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Yi/Downloads/"/>
    </mc:Choice>
  </mc:AlternateContent>
  <xr:revisionPtr revIDLastSave="0" documentId="13_ncr:1_{4EC77858-3257-924C-96FF-92D5A5845498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PL-BCL-GRO64A-2PK" sheetId="1" r:id="rId1"/>
    <sheet name="PL-BCL-GRO64A-3PK" sheetId="2" r:id="rId2"/>
    <sheet name="PL-BCL-SQBTL8C-12-A" sheetId="3" r:id="rId3"/>
    <sheet name="PL-CT-MS18H-37PK" sheetId="4" r:id="rId4"/>
    <sheet name="PL-CT-MS18H-64PK" sheetId="5" r:id="rId5"/>
    <sheet name="PL-CT-MS18S-37PK" sheetId="6" r:id="rId6"/>
    <sheet name="PL-CT-MS18S-64PK" sheetId="7" r:id="rId7"/>
    <sheet name="PL-CT-MSHB" sheetId="8" r:id="rId8"/>
    <sheet name="PL-CT-MSHBSB" sheetId="9" r:id="rId9"/>
  </sheets>
  <calcPr calcId="191029"/>
</workbook>
</file>

<file path=xl/calcChain.xml><?xml version="1.0" encoding="utf-8"?>
<calcChain xmlns="http://schemas.openxmlformats.org/spreadsheetml/2006/main">
  <c r="R32" i="2" l="1"/>
  <c r="R32" i="3"/>
  <c r="R32" i="4"/>
  <c r="R32" i="5"/>
  <c r="R32" i="6"/>
  <c r="R32" i="7"/>
  <c r="R32" i="8"/>
  <c r="R32" i="9"/>
  <c r="R32" i="1"/>
  <c r="AB32" i="9"/>
  <c r="AD32" i="9" s="1"/>
  <c r="J32" i="9" s="1"/>
  <c r="K32" i="9" s="1"/>
  <c r="Y32" i="9"/>
  <c r="X32" i="9"/>
  <c r="V32" i="9"/>
  <c r="U32" i="9"/>
  <c r="T32" i="9"/>
  <c r="P32" i="9"/>
  <c r="O32" i="9"/>
  <c r="Q32" i="9" s="1"/>
  <c r="M32" i="9"/>
  <c r="I32" i="9"/>
  <c r="H32" i="9"/>
  <c r="C32" i="9"/>
  <c r="AD31" i="9"/>
  <c r="J31" i="9" s="1"/>
  <c r="AB31" i="9"/>
  <c r="Y31" i="9"/>
  <c r="X31" i="9"/>
  <c r="P31" i="9"/>
  <c r="O31" i="9"/>
  <c r="M31" i="9"/>
  <c r="H31" i="9"/>
  <c r="C31" i="9"/>
  <c r="AD30" i="9"/>
  <c r="AB30" i="9"/>
  <c r="Y30" i="9"/>
  <c r="X30" i="9"/>
  <c r="P30" i="9"/>
  <c r="O30" i="9"/>
  <c r="Q30" i="9" s="1"/>
  <c r="M30" i="9"/>
  <c r="J30" i="9"/>
  <c r="I30" i="9" s="1"/>
  <c r="H30" i="9"/>
  <c r="C30" i="9"/>
  <c r="AB29" i="9"/>
  <c r="AD29" i="9" s="1"/>
  <c r="J29" i="9" s="1"/>
  <c r="Y29" i="9"/>
  <c r="X29" i="9"/>
  <c r="Q29" i="9"/>
  <c r="P29" i="9"/>
  <c r="O29" i="9"/>
  <c r="M29" i="9"/>
  <c r="H29" i="9"/>
  <c r="C29" i="9"/>
  <c r="AB28" i="9"/>
  <c r="AD28" i="9" s="1"/>
  <c r="J28" i="9" s="1"/>
  <c r="Y28" i="9"/>
  <c r="X28" i="9"/>
  <c r="P28" i="9"/>
  <c r="O28" i="9"/>
  <c r="Q28" i="9" s="1"/>
  <c r="M28" i="9"/>
  <c r="H28" i="9"/>
  <c r="C28" i="9"/>
  <c r="AB27" i="9"/>
  <c r="AD27" i="9" s="1"/>
  <c r="J27" i="9" s="1"/>
  <c r="Y27" i="9"/>
  <c r="X27" i="9"/>
  <c r="P27" i="9"/>
  <c r="O27" i="9"/>
  <c r="Q27" i="9" s="1"/>
  <c r="M27" i="9"/>
  <c r="H27" i="9"/>
  <c r="C27" i="9"/>
  <c r="AB26" i="9"/>
  <c r="AD26" i="9" s="1"/>
  <c r="J26" i="9" s="1"/>
  <c r="Y26" i="9"/>
  <c r="X26" i="9"/>
  <c r="Q26" i="9"/>
  <c r="P26" i="9"/>
  <c r="O26" i="9"/>
  <c r="M26" i="9"/>
  <c r="H26" i="9"/>
  <c r="C26" i="9"/>
  <c r="AD25" i="9"/>
  <c r="J25" i="9" s="1"/>
  <c r="AB25" i="9"/>
  <c r="Y25" i="9"/>
  <c r="X25" i="9"/>
  <c r="P25" i="9"/>
  <c r="Q25" i="9" s="1"/>
  <c r="O25" i="9"/>
  <c r="M25" i="9"/>
  <c r="H25" i="9"/>
  <c r="C25" i="9"/>
  <c r="AD24" i="9"/>
  <c r="J24" i="9" s="1"/>
  <c r="K24" i="9" s="1"/>
  <c r="AB24" i="9"/>
  <c r="Y24" i="9"/>
  <c r="X24" i="9"/>
  <c r="P24" i="9"/>
  <c r="O24" i="9"/>
  <c r="Q24" i="9" s="1"/>
  <c r="M24" i="9"/>
  <c r="H24" i="9"/>
  <c r="C24" i="9"/>
  <c r="AD23" i="9"/>
  <c r="J23" i="9" s="1"/>
  <c r="AB23" i="9"/>
  <c r="Y23" i="9"/>
  <c r="X23" i="9"/>
  <c r="P23" i="9"/>
  <c r="O23" i="9"/>
  <c r="Q23" i="9" s="1"/>
  <c r="M23" i="9"/>
  <c r="H23" i="9"/>
  <c r="C23" i="9"/>
  <c r="AD22" i="9"/>
  <c r="AB22" i="9"/>
  <c r="Y22" i="9"/>
  <c r="X22" i="9"/>
  <c r="P22" i="9"/>
  <c r="O22" i="9"/>
  <c r="Q22" i="9" s="1"/>
  <c r="M22" i="9"/>
  <c r="K22" i="9"/>
  <c r="J22" i="9"/>
  <c r="I22" i="9" s="1"/>
  <c r="H22" i="9"/>
  <c r="C22" i="9"/>
  <c r="AB21" i="9"/>
  <c r="AD21" i="9" s="1"/>
  <c r="J21" i="9" s="1"/>
  <c r="Y21" i="9"/>
  <c r="X21" i="9"/>
  <c r="Q21" i="9"/>
  <c r="P21" i="9"/>
  <c r="O21" i="9"/>
  <c r="M21" i="9"/>
  <c r="H21" i="9"/>
  <c r="C21" i="9"/>
  <c r="AB20" i="9"/>
  <c r="AD20" i="9" s="1"/>
  <c r="J20" i="9" s="1"/>
  <c r="Y20" i="9"/>
  <c r="X20" i="9"/>
  <c r="P20" i="9"/>
  <c r="O20" i="9"/>
  <c r="Q20" i="9" s="1"/>
  <c r="M20" i="9"/>
  <c r="H20" i="9"/>
  <c r="C20" i="9"/>
  <c r="AB19" i="9"/>
  <c r="AD19" i="9" s="1"/>
  <c r="J19" i="9" s="1"/>
  <c r="K19" i="9" s="1"/>
  <c r="Y19" i="9"/>
  <c r="X19" i="9"/>
  <c r="P19" i="9"/>
  <c r="O19" i="9"/>
  <c r="Q19" i="9" s="1"/>
  <c r="M19" i="9"/>
  <c r="H19" i="9"/>
  <c r="C19" i="9"/>
  <c r="AB18" i="9"/>
  <c r="AD18" i="9" s="1"/>
  <c r="J18" i="9" s="1"/>
  <c r="Y18" i="9"/>
  <c r="X18" i="9"/>
  <c r="P18" i="9"/>
  <c r="Q18" i="9" s="1"/>
  <c r="O18" i="9"/>
  <c r="M18" i="9"/>
  <c r="H18" i="9"/>
  <c r="C18" i="9"/>
  <c r="AD17" i="9"/>
  <c r="J17" i="9" s="1"/>
  <c r="AB17" i="9"/>
  <c r="Y17" i="9"/>
  <c r="X17" i="9"/>
  <c r="P17" i="9"/>
  <c r="Q17" i="9" s="1"/>
  <c r="O17" i="9"/>
  <c r="M17" i="9"/>
  <c r="H17" i="9"/>
  <c r="C17" i="9"/>
  <c r="AD16" i="9"/>
  <c r="J16" i="9" s="1"/>
  <c r="K16" i="9" s="1"/>
  <c r="AB16" i="9"/>
  <c r="Y16" i="9"/>
  <c r="X16" i="9"/>
  <c r="P16" i="9"/>
  <c r="O16" i="9"/>
  <c r="Q16" i="9" s="1"/>
  <c r="M16" i="9"/>
  <c r="I16" i="9"/>
  <c r="H16" i="9"/>
  <c r="C16" i="9"/>
  <c r="AD15" i="9"/>
  <c r="J15" i="9" s="1"/>
  <c r="AB15" i="9"/>
  <c r="Y15" i="9"/>
  <c r="X15" i="9"/>
  <c r="P15" i="9"/>
  <c r="O15" i="9"/>
  <c r="M15" i="9"/>
  <c r="H15" i="9"/>
  <c r="C15" i="9"/>
  <c r="AB14" i="9"/>
  <c r="AD14" i="9" s="1"/>
  <c r="J14" i="9" s="1"/>
  <c r="Y14" i="9"/>
  <c r="X14" i="9"/>
  <c r="P14" i="9"/>
  <c r="O14" i="9"/>
  <c r="Q14" i="9" s="1"/>
  <c r="M14" i="9"/>
  <c r="H14" i="9"/>
  <c r="C14" i="9"/>
  <c r="AB13" i="9"/>
  <c r="AD13" i="9" s="1"/>
  <c r="J13" i="9" s="1"/>
  <c r="Y13" i="9"/>
  <c r="X13" i="9"/>
  <c r="Q13" i="9"/>
  <c r="P13" i="9"/>
  <c r="O13" i="9"/>
  <c r="M13" i="9"/>
  <c r="H13" i="9"/>
  <c r="C13" i="9"/>
  <c r="AB12" i="9"/>
  <c r="AD12" i="9" s="1"/>
  <c r="J12" i="9" s="1"/>
  <c r="Y12" i="9"/>
  <c r="X12" i="9"/>
  <c r="P12" i="9"/>
  <c r="O12" i="9"/>
  <c r="Q12" i="9" s="1"/>
  <c r="M12" i="9"/>
  <c r="H12" i="9"/>
  <c r="C12" i="9"/>
  <c r="AB11" i="9"/>
  <c r="AD11" i="9" s="1"/>
  <c r="J11" i="9" s="1"/>
  <c r="K11" i="9" s="1"/>
  <c r="Y11" i="9"/>
  <c r="X11" i="9"/>
  <c r="P11" i="9"/>
  <c r="O11" i="9"/>
  <c r="Q11" i="9" s="1"/>
  <c r="M11" i="9"/>
  <c r="H11" i="9"/>
  <c r="C11" i="9"/>
  <c r="AB10" i="9"/>
  <c r="AD10" i="9" s="1"/>
  <c r="J10" i="9" s="1"/>
  <c r="Y10" i="9"/>
  <c r="X10" i="9"/>
  <c r="Q10" i="9"/>
  <c r="P10" i="9"/>
  <c r="O10" i="9"/>
  <c r="M10" i="9"/>
  <c r="H10" i="9"/>
  <c r="C10" i="9"/>
  <c r="AD9" i="9"/>
  <c r="J9" i="9" s="1"/>
  <c r="AB9" i="9"/>
  <c r="Y9" i="9"/>
  <c r="X9" i="9"/>
  <c r="P9" i="9"/>
  <c r="Q9" i="9" s="1"/>
  <c r="O9" i="9"/>
  <c r="M9" i="9"/>
  <c r="H9" i="9"/>
  <c r="C9" i="9"/>
  <c r="AD8" i="9"/>
  <c r="J8" i="9" s="1"/>
  <c r="K8" i="9" s="1"/>
  <c r="AB8" i="9"/>
  <c r="Y8" i="9"/>
  <c r="X8" i="9"/>
  <c r="P8" i="9"/>
  <c r="O8" i="9"/>
  <c r="Q8" i="9" s="1"/>
  <c r="M8" i="9"/>
  <c r="H8" i="9"/>
  <c r="C8" i="9"/>
  <c r="AD7" i="9"/>
  <c r="J7" i="9" s="1"/>
  <c r="AB7" i="9"/>
  <c r="Y7" i="9"/>
  <c r="X7" i="9"/>
  <c r="P7" i="9"/>
  <c r="O7" i="9"/>
  <c r="M7" i="9"/>
  <c r="H7" i="9"/>
  <c r="C7" i="9"/>
  <c r="AD6" i="9"/>
  <c r="AB6" i="9"/>
  <c r="Y6" i="9"/>
  <c r="X6" i="9"/>
  <c r="P6" i="9"/>
  <c r="O6" i="9"/>
  <c r="Q6" i="9" s="1"/>
  <c r="M6" i="9"/>
  <c r="K6" i="9"/>
  <c r="J6" i="9"/>
  <c r="I6" i="9" s="1"/>
  <c r="H6" i="9"/>
  <c r="C6" i="9"/>
  <c r="AB5" i="9"/>
  <c r="AD5" i="9" s="1"/>
  <c r="J5" i="9" s="1"/>
  <c r="Y5" i="9"/>
  <c r="X5" i="9"/>
  <c r="Q5" i="9"/>
  <c r="P5" i="9"/>
  <c r="O5" i="9"/>
  <c r="M5" i="9"/>
  <c r="H5" i="9"/>
  <c r="C5" i="9"/>
  <c r="AB4" i="9"/>
  <c r="AD4" i="9" s="1"/>
  <c r="Y4" i="9"/>
  <c r="X4" i="9"/>
  <c r="P4" i="9"/>
  <c r="O4" i="9"/>
  <c r="Q4" i="9" s="1"/>
  <c r="M4" i="9"/>
  <c r="H4" i="9"/>
  <c r="C4" i="9"/>
  <c r="AG3" i="9"/>
  <c r="AF3" i="9"/>
  <c r="W3" i="9"/>
  <c r="X3" i="9" s="1"/>
  <c r="V3" i="9"/>
  <c r="U3" i="9"/>
  <c r="T3" i="9"/>
  <c r="O3" i="9"/>
  <c r="G3" i="9"/>
  <c r="F3" i="9"/>
  <c r="H3" i="9" s="1"/>
  <c r="D3" i="9"/>
  <c r="C3" i="9"/>
  <c r="A2" i="9"/>
  <c r="A1" i="9"/>
  <c r="AB32" i="8"/>
  <c r="AD32" i="8" s="1"/>
  <c r="J32" i="8" s="1"/>
  <c r="Y32" i="8"/>
  <c r="X32" i="8"/>
  <c r="V32" i="8"/>
  <c r="U32" i="8"/>
  <c r="T32" i="8"/>
  <c r="P32" i="8"/>
  <c r="O32" i="8"/>
  <c r="Q32" i="8" s="1"/>
  <c r="M32" i="8"/>
  <c r="H32" i="8"/>
  <c r="C32" i="8"/>
  <c r="AB31" i="8"/>
  <c r="AD31" i="8" s="1"/>
  <c r="J31" i="8" s="1"/>
  <c r="Y31" i="8"/>
  <c r="X31" i="8"/>
  <c r="P31" i="8"/>
  <c r="O31" i="8"/>
  <c r="Q31" i="8" s="1"/>
  <c r="M31" i="8"/>
  <c r="H31" i="8"/>
  <c r="C31" i="8"/>
  <c r="AB30" i="8"/>
  <c r="AD30" i="8" s="1"/>
  <c r="J30" i="8" s="1"/>
  <c r="Y30" i="8"/>
  <c r="X30" i="8"/>
  <c r="P30" i="8"/>
  <c r="O30" i="8"/>
  <c r="Q30" i="8" s="1"/>
  <c r="M30" i="8"/>
  <c r="H30" i="8"/>
  <c r="C30" i="8"/>
  <c r="AB29" i="8"/>
  <c r="AD29" i="8" s="1"/>
  <c r="J29" i="8" s="1"/>
  <c r="Y29" i="8"/>
  <c r="X29" i="8"/>
  <c r="Q29" i="8"/>
  <c r="P29" i="8"/>
  <c r="O29" i="8"/>
  <c r="M29" i="8"/>
  <c r="H29" i="8"/>
  <c r="C29" i="8"/>
  <c r="AB28" i="8"/>
  <c r="AD28" i="8" s="1"/>
  <c r="J28" i="8" s="1"/>
  <c r="Y28" i="8"/>
  <c r="X28" i="8"/>
  <c r="P28" i="8"/>
  <c r="O28" i="8"/>
  <c r="Q28" i="8" s="1"/>
  <c r="M28" i="8"/>
  <c r="H28" i="8"/>
  <c r="C28" i="8"/>
  <c r="AB27" i="8"/>
  <c r="AD27" i="8" s="1"/>
  <c r="J27" i="8" s="1"/>
  <c r="Y27" i="8"/>
  <c r="X27" i="8"/>
  <c r="P27" i="8"/>
  <c r="O27" i="8"/>
  <c r="Q27" i="8" s="1"/>
  <c r="M27" i="8"/>
  <c r="H27" i="8"/>
  <c r="C27" i="8"/>
  <c r="AB26" i="8"/>
  <c r="AD26" i="8" s="1"/>
  <c r="J26" i="8" s="1"/>
  <c r="Y26" i="8"/>
  <c r="X26" i="8"/>
  <c r="P26" i="8"/>
  <c r="Q26" i="8" s="1"/>
  <c r="O26" i="8"/>
  <c r="M26" i="8"/>
  <c r="H26" i="8"/>
  <c r="C26" i="8"/>
  <c r="AD25" i="8"/>
  <c r="J25" i="8" s="1"/>
  <c r="I25" i="8" s="1"/>
  <c r="AB25" i="8"/>
  <c r="Y25" i="8"/>
  <c r="X25" i="8"/>
  <c r="Q25" i="8"/>
  <c r="P25" i="8"/>
  <c r="O25" i="8"/>
  <c r="M25" i="8"/>
  <c r="K25" i="8"/>
  <c r="H25" i="8"/>
  <c r="C25" i="8"/>
  <c r="AB24" i="8"/>
  <c r="AD24" i="8" s="1"/>
  <c r="J24" i="8" s="1"/>
  <c r="Y24" i="8"/>
  <c r="X24" i="8"/>
  <c r="P24" i="8"/>
  <c r="O24" i="8"/>
  <c r="Q24" i="8" s="1"/>
  <c r="M24" i="8"/>
  <c r="H24" i="8"/>
  <c r="C24" i="8"/>
  <c r="AB23" i="8"/>
  <c r="AD23" i="8" s="1"/>
  <c r="J23" i="8" s="1"/>
  <c r="Y23" i="8"/>
  <c r="X23" i="8"/>
  <c r="P23" i="8"/>
  <c r="O23" i="8"/>
  <c r="M23" i="8"/>
  <c r="H23" i="8"/>
  <c r="C23" i="8"/>
  <c r="AB22" i="8"/>
  <c r="AD22" i="8" s="1"/>
  <c r="J22" i="8" s="1"/>
  <c r="Y22" i="8"/>
  <c r="X22" i="8"/>
  <c r="P22" i="8"/>
  <c r="O22" i="8"/>
  <c r="Q22" i="8" s="1"/>
  <c r="M22" i="8"/>
  <c r="H22" i="8"/>
  <c r="C22" i="8"/>
  <c r="AD21" i="8"/>
  <c r="J21" i="8" s="1"/>
  <c r="AB21" i="8"/>
  <c r="Y21" i="8"/>
  <c r="X21" i="8"/>
  <c r="Q21" i="8"/>
  <c r="P21" i="8"/>
  <c r="O21" i="8"/>
  <c r="M21" i="8"/>
  <c r="H21" i="8"/>
  <c r="C21" i="8"/>
  <c r="AB20" i="8"/>
  <c r="AD20" i="8" s="1"/>
  <c r="J20" i="8" s="1"/>
  <c r="Y20" i="8"/>
  <c r="X20" i="8"/>
  <c r="P20" i="8"/>
  <c r="O20" i="8"/>
  <c r="Q20" i="8" s="1"/>
  <c r="M20" i="8"/>
  <c r="H20" i="8"/>
  <c r="C20" i="8"/>
  <c r="AB19" i="8"/>
  <c r="AD19" i="8" s="1"/>
  <c r="Y19" i="8"/>
  <c r="X19" i="8"/>
  <c r="P19" i="8"/>
  <c r="O19" i="8"/>
  <c r="Q19" i="8" s="1"/>
  <c r="M19" i="8"/>
  <c r="J19" i="8"/>
  <c r="H19" i="8"/>
  <c r="C19" i="8"/>
  <c r="AB18" i="8"/>
  <c r="AD18" i="8" s="1"/>
  <c r="J18" i="8" s="1"/>
  <c r="Y18" i="8"/>
  <c r="X18" i="8"/>
  <c r="P18" i="8"/>
  <c r="Q18" i="8" s="1"/>
  <c r="O18" i="8"/>
  <c r="M18" i="8"/>
  <c r="H18" i="8"/>
  <c r="C18" i="8"/>
  <c r="AD17" i="8"/>
  <c r="J17" i="8" s="1"/>
  <c r="I17" i="8" s="1"/>
  <c r="AB17" i="8"/>
  <c r="Y17" i="8"/>
  <c r="X17" i="8"/>
  <c r="Q17" i="8"/>
  <c r="P17" i="8"/>
  <c r="O17" i="8"/>
  <c r="M17" i="8"/>
  <c r="K17" i="8"/>
  <c r="H17" i="8"/>
  <c r="C17" i="8"/>
  <c r="AB16" i="8"/>
  <c r="AD16" i="8" s="1"/>
  <c r="J16" i="8" s="1"/>
  <c r="Y16" i="8"/>
  <c r="X16" i="8"/>
  <c r="P16" i="8"/>
  <c r="O16" i="8"/>
  <c r="Q16" i="8" s="1"/>
  <c r="M16" i="8"/>
  <c r="H16" i="8"/>
  <c r="C16" i="8"/>
  <c r="AB15" i="8"/>
  <c r="AD15" i="8" s="1"/>
  <c r="J15" i="8" s="1"/>
  <c r="Y15" i="8"/>
  <c r="X15" i="8"/>
  <c r="P15" i="8"/>
  <c r="O15" i="8"/>
  <c r="Q15" i="8" s="1"/>
  <c r="M15" i="8"/>
  <c r="H15" i="8"/>
  <c r="C15" i="8"/>
  <c r="AD14" i="8"/>
  <c r="AB14" i="8"/>
  <c r="Y14" i="8"/>
  <c r="X14" i="8"/>
  <c r="P14" i="8"/>
  <c r="O14" i="8"/>
  <c r="Q14" i="8" s="1"/>
  <c r="M14" i="8"/>
  <c r="K14" i="8"/>
  <c r="J14" i="8"/>
  <c r="I14" i="8" s="1"/>
  <c r="H14" i="8"/>
  <c r="C14" i="8"/>
  <c r="AD13" i="8"/>
  <c r="J13" i="8" s="1"/>
  <c r="AB13" i="8"/>
  <c r="Y13" i="8"/>
  <c r="X13" i="8"/>
  <c r="Q13" i="8"/>
  <c r="P13" i="8"/>
  <c r="O13" i="8"/>
  <c r="M13" i="8"/>
  <c r="H13" i="8"/>
  <c r="C13" i="8"/>
  <c r="AB12" i="8"/>
  <c r="AD12" i="8" s="1"/>
  <c r="J12" i="8" s="1"/>
  <c r="Y12" i="8"/>
  <c r="X12" i="8"/>
  <c r="P12" i="8"/>
  <c r="O12" i="8"/>
  <c r="Q12" i="8" s="1"/>
  <c r="M12" i="8"/>
  <c r="H12" i="8"/>
  <c r="C12" i="8"/>
  <c r="AB11" i="8"/>
  <c r="AD11" i="8" s="1"/>
  <c r="Y11" i="8"/>
  <c r="X11" i="8"/>
  <c r="P11" i="8"/>
  <c r="O11" i="8"/>
  <c r="Q11" i="8" s="1"/>
  <c r="M11" i="8"/>
  <c r="J11" i="8"/>
  <c r="K11" i="8" s="1"/>
  <c r="I11" i="8"/>
  <c r="H11" i="8"/>
  <c r="C11" i="8"/>
  <c r="AB10" i="8"/>
  <c r="AD10" i="8" s="1"/>
  <c r="J10" i="8" s="1"/>
  <c r="Y10" i="8"/>
  <c r="X10" i="8"/>
  <c r="P10" i="8"/>
  <c r="Q10" i="8" s="1"/>
  <c r="O10" i="8"/>
  <c r="M10" i="8"/>
  <c r="H10" i="8"/>
  <c r="C10" i="8"/>
  <c r="AD9" i="8"/>
  <c r="J9" i="8" s="1"/>
  <c r="I9" i="8" s="1"/>
  <c r="AB9" i="8"/>
  <c r="Y9" i="8"/>
  <c r="X9" i="8"/>
  <c r="Q9" i="8"/>
  <c r="P9" i="8"/>
  <c r="O9" i="8"/>
  <c r="M9" i="8"/>
  <c r="K9" i="8"/>
  <c r="H9" i="8"/>
  <c r="C9" i="8"/>
  <c r="AB8" i="8"/>
  <c r="AD8" i="8" s="1"/>
  <c r="J8" i="8" s="1"/>
  <c r="Y8" i="8"/>
  <c r="X8" i="8"/>
  <c r="P8" i="8"/>
  <c r="O8" i="8"/>
  <c r="Q8" i="8" s="1"/>
  <c r="M8" i="8"/>
  <c r="H8" i="8"/>
  <c r="C8" i="8"/>
  <c r="AB7" i="8"/>
  <c r="AD7" i="8" s="1"/>
  <c r="J7" i="8" s="1"/>
  <c r="Y7" i="8"/>
  <c r="X7" i="8"/>
  <c r="P7" i="8"/>
  <c r="O7" i="8"/>
  <c r="M7" i="8"/>
  <c r="H7" i="8"/>
  <c r="C7" i="8"/>
  <c r="AB6" i="8"/>
  <c r="AD6" i="8" s="1"/>
  <c r="Y6" i="8"/>
  <c r="X6" i="8"/>
  <c r="P6" i="8"/>
  <c r="O6" i="8"/>
  <c r="Q6" i="8" s="1"/>
  <c r="M6" i="8"/>
  <c r="H6" i="8"/>
  <c r="C6" i="8"/>
  <c r="AD5" i="8"/>
  <c r="J5" i="8" s="1"/>
  <c r="AB5" i="8"/>
  <c r="Y5" i="8"/>
  <c r="X5" i="8"/>
  <c r="Q5" i="8"/>
  <c r="P5" i="8"/>
  <c r="O5" i="8"/>
  <c r="M5" i="8"/>
  <c r="H5" i="8"/>
  <c r="C5" i="8"/>
  <c r="AB4" i="8"/>
  <c r="AD4" i="8" s="1"/>
  <c r="J4" i="8" s="1"/>
  <c r="Y4" i="8"/>
  <c r="X4" i="8"/>
  <c r="P4" i="8"/>
  <c r="O4" i="8"/>
  <c r="Q4" i="8" s="1"/>
  <c r="M4" i="8"/>
  <c r="H4" i="8"/>
  <c r="C4" i="8"/>
  <c r="AG3" i="8"/>
  <c r="AF3" i="8"/>
  <c r="W3" i="8"/>
  <c r="X3" i="8" s="1"/>
  <c r="V3" i="8"/>
  <c r="U3" i="8"/>
  <c r="T3" i="8"/>
  <c r="O3" i="8"/>
  <c r="G3" i="8"/>
  <c r="H3" i="8" s="1"/>
  <c r="F3" i="8"/>
  <c r="D3" i="8"/>
  <c r="C3" i="8"/>
  <c r="A2" i="8"/>
  <c r="A1" i="8"/>
  <c r="AB32" i="7"/>
  <c r="AD32" i="7" s="1"/>
  <c r="J32" i="7" s="1"/>
  <c r="K32" i="7" s="1"/>
  <c r="Y32" i="7"/>
  <c r="X32" i="7"/>
  <c r="V32" i="7"/>
  <c r="U32" i="7"/>
  <c r="T32" i="7"/>
  <c r="P32" i="7"/>
  <c r="O32" i="7"/>
  <c r="Q32" i="7" s="1"/>
  <c r="M32" i="7"/>
  <c r="I32" i="7"/>
  <c r="H32" i="7"/>
  <c r="C32" i="7"/>
  <c r="AB31" i="7"/>
  <c r="AD31" i="7" s="1"/>
  <c r="J31" i="7" s="1"/>
  <c r="Y31" i="7"/>
  <c r="X31" i="7"/>
  <c r="P31" i="7"/>
  <c r="O31" i="7"/>
  <c r="M31" i="7"/>
  <c r="H31" i="7"/>
  <c r="C31" i="7"/>
  <c r="AB30" i="7"/>
  <c r="AD30" i="7" s="1"/>
  <c r="J30" i="7" s="1"/>
  <c r="I30" i="7" s="1"/>
  <c r="Y30" i="7"/>
  <c r="X30" i="7"/>
  <c r="P30" i="7"/>
  <c r="O30" i="7"/>
  <c r="Q30" i="7" s="1"/>
  <c r="M30" i="7"/>
  <c r="H30" i="7"/>
  <c r="C30" i="7"/>
  <c r="AD29" i="7"/>
  <c r="J29" i="7" s="1"/>
  <c r="AB29" i="7"/>
  <c r="Y29" i="7"/>
  <c r="X29" i="7"/>
  <c r="Q29" i="7"/>
  <c r="P29" i="7"/>
  <c r="O29" i="7"/>
  <c r="M29" i="7"/>
  <c r="H29" i="7"/>
  <c r="C29" i="7"/>
  <c r="AB28" i="7"/>
  <c r="AD28" i="7" s="1"/>
  <c r="J28" i="7" s="1"/>
  <c r="Y28" i="7"/>
  <c r="X28" i="7"/>
  <c r="P28" i="7"/>
  <c r="O28" i="7"/>
  <c r="Q28" i="7" s="1"/>
  <c r="M28" i="7"/>
  <c r="H28" i="7"/>
  <c r="C28" i="7"/>
  <c r="AB27" i="7"/>
  <c r="AD27" i="7" s="1"/>
  <c r="J27" i="7" s="1"/>
  <c r="Y27" i="7"/>
  <c r="X27" i="7"/>
  <c r="P27" i="7"/>
  <c r="O27" i="7"/>
  <c r="Q27" i="7" s="1"/>
  <c r="M27" i="7"/>
  <c r="H27" i="7"/>
  <c r="C27" i="7"/>
  <c r="AB26" i="7"/>
  <c r="AD26" i="7" s="1"/>
  <c r="J26" i="7" s="1"/>
  <c r="Y26" i="7"/>
  <c r="X26" i="7"/>
  <c r="Q26" i="7"/>
  <c r="P26" i="7"/>
  <c r="O26" i="7"/>
  <c r="M26" i="7"/>
  <c r="H26" i="7"/>
  <c r="C26" i="7"/>
  <c r="AD25" i="7"/>
  <c r="J25" i="7" s="1"/>
  <c r="I25" i="7" s="1"/>
  <c r="AB25" i="7"/>
  <c r="Y25" i="7"/>
  <c r="X25" i="7"/>
  <c r="P25" i="7"/>
  <c r="O25" i="7"/>
  <c r="Q25" i="7" s="1"/>
  <c r="M25" i="7"/>
  <c r="K25" i="7"/>
  <c r="H25" i="7"/>
  <c r="C25" i="7"/>
  <c r="AB24" i="7"/>
  <c r="AD24" i="7" s="1"/>
  <c r="J24" i="7" s="1"/>
  <c r="K24" i="7" s="1"/>
  <c r="Y24" i="7"/>
  <c r="X24" i="7"/>
  <c r="P24" i="7"/>
  <c r="O24" i="7"/>
  <c r="Q24" i="7" s="1"/>
  <c r="M24" i="7"/>
  <c r="H24" i="7"/>
  <c r="C24" i="7"/>
  <c r="AB23" i="7"/>
  <c r="AD23" i="7" s="1"/>
  <c r="J23" i="7" s="1"/>
  <c r="Y23" i="7"/>
  <c r="X23" i="7"/>
  <c r="P23" i="7"/>
  <c r="O23" i="7"/>
  <c r="Q23" i="7" s="1"/>
  <c r="M23" i="7"/>
  <c r="H23" i="7"/>
  <c r="C23" i="7"/>
  <c r="AD22" i="7"/>
  <c r="AB22" i="7"/>
  <c r="Y22" i="7"/>
  <c r="X22" i="7"/>
  <c r="P22" i="7"/>
  <c r="O22" i="7"/>
  <c r="Q22" i="7" s="1"/>
  <c r="M22" i="7"/>
  <c r="K22" i="7"/>
  <c r="J22" i="7"/>
  <c r="I22" i="7" s="1"/>
  <c r="H22" i="7"/>
  <c r="C22" i="7"/>
  <c r="AD21" i="7"/>
  <c r="J21" i="7" s="1"/>
  <c r="AB21" i="7"/>
  <c r="Y21" i="7"/>
  <c r="X21" i="7"/>
  <c r="Q21" i="7"/>
  <c r="P21" i="7"/>
  <c r="O21" i="7"/>
  <c r="M21" i="7"/>
  <c r="H21" i="7"/>
  <c r="C21" i="7"/>
  <c r="AB20" i="7"/>
  <c r="AD20" i="7" s="1"/>
  <c r="J20" i="7" s="1"/>
  <c r="Y20" i="7"/>
  <c r="X20" i="7"/>
  <c r="P20" i="7"/>
  <c r="O20" i="7"/>
  <c r="Q20" i="7" s="1"/>
  <c r="M20" i="7"/>
  <c r="H20" i="7"/>
  <c r="C20" i="7"/>
  <c r="AB19" i="7"/>
  <c r="AD19" i="7" s="1"/>
  <c r="Y19" i="7"/>
  <c r="X19" i="7"/>
  <c r="P19" i="7"/>
  <c r="O19" i="7"/>
  <c r="Q19" i="7" s="1"/>
  <c r="M19" i="7"/>
  <c r="J19" i="7"/>
  <c r="K19" i="7" s="1"/>
  <c r="I19" i="7"/>
  <c r="H19" i="7"/>
  <c r="C19" i="7"/>
  <c r="AB18" i="7"/>
  <c r="AD18" i="7" s="1"/>
  <c r="J18" i="7" s="1"/>
  <c r="Y18" i="7"/>
  <c r="X18" i="7"/>
  <c r="P18" i="7"/>
  <c r="Q18" i="7" s="1"/>
  <c r="O18" i="7"/>
  <c r="M18" i="7"/>
  <c r="H18" i="7"/>
  <c r="C18" i="7"/>
  <c r="AD17" i="7"/>
  <c r="J17" i="7" s="1"/>
  <c r="I17" i="7" s="1"/>
  <c r="AB17" i="7"/>
  <c r="Y17" i="7"/>
  <c r="X17" i="7"/>
  <c r="P17" i="7"/>
  <c r="O17" i="7"/>
  <c r="Q17" i="7" s="1"/>
  <c r="M17" i="7"/>
  <c r="K17" i="7"/>
  <c r="H17" i="7"/>
  <c r="C17" i="7"/>
  <c r="AB16" i="7"/>
  <c r="AD16" i="7" s="1"/>
  <c r="J16" i="7" s="1"/>
  <c r="Y16" i="7"/>
  <c r="X16" i="7"/>
  <c r="P16" i="7"/>
  <c r="O16" i="7"/>
  <c r="Q16" i="7" s="1"/>
  <c r="M16" i="7"/>
  <c r="H16" i="7"/>
  <c r="C16" i="7"/>
  <c r="AB15" i="7"/>
  <c r="AD15" i="7" s="1"/>
  <c r="J15" i="7" s="1"/>
  <c r="Y15" i="7"/>
  <c r="X15" i="7"/>
  <c r="P15" i="7"/>
  <c r="O15" i="7"/>
  <c r="M15" i="7"/>
  <c r="H15" i="7"/>
  <c r="C15" i="7"/>
  <c r="AB14" i="7"/>
  <c r="AD14" i="7" s="1"/>
  <c r="J14" i="7" s="1"/>
  <c r="Y14" i="7"/>
  <c r="X14" i="7"/>
  <c r="P14" i="7"/>
  <c r="O14" i="7"/>
  <c r="Q14" i="7" s="1"/>
  <c r="M14" i="7"/>
  <c r="H14" i="7"/>
  <c r="C14" i="7"/>
  <c r="AD13" i="7"/>
  <c r="J13" i="7" s="1"/>
  <c r="AB13" i="7"/>
  <c r="Y13" i="7"/>
  <c r="X13" i="7"/>
  <c r="Q13" i="7"/>
  <c r="P13" i="7"/>
  <c r="O13" i="7"/>
  <c r="M13" i="7"/>
  <c r="H13" i="7"/>
  <c r="C13" i="7"/>
  <c r="AB12" i="7"/>
  <c r="AD12" i="7" s="1"/>
  <c r="J12" i="7" s="1"/>
  <c r="Y12" i="7"/>
  <c r="X12" i="7"/>
  <c r="P12" i="7"/>
  <c r="O12" i="7"/>
  <c r="Q12" i="7" s="1"/>
  <c r="M12" i="7"/>
  <c r="H12" i="7"/>
  <c r="C12" i="7"/>
  <c r="AB11" i="7"/>
  <c r="AD11" i="7" s="1"/>
  <c r="Y11" i="7"/>
  <c r="X11" i="7"/>
  <c r="P11" i="7"/>
  <c r="O11" i="7"/>
  <c r="Q11" i="7" s="1"/>
  <c r="M11" i="7"/>
  <c r="J11" i="7"/>
  <c r="H11" i="7"/>
  <c r="C11" i="7"/>
  <c r="AB10" i="7"/>
  <c r="AD10" i="7" s="1"/>
  <c r="J10" i="7" s="1"/>
  <c r="Y10" i="7"/>
  <c r="X10" i="7"/>
  <c r="P10" i="7"/>
  <c r="Q10" i="7" s="1"/>
  <c r="O10" i="7"/>
  <c r="M10" i="7"/>
  <c r="H10" i="7"/>
  <c r="C10" i="7"/>
  <c r="AD9" i="7"/>
  <c r="J9" i="7" s="1"/>
  <c r="I9" i="7" s="1"/>
  <c r="AB9" i="7"/>
  <c r="Y9" i="7"/>
  <c r="X9" i="7"/>
  <c r="P9" i="7"/>
  <c r="O9" i="7"/>
  <c r="Q9" i="7" s="1"/>
  <c r="M9" i="7"/>
  <c r="H9" i="7"/>
  <c r="C9" i="7"/>
  <c r="AB8" i="7"/>
  <c r="AD8" i="7" s="1"/>
  <c r="J8" i="7" s="1"/>
  <c r="K8" i="7" s="1"/>
  <c r="Y8" i="7"/>
  <c r="X8" i="7"/>
  <c r="P8" i="7"/>
  <c r="O8" i="7"/>
  <c r="Q8" i="7" s="1"/>
  <c r="M8" i="7"/>
  <c r="I8" i="7"/>
  <c r="H8" i="7"/>
  <c r="C8" i="7"/>
  <c r="AB7" i="7"/>
  <c r="AD7" i="7" s="1"/>
  <c r="J7" i="7" s="1"/>
  <c r="Y7" i="7"/>
  <c r="X7" i="7"/>
  <c r="P7" i="7"/>
  <c r="O7" i="7"/>
  <c r="Q7" i="7" s="1"/>
  <c r="M7" i="7"/>
  <c r="H7" i="7"/>
  <c r="C7" i="7"/>
  <c r="AD6" i="7"/>
  <c r="J6" i="7" s="1"/>
  <c r="AB6" i="7"/>
  <c r="Y6" i="7"/>
  <c r="X6" i="7"/>
  <c r="P6" i="7"/>
  <c r="O6" i="7"/>
  <c r="Q6" i="7" s="1"/>
  <c r="M6" i="7"/>
  <c r="H6" i="7"/>
  <c r="C6" i="7"/>
  <c r="AD5" i="7"/>
  <c r="J5" i="7" s="1"/>
  <c r="AB5" i="7"/>
  <c r="Y5" i="7"/>
  <c r="X5" i="7"/>
  <c r="Q5" i="7"/>
  <c r="P5" i="7"/>
  <c r="O5" i="7"/>
  <c r="M5" i="7"/>
  <c r="H5" i="7"/>
  <c r="C5" i="7"/>
  <c r="AB4" i="7"/>
  <c r="AD4" i="7" s="1"/>
  <c r="Y4" i="7"/>
  <c r="X4" i="7"/>
  <c r="P4" i="7"/>
  <c r="O4" i="7"/>
  <c r="Q4" i="7" s="1"/>
  <c r="M4" i="7"/>
  <c r="H4" i="7"/>
  <c r="C4" i="7"/>
  <c r="AG3" i="7"/>
  <c r="AF3" i="7"/>
  <c r="W3" i="7"/>
  <c r="X3" i="7" s="1"/>
  <c r="V3" i="7"/>
  <c r="U3" i="7"/>
  <c r="T3" i="7"/>
  <c r="O3" i="7"/>
  <c r="G3" i="7"/>
  <c r="F3" i="7"/>
  <c r="D3" i="7"/>
  <c r="C3" i="7"/>
  <c r="A2" i="7"/>
  <c r="A1" i="7"/>
  <c r="AB32" i="6"/>
  <c r="AD32" i="6" s="1"/>
  <c r="J32" i="6" s="1"/>
  <c r="K32" i="6" s="1"/>
  <c r="Y32" i="6"/>
  <c r="X32" i="6"/>
  <c r="V32" i="6"/>
  <c r="U32" i="6"/>
  <c r="T32" i="6"/>
  <c r="P32" i="6"/>
  <c r="O32" i="6"/>
  <c r="Q32" i="6" s="1"/>
  <c r="M32" i="6"/>
  <c r="I32" i="6"/>
  <c r="H32" i="6"/>
  <c r="C32" i="6"/>
  <c r="AB31" i="6"/>
  <c r="AD31" i="6" s="1"/>
  <c r="J31" i="6" s="1"/>
  <c r="K31" i="6" s="1"/>
  <c r="Y31" i="6"/>
  <c r="X31" i="6"/>
  <c r="P31" i="6"/>
  <c r="O31" i="6"/>
  <c r="Q31" i="6" s="1"/>
  <c r="M31" i="6"/>
  <c r="I31" i="6"/>
  <c r="H31" i="6"/>
  <c r="C31" i="6"/>
  <c r="AB30" i="6"/>
  <c r="AD30" i="6" s="1"/>
  <c r="J30" i="6" s="1"/>
  <c r="Y30" i="6"/>
  <c r="X30" i="6"/>
  <c r="P30" i="6"/>
  <c r="O30" i="6"/>
  <c r="M30" i="6"/>
  <c r="H30" i="6"/>
  <c r="C30" i="6"/>
  <c r="AD29" i="6"/>
  <c r="J29" i="6" s="1"/>
  <c r="I29" i="6" s="1"/>
  <c r="AB29" i="6"/>
  <c r="Y29" i="6"/>
  <c r="X29" i="6"/>
  <c r="Q29" i="6"/>
  <c r="P29" i="6"/>
  <c r="O29" i="6"/>
  <c r="M29" i="6"/>
  <c r="H29" i="6"/>
  <c r="C29" i="6"/>
  <c r="AB28" i="6"/>
  <c r="AD28" i="6" s="1"/>
  <c r="J28" i="6" s="1"/>
  <c r="Y28" i="6"/>
  <c r="X28" i="6"/>
  <c r="P28" i="6"/>
  <c r="O28" i="6"/>
  <c r="Q28" i="6" s="1"/>
  <c r="M28" i="6"/>
  <c r="H28" i="6"/>
  <c r="C28" i="6"/>
  <c r="AB27" i="6"/>
  <c r="AD27" i="6" s="1"/>
  <c r="J27" i="6" s="1"/>
  <c r="Y27" i="6"/>
  <c r="X27" i="6"/>
  <c r="P27" i="6"/>
  <c r="O27" i="6"/>
  <c r="Q27" i="6" s="1"/>
  <c r="M27" i="6"/>
  <c r="H27" i="6"/>
  <c r="C27" i="6"/>
  <c r="AB26" i="6"/>
  <c r="AD26" i="6" s="1"/>
  <c r="J26" i="6" s="1"/>
  <c r="Y26" i="6"/>
  <c r="X26" i="6"/>
  <c r="P26" i="6"/>
  <c r="Q26" i="6" s="1"/>
  <c r="O26" i="6"/>
  <c r="M26" i="6"/>
  <c r="H26" i="6"/>
  <c r="C26" i="6"/>
  <c r="AD25" i="6"/>
  <c r="J25" i="6" s="1"/>
  <c r="I25" i="6" s="1"/>
  <c r="AB25" i="6"/>
  <c r="Y25" i="6"/>
  <c r="X25" i="6"/>
  <c r="P25" i="6"/>
  <c r="O25" i="6"/>
  <c r="Q25" i="6" s="1"/>
  <c r="M25" i="6"/>
  <c r="K25" i="6"/>
  <c r="H25" i="6"/>
  <c r="C25" i="6"/>
  <c r="AB24" i="6"/>
  <c r="AD24" i="6" s="1"/>
  <c r="Y24" i="6"/>
  <c r="X24" i="6"/>
  <c r="P24" i="6"/>
  <c r="O24" i="6"/>
  <c r="Q24" i="6" s="1"/>
  <c r="M24" i="6"/>
  <c r="J24" i="6"/>
  <c r="K24" i="6" s="1"/>
  <c r="H24" i="6"/>
  <c r="C24" i="6"/>
  <c r="AB23" i="6"/>
  <c r="AD23" i="6" s="1"/>
  <c r="J23" i="6" s="1"/>
  <c r="K23" i="6" s="1"/>
  <c r="Y23" i="6"/>
  <c r="X23" i="6"/>
  <c r="P23" i="6"/>
  <c r="O23" i="6"/>
  <c r="Q23" i="6" s="1"/>
  <c r="M23" i="6"/>
  <c r="I23" i="6"/>
  <c r="H23" i="6"/>
  <c r="C23" i="6"/>
  <c r="AB22" i="6"/>
  <c r="AD22" i="6" s="1"/>
  <c r="J22" i="6" s="1"/>
  <c r="Y22" i="6"/>
  <c r="X22" i="6"/>
  <c r="P22" i="6"/>
  <c r="O22" i="6"/>
  <c r="M22" i="6"/>
  <c r="H22" i="6"/>
  <c r="C22" i="6"/>
  <c r="AB21" i="6"/>
  <c r="AD21" i="6" s="1"/>
  <c r="Y21" i="6"/>
  <c r="X21" i="6"/>
  <c r="Q21" i="6"/>
  <c r="P21" i="6"/>
  <c r="O21" i="6"/>
  <c r="M21" i="6"/>
  <c r="J21" i="6"/>
  <c r="H21" i="6"/>
  <c r="C21" i="6"/>
  <c r="AB20" i="6"/>
  <c r="AD20" i="6" s="1"/>
  <c r="J20" i="6" s="1"/>
  <c r="Y20" i="6"/>
  <c r="X20" i="6"/>
  <c r="P20" i="6"/>
  <c r="O20" i="6"/>
  <c r="Q20" i="6" s="1"/>
  <c r="M20" i="6"/>
  <c r="H20" i="6"/>
  <c r="C20" i="6"/>
  <c r="AD19" i="6"/>
  <c r="J19" i="6" s="1"/>
  <c r="AB19" i="6"/>
  <c r="Y19" i="6"/>
  <c r="X19" i="6"/>
  <c r="P19" i="6"/>
  <c r="O19" i="6"/>
  <c r="M19" i="6"/>
  <c r="H19" i="6"/>
  <c r="C19" i="6"/>
  <c r="AD18" i="6"/>
  <c r="J18" i="6" s="1"/>
  <c r="K18" i="6" s="1"/>
  <c r="AB18" i="6"/>
  <c r="Y18" i="6"/>
  <c r="X18" i="6"/>
  <c r="Q18" i="6"/>
  <c r="P18" i="6"/>
  <c r="O18" i="6"/>
  <c r="M18" i="6"/>
  <c r="H18" i="6"/>
  <c r="C18" i="6"/>
  <c r="AD17" i="6"/>
  <c r="J17" i="6" s="1"/>
  <c r="I17" i="6" s="1"/>
  <c r="AB17" i="6"/>
  <c r="Y17" i="6"/>
  <c r="X17" i="6"/>
  <c r="P17" i="6"/>
  <c r="O17" i="6"/>
  <c r="Q17" i="6" s="1"/>
  <c r="M17" i="6"/>
  <c r="K17" i="6"/>
  <c r="H17" i="6"/>
  <c r="C17" i="6"/>
  <c r="AD16" i="6"/>
  <c r="AB16" i="6"/>
  <c r="Y16" i="6"/>
  <c r="X16" i="6"/>
  <c r="P16" i="6"/>
  <c r="O16" i="6"/>
  <c r="Q16" i="6" s="1"/>
  <c r="M16" i="6"/>
  <c r="K16" i="6"/>
  <c r="J16" i="6"/>
  <c r="I16" i="6" s="1"/>
  <c r="H16" i="6"/>
  <c r="C16" i="6"/>
  <c r="AB15" i="6"/>
  <c r="AD15" i="6" s="1"/>
  <c r="J15" i="6" s="1"/>
  <c r="Y15" i="6"/>
  <c r="X15" i="6"/>
  <c r="Q15" i="6"/>
  <c r="P15" i="6"/>
  <c r="O15" i="6"/>
  <c r="M15" i="6"/>
  <c r="H15" i="6"/>
  <c r="C15" i="6"/>
  <c r="AD14" i="6"/>
  <c r="J14" i="6" s="1"/>
  <c r="AB14" i="6"/>
  <c r="Y14" i="6"/>
  <c r="X14" i="6"/>
  <c r="P14" i="6"/>
  <c r="Q14" i="6" s="1"/>
  <c r="O14" i="6"/>
  <c r="M14" i="6"/>
  <c r="H14" i="6"/>
  <c r="C14" i="6"/>
  <c r="AB13" i="6"/>
  <c r="AD13" i="6" s="1"/>
  <c r="J13" i="6" s="1"/>
  <c r="Y13" i="6"/>
  <c r="X13" i="6"/>
  <c r="Q13" i="6"/>
  <c r="P13" i="6"/>
  <c r="O13" i="6"/>
  <c r="M13" i="6"/>
  <c r="H13" i="6"/>
  <c r="C13" i="6"/>
  <c r="AB12" i="6"/>
  <c r="AD12" i="6" s="1"/>
  <c r="J12" i="6" s="1"/>
  <c r="K12" i="6" s="1"/>
  <c r="Y12" i="6"/>
  <c r="X12" i="6"/>
  <c r="P12" i="6"/>
  <c r="Q12" i="6" s="1"/>
  <c r="O12" i="6"/>
  <c r="M12" i="6"/>
  <c r="I12" i="6"/>
  <c r="H12" i="6"/>
  <c r="C12" i="6"/>
  <c r="AB11" i="6"/>
  <c r="AD11" i="6" s="1"/>
  <c r="Y11" i="6"/>
  <c r="X11" i="6"/>
  <c r="P11" i="6"/>
  <c r="O11" i="6"/>
  <c r="M11" i="6"/>
  <c r="J11" i="6"/>
  <c r="H11" i="6"/>
  <c r="C11" i="6"/>
  <c r="AD10" i="6"/>
  <c r="J10" i="6" s="1"/>
  <c r="I10" i="6" s="1"/>
  <c r="AB10" i="6"/>
  <c r="Y10" i="6"/>
  <c r="X10" i="6"/>
  <c r="Q10" i="6"/>
  <c r="P10" i="6"/>
  <c r="O10" i="6"/>
  <c r="M10" i="6"/>
  <c r="K10" i="6"/>
  <c r="H10" i="6"/>
  <c r="C10" i="6"/>
  <c r="AD9" i="6"/>
  <c r="J9" i="6" s="1"/>
  <c r="I9" i="6" s="1"/>
  <c r="AB9" i="6"/>
  <c r="Y9" i="6"/>
  <c r="X9" i="6"/>
  <c r="Q9" i="6"/>
  <c r="P9" i="6"/>
  <c r="O9" i="6"/>
  <c r="M9" i="6"/>
  <c r="H9" i="6"/>
  <c r="C9" i="6"/>
  <c r="AD8" i="6"/>
  <c r="J8" i="6" s="1"/>
  <c r="AB8" i="6"/>
  <c r="Y8" i="6"/>
  <c r="X8" i="6"/>
  <c r="P8" i="6"/>
  <c r="O8" i="6"/>
  <c r="Q8" i="6" s="1"/>
  <c r="M8" i="6"/>
  <c r="H8" i="6"/>
  <c r="C8" i="6"/>
  <c r="AB7" i="6"/>
  <c r="AD7" i="6" s="1"/>
  <c r="J7" i="6" s="1"/>
  <c r="Y7" i="6"/>
  <c r="X7" i="6"/>
  <c r="P7" i="6"/>
  <c r="O7" i="6"/>
  <c r="Q7" i="6" s="1"/>
  <c r="M7" i="6"/>
  <c r="H7" i="6"/>
  <c r="C7" i="6"/>
  <c r="AB6" i="6"/>
  <c r="AD6" i="6" s="1"/>
  <c r="Y6" i="6"/>
  <c r="X6" i="6"/>
  <c r="P6" i="6"/>
  <c r="O6" i="6"/>
  <c r="M6" i="6"/>
  <c r="J6" i="6"/>
  <c r="H6" i="6"/>
  <c r="C6" i="6"/>
  <c r="AB5" i="6"/>
  <c r="AD5" i="6" s="1"/>
  <c r="Y5" i="6"/>
  <c r="X5" i="6"/>
  <c r="Q5" i="6"/>
  <c r="P5" i="6"/>
  <c r="O5" i="6"/>
  <c r="M5" i="6"/>
  <c r="H5" i="6"/>
  <c r="C5" i="6"/>
  <c r="AB4" i="6"/>
  <c r="AD4" i="6" s="1"/>
  <c r="Y4" i="6"/>
  <c r="X4" i="6"/>
  <c r="P4" i="6"/>
  <c r="O4" i="6"/>
  <c r="Q4" i="6" s="1"/>
  <c r="M4" i="6"/>
  <c r="J4" i="6"/>
  <c r="H4" i="6"/>
  <c r="C4" i="6"/>
  <c r="AG3" i="6"/>
  <c r="AF3" i="6"/>
  <c r="W3" i="6"/>
  <c r="X3" i="6" s="1"/>
  <c r="V3" i="6"/>
  <c r="U3" i="6"/>
  <c r="T3" i="6"/>
  <c r="O3" i="6"/>
  <c r="H3" i="6"/>
  <c r="G3" i="6"/>
  <c r="F3" i="6"/>
  <c r="D3" i="6"/>
  <c r="C3" i="6"/>
  <c r="A2" i="6"/>
  <c r="A1" i="6"/>
  <c r="AB32" i="5"/>
  <c r="AD32" i="5" s="1"/>
  <c r="J32" i="5" s="1"/>
  <c r="Y32" i="5"/>
  <c r="X32" i="5"/>
  <c r="V32" i="5"/>
  <c r="U32" i="5"/>
  <c r="T32" i="5"/>
  <c r="P32" i="5"/>
  <c r="O32" i="5"/>
  <c r="Q32" i="5" s="1"/>
  <c r="M32" i="5"/>
  <c r="H32" i="5"/>
  <c r="C32" i="5"/>
  <c r="AD31" i="5"/>
  <c r="J31" i="5" s="1"/>
  <c r="I31" i="5" s="1"/>
  <c r="AB31" i="5"/>
  <c r="Y31" i="5"/>
  <c r="X31" i="5"/>
  <c r="P31" i="5"/>
  <c r="O31" i="5"/>
  <c r="Q31" i="5" s="1"/>
  <c r="M31" i="5"/>
  <c r="K31" i="5"/>
  <c r="H31" i="5"/>
  <c r="C31" i="5"/>
  <c r="AD30" i="5"/>
  <c r="J30" i="5" s="1"/>
  <c r="I30" i="5" s="1"/>
  <c r="AB30" i="5"/>
  <c r="Y30" i="5"/>
  <c r="X30" i="5"/>
  <c r="Q30" i="5"/>
  <c r="P30" i="5"/>
  <c r="O30" i="5"/>
  <c r="M30" i="5"/>
  <c r="H30" i="5"/>
  <c r="C30" i="5"/>
  <c r="AD29" i="5"/>
  <c r="J29" i="5" s="1"/>
  <c r="K29" i="5" s="1"/>
  <c r="AB29" i="5"/>
  <c r="Y29" i="5"/>
  <c r="X29" i="5"/>
  <c r="Q29" i="5"/>
  <c r="P29" i="5"/>
  <c r="O29" i="5"/>
  <c r="M29" i="5"/>
  <c r="I29" i="5"/>
  <c r="H29" i="5"/>
  <c r="C29" i="5"/>
  <c r="AB28" i="5"/>
  <c r="AD28" i="5" s="1"/>
  <c r="J28" i="5" s="1"/>
  <c r="Y28" i="5"/>
  <c r="X28" i="5"/>
  <c r="P28" i="5"/>
  <c r="O28" i="5"/>
  <c r="Q28" i="5" s="1"/>
  <c r="M28" i="5"/>
  <c r="H28" i="5"/>
  <c r="C28" i="5"/>
  <c r="AB27" i="5"/>
  <c r="AD27" i="5" s="1"/>
  <c r="J27" i="5" s="1"/>
  <c r="Y27" i="5"/>
  <c r="X27" i="5"/>
  <c r="Q27" i="5"/>
  <c r="P27" i="5"/>
  <c r="O27" i="5"/>
  <c r="M27" i="5"/>
  <c r="H27" i="5"/>
  <c r="C27" i="5"/>
  <c r="AD26" i="5"/>
  <c r="J26" i="5" s="1"/>
  <c r="AB26" i="5"/>
  <c r="Y26" i="5"/>
  <c r="X26" i="5"/>
  <c r="Q26" i="5"/>
  <c r="P26" i="5"/>
  <c r="O26" i="5"/>
  <c r="M26" i="5"/>
  <c r="H26" i="5"/>
  <c r="C26" i="5"/>
  <c r="AD25" i="5"/>
  <c r="J25" i="5" s="1"/>
  <c r="AB25" i="5"/>
  <c r="Y25" i="5"/>
  <c r="X25" i="5"/>
  <c r="P25" i="5"/>
  <c r="O25" i="5"/>
  <c r="Q25" i="5" s="1"/>
  <c r="M25" i="5"/>
  <c r="H25" i="5"/>
  <c r="C25" i="5"/>
  <c r="AB24" i="5"/>
  <c r="AD24" i="5" s="1"/>
  <c r="J24" i="5" s="1"/>
  <c r="Y24" i="5"/>
  <c r="X24" i="5"/>
  <c r="P24" i="5"/>
  <c r="O24" i="5"/>
  <c r="Q24" i="5" s="1"/>
  <c r="M24" i="5"/>
  <c r="H24" i="5"/>
  <c r="C24" i="5"/>
  <c r="AD23" i="5"/>
  <c r="J23" i="5" s="1"/>
  <c r="I23" i="5" s="1"/>
  <c r="AB23" i="5"/>
  <c r="Y23" i="5"/>
  <c r="X23" i="5"/>
  <c r="P23" i="5"/>
  <c r="O23" i="5"/>
  <c r="Q23" i="5" s="1"/>
  <c r="M23" i="5"/>
  <c r="K23" i="5"/>
  <c r="H23" i="5"/>
  <c r="C23" i="5"/>
  <c r="AB22" i="5"/>
  <c r="AD22" i="5" s="1"/>
  <c r="J22" i="5" s="1"/>
  <c r="Y22" i="5"/>
  <c r="X22" i="5"/>
  <c r="Q22" i="5"/>
  <c r="P22" i="5"/>
  <c r="O22" i="5"/>
  <c r="M22" i="5"/>
  <c r="H22" i="5"/>
  <c r="C22" i="5"/>
  <c r="AD21" i="5"/>
  <c r="J21" i="5" s="1"/>
  <c r="K21" i="5" s="1"/>
  <c r="AB21" i="5"/>
  <c r="Y21" i="5"/>
  <c r="X21" i="5"/>
  <c r="P21" i="5"/>
  <c r="O21" i="5"/>
  <c r="Q21" i="5" s="1"/>
  <c r="M21" i="5"/>
  <c r="I21" i="5"/>
  <c r="H21" i="5"/>
  <c r="C21" i="5"/>
  <c r="AB20" i="5"/>
  <c r="AD20" i="5" s="1"/>
  <c r="Y20" i="5"/>
  <c r="X20" i="5"/>
  <c r="P20" i="5"/>
  <c r="O20" i="5"/>
  <c r="Q20" i="5" s="1"/>
  <c r="M20" i="5"/>
  <c r="J20" i="5"/>
  <c r="H20" i="5"/>
  <c r="C20" i="5"/>
  <c r="AB19" i="5"/>
  <c r="AD19" i="5" s="1"/>
  <c r="J19" i="5" s="1"/>
  <c r="Y19" i="5"/>
  <c r="X19" i="5"/>
  <c r="Q19" i="5"/>
  <c r="P19" i="5"/>
  <c r="O19" i="5"/>
  <c r="M19" i="5"/>
  <c r="H19" i="5"/>
  <c r="C19" i="5"/>
  <c r="AD18" i="5"/>
  <c r="J18" i="5" s="1"/>
  <c r="AB18" i="5"/>
  <c r="Y18" i="5"/>
  <c r="X18" i="5"/>
  <c r="P18" i="5"/>
  <c r="Q18" i="5" s="1"/>
  <c r="O18" i="5"/>
  <c r="M18" i="5"/>
  <c r="H18" i="5"/>
  <c r="C18" i="5"/>
  <c r="AD17" i="5"/>
  <c r="J17" i="5" s="1"/>
  <c r="K17" i="5" s="1"/>
  <c r="AB17" i="5"/>
  <c r="Y17" i="5"/>
  <c r="X17" i="5"/>
  <c r="P17" i="5"/>
  <c r="O17" i="5"/>
  <c r="Q17" i="5" s="1"/>
  <c r="M17" i="5"/>
  <c r="I17" i="5"/>
  <c r="H17" i="5"/>
  <c r="C17" i="5"/>
  <c r="AB16" i="5"/>
  <c r="AD16" i="5" s="1"/>
  <c r="J16" i="5" s="1"/>
  <c r="Y16" i="5"/>
  <c r="X16" i="5"/>
  <c r="P16" i="5"/>
  <c r="O16" i="5"/>
  <c r="M16" i="5"/>
  <c r="H16" i="5"/>
  <c r="C16" i="5"/>
  <c r="AD15" i="5"/>
  <c r="J15" i="5" s="1"/>
  <c r="I15" i="5" s="1"/>
  <c r="AB15" i="5"/>
  <c r="Y15" i="5"/>
  <c r="X15" i="5"/>
  <c r="P15" i="5"/>
  <c r="O15" i="5"/>
  <c r="Q15" i="5" s="1"/>
  <c r="M15" i="5"/>
  <c r="H15" i="5"/>
  <c r="C15" i="5"/>
  <c r="AB14" i="5"/>
  <c r="AD14" i="5" s="1"/>
  <c r="J14" i="5" s="1"/>
  <c r="Y14" i="5"/>
  <c r="X14" i="5"/>
  <c r="Q14" i="5"/>
  <c r="P14" i="5"/>
  <c r="O14" i="5"/>
  <c r="M14" i="5"/>
  <c r="H14" i="5"/>
  <c r="C14" i="5"/>
  <c r="AD13" i="5"/>
  <c r="J13" i="5" s="1"/>
  <c r="AB13" i="5"/>
  <c r="Y13" i="5"/>
  <c r="X13" i="5"/>
  <c r="P13" i="5"/>
  <c r="O13" i="5"/>
  <c r="Q13" i="5" s="1"/>
  <c r="M13" i="5"/>
  <c r="H13" i="5"/>
  <c r="C13" i="5"/>
  <c r="AB12" i="5"/>
  <c r="AD12" i="5" s="1"/>
  <c r="Y12" i="5"/>
  <c r="X12" i="5"/>
  <c r="P12" i="5"/>
  <c r="O12" i="5"/>
  <c r="Q12" i="5" s="1"/>
  <c r="M12" i="5"/>
  <c r="J12" i="5"/>
  <c r="H12" i="5"/>
  <c r="C12" i="5"/>
  <c r="AB11" i="5"/>
  <c r="AD11" i="5" s="1"/>
  <c r="J11" i="5" s="1"/>
  <c r="Y11" i="5"/>
  <c r="X11" i="5"/>
  <c r="Q11" i="5"/>
  <c r="P11" i="5"/>
  <c r="O11" i="5"/>
  <c r="M11" i="5"/>
  <c r="H11" i="5"/>
  <c r="C11" i="5"/>
  <c r="AD10" i="5"/>
  <c r="J10" i="5" s="1"/>
  <c r="AB10" i="5"/>
  <c r="Y10" i="5"/>
  <c r="X10" i="5"/>
  <c r="P10" i="5"/>
  <c r="Q10" i="5" s="1"/>
  <c r="O10" i="5"/>
  <c r="M10" i="5"/>
  <c r="H10" i="5"/>
  <c r="C10" i="5"/>
  <c r="AD9" i="5"/>
  <c r="J9" i="5" s="1"/>
  <c r="AB9" i="5"/>
  <c r="Y9" i="5"/>
  <c r="X9" i="5"/>
  <c r="P9" i="5"/>
  <c r="O9" i="5"/>
  <c r="Q9" i="5" s="1"/>
  <c r="M9" i="5"/>
  <c r="K9" i="5"/>
  <c r="I9" i="5"/>
  <c r="H9" i="5"/>
  <c r="C9" i="5"/>
  <c r="AB8" i="5"/>
  <c r="AD8" i="5" s="1"/>
  <c r="J8" i="5" s="1"/>
  <c r="K8" i="5" s="1"/>
  <c r="Y8" i="5"/>
  <c r="X8" i="5"/>
  <c r="P8" i="5"/>
  <c r="O8" i="5"/>
  <c r="Q8" i="5" s="1"/>
  <c r="M8" i="5"/>
  <c r="H8" i="5"/>
  <c r="C8" i="5"/>
  <c r="AD7" i="5"/>
  <c r="J7" i="5" s="1"/>
  <c r="I7" i="5" s="1"/>
  <c r="AB7" i="5"/>
  <c r="Y7" i="5"/>
  <c r="X7" i="5"/>
  <c r="P7" i="5"/>
  <c r="O7" i="5"/>
  <c r="M7" i="5"/>
  <c r="K7" i="5"/>
  <c r="H7" i="5"/>
  <c r="C7" i="5"/>
  <c r="AB6" i="5"/>
  <c r="AD6" i="5" s="1"/>
  <c r="J6" i="5" s="1"/>
  <c r="Y6" i="5"/>
  <c r="X6" i="5"/>
  <c r="Q6" i="5"/>
  <c r="P6" i="5"/>
  <c r="O6" i="5"/>
  <c r="M6" i="5"/>
  <c r="H6" i="5"/>
  <c r="C6" i="5"/>
  <c r="AD5" i="5"/>
  <c r="J5" i="5" s="1"/>
  <c r="K5" i="5" s="1"/>
  <c r="AB5" i="5"/>
  <c r="Y5" i="5"/>
  <c r="X5" i="5"/>
  <c r="P5" i="5"/>
  <c r="O5" i="5"/>
  <c r="Q5" i="5" s="1"/>
  <c r="M5" i="5"/>
  <c r="H5" i="5"/>
  <c r="C5" i="5"/>
  <c r="AB4" i="5"/>
  <c r="AD4" i="5" s="1"/>
  <c r="Y4" i="5"/>
  <c r="X4" i="5"/>
  <c r="P4" i="5"/>
  <c r="O4" i="5"/>
  <c r="Q4" i="5" s="1"/>
  <c r="M4" i="5"/>
  <c r="H4" i="5"/>
  <c r="C4" i="5"/>
  <c r="AG3" i="5"/>
  <c r="AF3" i="5"/>
  <c r="W3" i="5"/>
  <c r="X3" i="5" s="1"/>
  <c r="V3" i="5"/>
  <c r="U3" i="5"/>
  <c r="T3" i="5"/>
  <c r="O3" i="5"/>
  <c r="H3" i="5"/>
  <c r="G3" i="5"/>
  <c r="F3" i="5"/>
  <c r="D3" i="5"/>
  <c r="C3" i="5"/>
  <c r="A2" i="5"/>
  <c r="A1" i="5"/>
  <c r="AB32" i="4"/>
  <c r="AD32" i="4" s="1"/>
  <c r="Y32" i="4"/>
  <c r="X32" i="4"/>
  <c r="V32" i="4"/>
  <c r="U32" i="4"/>
  <c r="T32" i="4"/>
  <c r="P32" i="4"/>
  <c r="O32" i="4"/>
  <c r="Q32" i="4" s="1"/>
  <c r="M32" i="4"/>
  <c r="J32" i="4"/>
  <c r="H32" i="4"/>
  <c r="C32" i="4"/>
  <c r="AD31" i="4"/>
  <c r="J31" i="4" s="1"/>
  <c r="I31" i="4" s="1"/>
  <c r="AB31" i="4"/>
  <c r="Y31" i="4"/>
  <c r="X31" i="4"/>
  <c r="Q31" i="4"/>
  <c r="P31" i="4"/>
  <c r="O31" i="4"/>
  <c r="M31" i="4"/>
  <c r="H31" i="4"/>
  <c r="C31" i="4"/>
  <c r="AB30" i="4"/>
  <c r="AD30" i="4" s="1"/>
  <c r="J30" i="4" s="1"/>
  <c r="Y30" i="4"/>
  <c r="X30" i="4"/>
  <c r="Q30" i="4"/>
  <c r="P30" i="4"/>
  <c r="O30" i="4"/>
  <c r="M30" i="4"/>
  <c r="H30" i="4"/>
  <c r="C30" i="4"/>
  <c r="AD29" i="4"/>
  <c r="J29" i="4" s="1"/>
  <c r="K29" i="4" s="1"/>
  <c r="AB29" i="4"/>
  <c r="Y29" i="4"/>
  <c r="X29" i="4"/>
  <c r="Q29" i="4"/>
  <c r="P29" i="4"/>
  <c r="O29" i="4"/>
  <c r="M29" i="4"/>
  <c r="I29" i="4"/>
  <c r="H29" i="4"/>
  <c r="C29" i="4"/>
  <c r="AB28" i="4"/>
  <c r="AD28" i="4" s="1"/>
  <c r="Y28" i="4"/>
  <c r="X28" i="4"/>
  <c r="P28" i="4"/>
  <c r="O28" i="4"/>
  <c r="Q28" i="4" s="1"/>
  <c r="M28" i="4"/>
  <c r="J28" i="4"/>
  <c r="H28" i="4"/>
  <c r="C28" i="4"/>
  <c r="AB27" i="4"/>
  <c r="AD27" i="4" s="1"/>
  <c r="J27" i="4" s="1"/>
  <c r="Y27" i="4"/>
  <c r="X27" i="4"/>
  <c r="Q27" i="4"/>
  <c r="P27" i="4"/>
  <c r="O27" i="4"/>
  <c r="M27" i="4"/>
  <c r="H27" i="4"/>
  <c r="C27" i="4"/>
  <c r="AD26" i="4"/>
  <c r="J26" i="4" s="1"/>
  <c r="AB26" i="4"/>
  <c r="Y26" i="4"/>
  <c r="X26" i="4"/>
  <c r="Q26" i="4"/>
  <c r="P26" i="4"/>
  <c r="O26" i="4"/>
  <c r="M26" i="4"/>
  <c r="H26" i="4"/>
  <c r="C26" i="4"/>
  <c r="AD25" i="4"/>
  <c r="J25" i="4" s="1"/>
  <c r="K25" i="4" s="1"/>
  <c r="AB25" i="4"/>
  <c r="Y25" i="4"/>
  <c r="X25" i="4"/>
  <c r="P25" i="4"/>
  <c r="O25" i="4"/>
  <c r="Q25" i="4" s="1"/>
  <c r="M25" i="4"/>
  <c r="I25" i="4"/>
  <c r="H25" i="4"/>
  <c r="C25" i="4"/>
  <c r="AB24" i="4"/>
  <c r="AD24" i="4" s="1"/>
  <c r="J24" i="4" s="1"/>
  <c r="Y24" i="4"/>
  <c r="X24" i="4"/>
  <c r="P24" i="4"/>
  <c r="O24" i="4"/>
  <c r="M24" i="4"/>
  <c r="H24" i="4"/>
  <c r="C24" i="4"/>
  <c r="AD23" i="4"/>
  <c r="J23" i="4" s="1"/>
  <c r="I23" i="4" s="1"/>
  <c r="AB23" i="4"/>
  <c r="Y23" i="4"/>
  <c r="X23" i="4"/>
  <c r="P23" i="4"/>
  <c r="O23" i="4"/>
  <c r="Q23" i="4" s="1"/>
  <c r="M23" i="4"/>
  <c r="K23" i="4"/>
  <c r="H23" i="4"/>
  <c r="C23" i="4"/>
  <c r="AB22" i="4"/>
  <c r="AD22" i="4" s="1"/>
  <c r="J22" i="4" s="1"/>
  <c r="Y22" i="4"/>
  <c r="X22" i="4"/>
  <c r="Q22" i="4"/>
  <c r="P22" i="4"/>
  <c r="O22" i="4"/>
  <c r="M22" i="4"/>
  <c r="H22" i="4"/>
  <c r="C22" i="4"/>
  <c r="AD21" i="4"/>
  <c r="J21" i="4" s="1"/>
  <c r="K21" i="4" s="1"/>
  <c r="AB21" i="4"/>
  <c r="Y21" i="4"/>
  <c r="X21" i="4"/>
  <c r="P21" i="4"/>
  <c r="O21" i="4"/>
  <c r="Q21" i="4" s="1"/>
  <c r="M21" i="4"/>
  <c r="H21" i="4"/>
  <c r="C21" i="4"/>
  <c r="AB20" i="4"/>
  <c r="AD20" i="4" s="1"/>
  <c r="Y20" i="4"/>
  <c r="X20" i="4"/>
  <c r="P20" i="4"/>
  <c r="O20" i="4"/>
  <c r="Q20" i="4" s="1"/>
  <c r="M20" i="4"/>
  <c r="J20" i="4"/>
  <c r="H20" i="4"/>
  <c r="C20" i="4"/>
  <c r="AB19" i="4"/>
  <c r="AD19" i="4" s="1"/>
  <c r="J19" i="4" s="1"/>
  <c r="Y19" i="4"/>
  <c r="X19" i="4"/>
  <c r="Q19" i="4"/>
  <c r="P19" i="4"/>
  <c r="O19" i="4"/>
  <c r="M19" i="4"/>
  <c r="H19" i="4"/>
  <c r="C19" i="4"/>
  <c r="AD18" i="4"/>
  <c r="J18" i="4" s="1"/>
  <c r="AB18" i="4"/>
  <c r="Y18" i="4"/>
  <c r="X18" i="4"/>
  <c r="P18" i="4"/>
  <c r="Q18" i="4" s="1"/>
  <c r="O18" i="4"/>
  <c r="M18" i="4"/>
  <c r="H18" i="4"/>
  <c r="C18" i="4"/>
  <c r="AD17" i="4"/>
  <c r="J17" i="4" s="1"/>
  <c r="AB17" i="4"/>
  <c r="Y17" i="4"/>
  <c r="X17" i="4"/>
  <c r="P17" i="4"/>
  <c r="O17" i="4"/>
  <c r="Q17" i="4" s="1"/>
  <c r="M17" i="4"/>
  <c r="K17" i="4"/>
  <c r="I17" i="4"/>
  <c r="H17" i="4"/>
  <c r="C17" i="4"/>
  <c r="AB16" i="4"/>
  <c r="AD16" i="4" s="1"/>
  <c r="J16" i="4" s="1"/>
  <c r="K16" i="4" s="1"/>
  <c r="Y16" i="4"/>
  <c r="X16" i="4"/>
  <c r="P16" i="4"/>
  <c r="O16" i="4"/>
  <c r="Q16" i="4" s="1"/>
  <c r="M16" i="4"/>
  <c r="I16" i="4"/>
  <c r="H16" i="4"/>
  <c r="C16" i="4"/>
  <c r="AD15" i="4"/>
  <c r="J15" i="4" s="1"/>
  <c r="I15" i="4" s="1"/>
  <c r="AB15" i="4"/>
  <c r="Y15" i="4"/>
  <c r="X15" i="4"/>
  <c r="P15" i="4"/>
  <c r="O15" i="4"/>
  <c r="M15" i="4"/>
  <c r="H15" i="4"/>
  <c r="C15" i="4"/>
  <c r="AB14" i="4"/>
  <c r="AD14" i="4" s="1"/>
  <c r="J14" i="4" s="1"/>
  <c r="Y14" i="4"/>
  <c r="X14" i="4"/>
  <c r="Q14" i="4"/>
  <c r="P14" i="4"/>
  <c r="O14" i="4"/>
  <c r="M14" i="4"/>
  <c r="H14" i="4"/>
  <c r="C14" i="4"/>
  <c r="AB13" i="4"/>
  <c r="AD13" i="4" s="1"/>
  <c r="J13" i="4" s="1"/>
  <c r="K13" i="4" s="1"/>
  <c r="Y13" i="4"/>
  <c r="X13" i="4"/>
  <c r="Q13" i="4"/>
  <c r="P13" i="4"/>
  <c r="O13" i="4"/>
  <c r="M13" i="4"/>
  <c r="H13" i="4"/>
  <c r="C13" i="4"/>
  <c r="AB12" i="4"/>
  <c r="AD12" i="4" s="1"/>
  <c r="J12" i="4" s="1"/>
  <c r="Y12" i="4"/>
  <c r="X12" i="4"/>
  <c r="P12" i="4"/>
  <c r="O12" i="4"/>
  <c r="Q12" i="4" s="1"/>
  <c r="M12" i="4"/>
  <c r="H12" i="4"/>
  <c r="C12" i="4"/>
  <c r="AD11" i="4"/>
  <c r="J11" i="4" s="1"/>
  <c r="I11" i="4" s="1"/>
  <c r="AB11" i="4"/>
  <c r="Y11" i="4"/>
  <c r="X11" i="4"/>
  <c r="Q11" i="4"/>
  <c r="P11" i="4"/>
  <c r="O11" i="4"/>
  <c r="M11" i="4"/>
  <c r="K11" i="4"/>
  <c r="H11" i="4"/>
  <c r="C11" i="4"/>
  <c r="AD10" i="4"/>
  <c r="J10" i="4" s="1"/>
  <c r="AB10" i="4"/>
  <c r="Y10" i="4"/>
  <c r="X10" i="4"/>
  <c r="P10" i="4"/>
  <c r="Q10" i="4" s="1"/>
  <c r="O10" i="4"/>
  <c r="M10" i="4"/>
  <c r="H10" i="4"/>
  <c r="C10" i="4"/>
  <c r="AD9" i="4"/>
  <c r="J9" i="4" s="1"/>
  <c r="K9" i="4" s="1"/>
  <c r="AB9" i="4"/>
  <c r="Y9" i="4"/>
  <c r="X9" i="4"/>
  <c r="P9" i="4"/>
  <c r="O9" i="4"/>
  <c r="Q9" i="4" s="1"/>
  <c r="M9" i="4"/>
  <c r="H9" i="4"/>
  <c r="C9" i="4"/>
  <c r="AB8" i="4"/>
  <c r="AD8" i="4" s="1"/>
  <c r="Y8" i="4"/>
  <c r="X8" i="4"/>
  <c r="P8" i="4"/>
  <c r="O8" i="4"/>
  <c r="Q8" i="4" s="1"/>
  <c r="M8" i="4"/>
  <c r="J8" i="4"/>
  <c r="H8" i="4"/>
  <c r="C8" i="4"/>
  <c r="AD7" i="4"/>
  <c r="J7" i="4" s="1"/>
  <c r="I7" i="4" s="1"/>
  <c r="AB7" i="4"/>
  <c r="Y7" i="4"/>
  <c r="X7" i="4"/>
  <c r="Q7" i="4"/>
  <c r="P7" i="4"/>
  <c r="O7" i="4"/>
  <c r="M7" i="4"/>
  <c r="K7" i="4"/>
  <c r="H7" i="4"/>
  <c r="C7" i="4"/>
  <c r="AB6" i="4"/>
  <c r="AD6" i="4" s="1"/>
  <c r="J6" i="4" s="1"/>
  <c r="Y6" i="4"/>
  <c r="X6" i="4"/>
  <c r="Q6" i="4"/>
  <c r="P6" i="4"/>
  <c r="O6" i="4"/>
  <c r="M6" i="4"/>
  <c r="H6" i="4"/>
  <c r="C6" i="4"/>
  <c r="AB5" i="4"/>
  <c r="AD5" i="4" s="1"/>
  <c r="Y5" i="4"/>
  <c r="X5" i="4"/>
  <c r="P5" i="4"/>
  <c r="O5" i="4"/>
  <c r="Q5" i="4" s="1"/>
  <c r="M5" i="4"/>
  <c r="H5" i="4"/>
  <c r="C5" i="4"/>
  <c r="AB4" i="4"/>
  <c r="AD4" i="4" s="1"/>
  <c r="Y4" i="4"/>
  <c r="X4" i="4"/>
  <c r="P4" i="4"/>
  <c r="O4" i="4"/>
  <c r="M4" i="4"/>
  <c r="J4" i="4"/>
  <c r="H4" i="4"/>
  <c r="C4" i="4"/>
  <c r="AG3" i="4"/>
  <c r="AF3" i="4"/>
  <c r="W3" i="4"/>
  <c r="X3" i="4" s="1"/>
  <c r="V3" i="4"/>
  <c r="U3" i="4"/>
  <c r="T3" i="4"/>
  <c r="O3" i="4"/>
  <c r="H3" i="4"/>
  <c r="G3" i="4"/>
  <c r="F3" i="4"/>
  <c r="D3" i="4"/>
  <c r="C3" i="4"/>
  <c r="A2" i="4"/>
  <c r="A1" i="4"/>
  <c r="AB32" i="3"/>
  <c r="AD32" i="3" s="1"/>
  <c r="J32" i="3" s="1"/>
  <c r="Y32" i="3"/>
  <c r="X32" i="3"/>
  <c r="V32" i="3"/>
  <c r="U32" i="3"/>
  <c r="T32" i="3"/>
  <c r="P32" i="3"/>
  <c r="O32" i="3"/>
  <c r="Q32" i="3" s="1"/>
  <c r="M32" i="3"/>
  <c r="H32" i="3"/>
  <c r="C32" i="3"/>
  <c r="AD31" i="3"/>
  <c r="AB31" i="3"/>
  <c r="Y31" i="3"/>
  <c r="X31" i="3"/>
  <c r="P31" i="3"/>
  <c r="O31" i="3"/>
  <c r="Q31" i="3" s="1"/>
  <c r="M31" i="3"/>
  <c r="J31" i="3"/>
  <c r="I31" i="3" s="1"/>
  <c r="H31" i="3"/>
  <c r="C31" i="3"/>
  <c r="AB30" i="3"/>
  <c r="AD30" i="3" s="1"/>
  <c r="J30" i="3" s="1"/>
  <c r="Y30" i="3"/>
  <c r="X30" i="3"/>
  <c r="Q30" i="3"/>
  <c r="P30" i="3"/>
  <c r="O30" i="3"/>
  <c r="M30" i="3"/>
  <c r="H30" i="3"/>
  <c r="C30" i="3"/>
  <c r="AB29" i="3"/>
  <c r="AD29" i="3" s="1"/>
  <c r="J29" i="3" s="1"/>
  <c r="K29" i="3" s="1"/>
  <c r="Y29" i="3"/>
  <c r="X29" i="3"/>
  <c r="Q29" i="3"/>
  <c r="P29" i="3"/>
  <c r="O29" i="3"/>
  <c r="M29" i="3"/>
  <c r="H29" i="3"/>
  <c r="C29" i="3"/>
  <c r="AB28" i="3"/>
  <c r="AD28" i="3" s="1"/>
  <c r="J28" i="3" s="1"/>
  <c r="Y28" i="3"/>
  <c r="X28" i="3"/>
  <c r="P28" i="3"/>
  <c r="O28" i="3"/>
  <c r="Q28" i="3" s="1"/>
  <c r="M28" i="3"/>
  <c r="H28" i="3"/>
  <c r="C28" i="3"/>
  <c r="AB27" i="3"/>
  <c r="AD27" i="3" s="1"/>
  <c r="J27" i="3" s="1"/>
  <c r="K27" i="3" s="1"/>
  <c r="Y27" i="3"/>
  <c r="X27" i="3"/>
  <c r="P27" i="3"/>
  <c r="Q27" i="3" s="1"/>
  <c r="O27" i="3"/>
  <c r="M27" i="3"/>
  <c r="H27" i="3"/>
  <c r="C27" i="3"/>
  <c r="AD26" i="3"/>
  <c r="J26" i="3" s="1"/>
  <c r="I26" i="3" s="1"/>
  <c r="AB26" i="3"/>
  <c r="Y26" i="3"/>
  <c r="X26" i="3"/>
  <c r="P26" i="3"/>
  <c r="Q26" i="3" s="1"/>
  <c r="O26" i="3"/>
  <c r="M26" i="3"/>
  <c r="K26" i="3"/>
  <c r="H26" i="3"/>
  <c r="C26" i="3"/>
  <c r="AD25" i="3"/>
  <c r="J25" i="3" s="1"/>
  <c r="AB25" i="3"/>
  <c r="Y25" i="3"/>
  <c r="X25" i="3"/>
  <c r="P25" i="3"/>
  <c r="O25" i="3"/>
  <c r="Q25" i="3" s="1"/>
  <c r="M25" i="3"/>
  <c r="K25" i="3"/>
  <c r="I25" i="3"/>
  <c r="H25" i="3"/>
  <c r="C25" i="3"/>
  <c r="AB24" i="3"/>
  <c r="AD24" i="3" s="1"/>
  <c r="J24" i="3" s="1"/>
  <c r="K24" i="3" s="1"/>
  <c r="Y24" i="3"/>
  <c r="X24" i="3"/>
  <c r="P24" i="3"/>
  <c r="O24" i="3"/>
  <c r="Q24" i="3" s="1"/>
  <c r="M24" i="3"/>
  <c r="H24" i="3"/>
  <c r="C24" i="3"/>
  <c r="AD23" i="3"/>
  <c r="J23" i="3" s="1"/>
  <c r="I23" i="3" s="1"/>
  <c r="AB23" i="3"/>
  <c r="Y23" i="3"/>
  <c r="X23" i="3"/>
  <c r="P23" i="3"/>
  <c r="O23" i="3"/>
  <c r="M23" i="3"/>
  <c r="H23" i="3"/>
  <c r="C23" i="3"/>
  <c r="AB22" i="3"/>
  <c r="AD22" i="3" s="1"/>
  <c r="J22" i="3" s="1"/>
  <c r="Y22" i="3"/>
  <c r="X22" i="3"/>
  <c r="P22" i="3"/>
  <c r="Q22" i="3" s="1"/>
  <c r="O22" i="3"/>
  <c r="M22" i="3"/>
  <c r="H22" i="3"/>
  <c r="C22" i="3"/>
  <c r="AD21" i="3"/>
  <c r="J21" i="3" s="1"/>
  <c r="AB21" i="3"/>
  <c r="Y21" i="3"/>
  <c r="X21" i="3"/>
  <c r="P21" i="3"/>
  <c r="O21" i="3"/>
  <c r="Q21" i="3" s="1"/>
  <c r="M21" i="3"/>
  <c r="K21" i="3"/>
  <c r="I21" i="3"/>
  <c r="H21" i="3"/>
  <c r="C21" i="3"/>
  <c r="AB20" i="3"/>
  <c r="AD20" i="3" s="1"/>
  <c r="J20" i="3" s="1"/>
  <c r="Y20" i="3"/>
  <c r="X20" i="3"/>
  <c r="P20" i="3"/>
  <c r="O20" i="3"/>
  <c r="M20" i="3"/>
  <c r="H20" i="3"/>
  <c r="C20" i="3"/>
  <c r="AB19" i="3"/>
  <c r="AD19" i="3" s="1"/>
  <c r="J19" i="3" s="1"/>
  <c r="Y19" i="3"/>
  <c r="X19" i="3"/>
  <c r="P19" i="3"/>
  <c r="O19" i="3"/>
  <c r="Q19" i="3" s="1"/>
  <c r="M19" i="3"/>
  <c r="H19" i="3"/>
  <c r="C19" i="3"/>
  <c r="AB18" i="3"/>
  <c r="AD18" i="3" s="1"/>
  <c r="J18" i="3" s="1"/>
  <c r="Y18" i="3"/>
  <c r="X18" i="3"/>
  <c r="P18" i="3"/>
  <c r="Q18" i="3" s="1"/>
  <c r="O18" i="3"/>
  <c r="M18" i="3"/>
  <c r="H18" i="3"/>
  <c r="C18" i="3"/>
  <c r="AD17" i="3"/>
  <c r="J17" i="3" s="1"/>
  <c r="K17" i="3" s="1"/>
  <c r="AB17" i="3"/>
  <c r="Y17" i="3"/>
  <c r="X17" i="3"/>
  <c r="P17" i="3"/>
  <c r="O17" i="3"/>
  <c r="Q17" i="3" s="1"/>
  <c r="M17" i="3"/>
  <c r="I17" i="3"/>
  <c r="H17" i="3"/>
  <c r="C17" i="3"/>
  <c r="AB16" i="3"/>
  <c r="AD16" i="3" s="1"/>
  <c r="Y16" i="3"/>
  <c r="X16" i="3"/>
  <c r="P16" i="3"/>
  <c r="O16" i="3"/>
  <c r="M16" i="3"/>
  <c r="J16" i="3"/>
  <c r="H16" i="3"/>
  <c r="C16" i="3"/>
  <c r="AB15" i="3"/>
  <c r="AD15" i="3" s="1"/>
  <c r="J15" i="3" s="1"/>
  <c r="K15" i="3" s="1"/>
  <c r="Y15" i="3"/>
  <c r="X15" i="3"/>
  <c r="Q15" i="3"/>
  <c r="P15" i="3"/>
  <c r="O15" i="3"/>
  <c r="M15" i="3"/>
  <c r="H15" i="3"/>
  <c r="C15" i="3"/>
  <c r="AB14" i="3"/>
  <c r="AD14" i="3" s="1"/>
  <c r="J14" i="3" s="1"/>
  <c r="Y14" i="3"/>
  <c r="X14" i="3"/>
  <c r="P14" i="3"/>
  <c r="Q14" i="3" s="1"/>
  <c r="O14" i="3"/>
  <c r="M14" i="3"/>
  <c r="H14" i="3"/>
  <c r="C14" i="3"/>
  <c r="AD13" i="3"/>
  <c r="J13" i="3" s="1"/>
  <c r="K13" i="3" s="1"/>
  <c r="AB13" i="3"/>
  <c r="Y13" i="3"/>
  <c r="X13" i="3"/>
  <c r="P13" i="3"/>
  <c r="O13" i="3"/>
  <c r="Q13" i="3" s="1"/>
  <c r="M13" i="3"/>
  <c r="I13" i="3"/>
  <c r="H13" i="3"/>
  <c r="C13" i="3"/>
  <c r="AB12" i="3"/>
  <c r="AD12" i="3" s="1"/>
  <c r="Y12" i="3"/>
  <c r="X12" i="3"/>
  <c r="P12" i="3"/>
  <c r="O12" i="3"/>
  <c r="M12" i="3"/>
  <c r="J12" i="3"/>
  <c r="K12" i="3" s="1"/>
  <c r="I12" i="3"/>
  <c r="H12" i="3"/>
  <c r="C12" i="3"/>
  <c r="AB11" i="3"/>
  <c r="AD11" i="3" s="1"/>
  <c r="J11" i="3" s="1"/>
  <c r="Y11" i="3"/>
  <c r="X11" i="3"/>
  <c r="P11" i="3"/>
  <c r="Q11" i="3" s="1"/>
  <c r="O11" i="3"/>
  <c r="M11" i="3"/>
  <c r="H11" i="3"/>
  <c r="C11" i="3"/>
  <c r="AD10" i="3"/>
  <c r="J10" i="3" s="1"/>
  <c r="I10" i="3" s="1"/>
  <c r="AB10" i="3"/>
  <c r="Y10" i="3"/>
  <c r="X10" i="3"/>
  <c r="Q10" i="3"/>
  <c r="P10" i="3"/>
  <c r="O10" i="3"/>
  <c r="M10" i="3"/>
  <c r="H10" i="3"/>
  <c r="C10" i="3"/>
  <c r="AD9" i="3"/>
  <c r="J9" i="3" s="1"/>
  <c r="K9" i="3" s="1"/>
  <c r="AB9" i="3"/>
  <c r="Y9" i="3"/>
  <c r="X9" i="3"/>
  <c r="P9" i="3"/>
  <c r="O9" i="3"/>
  <c r="Q9" i="3" s="1"/>
  <c r="M9" i="3"/>
  <c r="I9" i="3"/>
  <c r="H9" i="3"/>
  <c r="C9" i="3"/>
  <c r="AB8" i="3"/>
  <c r="AD8" i="3" s="1"/>
  <c r="J8" i="3" s="1"/>
  <c r="Y8" i="3"/>
  <c r="X8" i="3"/>
  <c r="P8" i="3"/>
  <c r="O8" i="3"/>
  <c r="M8" i="3"/>
  <c r="H8" i="3"/>
  <c r="C8" i="3"/>
  <c r="AB7" i="3"/>
  <c r="AD7" i="3" s="1"/>
  <c r="Y7" i="3"/>
  <c r="X7" i="3"/>
  <c r="P7" i="3"/>
  <c r="O7" i="3"/>
  <c r="Q7" i="3" s="1"/>
  <c r="M7" i="3"/>
  <c r="H7" i="3"/>
  <c r="C7" i="3"/>
  <c r="AB6" i="3"/>
  <c r="AD6" i="3" s="1"/>
  <c r="J6" i="3" s="1"/>
  <c r="Y6" i="3"/>
  <c r="X6" i="3"/>
  <c r="P6" i="3"/>
  <c r="Q6" i="3" s="1"/>
  <c r="O6" i="3"/>
  <c r="M6" i="3"/>
  <c r="H6" i="3"/>
  <c r="C6" i="3"/>
  <c r="AD5" i="3"/>
  <c r="J5" i="3" s="1"/>
  <c r="AB5" i="3"/>
  <c r="Y5" i="3"/>
  <c r="X5" i="3"/>
  <c r="Q5" i="3"/>
  <c r="P5" i="3"/>
  <c r="O5" i="3"/>
  <c r="M5" i="3"/>
  <c r="K5" i="3"/>
  <c r="I5" i="3"/>
  <c r="H5" i="3"/>
  <c r="C5" i="3"/>
  <c r="AB4" i="3"/>
  <c r="AD4" i="3" s="1"/>
  <c r="Y4" i="3"/>
  <c r="X4" i="3"/>
  <c r="P4" i="3"/>
  <c r="O4" i="3"/>
  <c r="Q4" i="3" s="1"/>
  <c r="M4" i="3"/>
  <c r="J4" i="3"/>
  <c r="H4" i="3"/>
  <c r="C4" i="3"/>
  <c r="AG3" i="3"/>
  <c r="W3" i="3"/>
  <c r="V3" i="3"/>
  <c r="U3" i="3"/>
  <c r="T3" i="3"/>
  <c r="O3" i="3"/>
  <c r="G3" i="3"/>
  <c r="H3" i="3" s="1"/>
  <c r="F3" i="3"/>
  <c r="D3" i="3"/>
  <c r="X3" i="3" s="1"/>
  <c r="C3" i="3"/>
  <c r="A2" i="3"/>
  <c r="A1" i="3"/>
  <c r="AD32" i="2"/>
  <c r="J32" i="2" s="1"/>
  <c r="I32" i="2" s="1"/>
  <c r="AB32" i="2"/>
  <c r="Y32" i="2"/>
  <c r="X32" i="2"/>
  <c r="V32" i="2"/>
  <c r="U32" i="2"/>
  <c r="T32" i="2"/>
  <c r="P32" i="2"/>
  <c r="O32" i="2"/>
  <c r="Q32" i="2" s="1"/>
  <c r="M32" i="2"/>
  <c r="K32" i="2"/>
  <c r="H32" i="2"/>
  <c r="C32" i="2"/>
  <c r="AB31" i="2"/>
  <c r="AD31" i="2" s="1"/>
  <c r="J31" i="2" s="1"/>
  <c r="Y31" i="2"/>
  <c r="X31" i="2"/>
  <c r="P31" i="2"/>
  <c r="O31" i="2"/>
  <c r="Q31" i="2" s="1"/>
  <c r="M31" i="2"/>
  <c r="H31" i="2"/>
  <c r="C31" i="2"/>
  <c r="AB30" i="2"/>
  <c r="AD30" i="2" s="1"/>
  <c r="J30" i="2" s="1"/>
  <c r="Y30" i="2"/>
  <c r="X30" i="2"/>
  <c r="P30" i="2"/>
  <c r="O30" i="2"/>
  <c r="Q30" i="2" s="1"/>
  <c r="M30" i="2"/>
  <c r="H30" i="2"/>
  <c r="C30" i="2"/>
  <c r="AB29" i="2"/>
  <c r="AD29" i="2" s="1"/>
  <c r="J29" i="2" s="1"/>
  <c r="Y29" i="2"/>
  <c r="X29" i="2"/>
  <c r="P29" i="2"/>
  <c r="Q29" i="2" s="1"/>
  <c r="O29" i="2"/>
  <c r="M29" i="2"/>
  <c r="H29" i="2"/>
  <c r="C29" i="2"/>
  <c r="AD28" i="2"/>
  <c r="J28" i="2" s="1"/>
  <c r="I28" i="2" s="1"/>
  <c r="AB28" i="2"/>
  <c r="Y28" i="2"/>
  <c r="X28" i="2"/>
  <c r="P28" i="2"/>
  <c r="O28" i="2"/>
  <c r="Q28" i="2" s="1"/>
  <c r="M28" i="2"/>
  <c r="H28" i="2"/>
  <c r="C28" i="2"/>
  <c r="AB27" i="2"/>
  <c r="AD27" i="2" s="1"/>
  <c r="Y27" i="2"/>
  <c r="X27" i="2"/>
  <c r="P27" i="2"/>
  <c r="O27" i="2"/>
  <c r="Q27" i="2" s="1"/>
  <c r="M27" i="2"/>
  <c r="J27" i="2"/>
  <c r="H27" i="2"/>
  <c r="C27" i="2"/>
  <c r="AB26" i="2"/>
  <c r="AD26" i="2" s="1"/>
  <c r="J26" i="2" s="1"/>
  <c r="Y26" i="2"/>
  <c r="X26" i="2"/>
  <c r="P26" i="2"/>
  <c r="O26" i="2"/>
  <c r="Q26" i="2" s="1"/>
  <c r="M26" i="2"/>
  <c r="H26" i="2"/>
  <c r="C26" i="2"/>
  <c r="AB25" i="2"/>
  <c r="AD25" i="2" s="1"/>
  <c r="J25" i="2" s="1"/>
  <c r="Y25" i="2"/>
  <c r="X25" i="2"/>
  <c r="P25" i="2"/>
  <c r="O25" i="2"/>
  <c r="Q25" i="2" s="1"/>
  <c r="M25" i="2"/>
  <c r="H25" i="2"/>
  <c r="C25" i="2"/>
  <c r="AB24" i="2"/>
  <c r="AD24" i="2" s="1"/>
  <c r="J24" i="2" s="1"/>
  <c r="Y24" i="2"/>
  <c r="X24" i="2"/>
  <c r="P24" i="2"/>
  <c r="O24" i="2"/>
  <c r="Q24" i="2" s="1"/>
  <c r="M24" i="2"/>
  <c r="H24" i="2"/>
  <c r="C24" i="2"/>
  <c r="AB23" i="2"/>
  <c r="AD23" i="2" s="1"/>
  <c r="J23" i="2" s="1"/>
  <c r="Y23" i="2"/>
  <c r="X23" i="2"/>
  <c r="P23" i="2"/>
  <c r="Q23" i="2" s="1"/>
  <c r="O23" i="2"/>
  <c r="M23" i="2"/>
  <c r="H23" i="2"/>
  <c r="C23" i="2"/>
  <c r="AD22" i="2"/>
  <c r="J22" i="2" s="1"/>
  <c r="K22" i="2" s="1"/>
  <c r="AB22" i="2"/>
  <c r="Y22" i="2"/>
  <c r="X22" i="2"/>
  <c r="P22" i="2"/>
  <c r="Q22" i="2" s="1"/>
  <c r="O22" i="2"/>
  <c r="M22" i="2"/>
  <c r="I22" i="2"/>
  <c r="H22" i="2"/>
  <c r="C22" i="2"/>
  <c r="AB21" i="2"/>
  <c r="AD21" i="2" s="1"/>
  <c r="J21" i="2" s="1"/>
  <c r="Y21" i="2"/>
  <c r="X21" i="2"/>
  <c r="P21" i="2"/>
  <c r="O21" i="2"/>
  <c r="Q21" i="2" s="1"/>
  <c r="M21" i="2"/>
  <c r="H21" i="2"/>
  <c r="C21" i="2"/>
  <c r="AB20" i="2"/>
  <c r="AD20" i="2" s="1"/>
  <c r="J20" i="2" s="1"/>
  <c r="K20" i="2" s="1"/>
  <c r="Y20" i="2"/>
  <c r="X20" i="2"/>
  <c r="P20" i="2"/>
  <c r="Q20" i="2" s="1"/>
  <c r="O20" i="2"/>
  <c r="M20" i="2"/>
  <c r="H20" i="2"/>
  <c r="C20" i="2"/>
  <c r="AD19" i="2"/>
  <c r="J19" i="2" s="1"/>
  <c r="I19" i="2" s="1"/>
  <c r="AB19" i="2"/>
  <c r="Y19" i="2"/>
  <c r="X19" i="2"/>
  <c r="P19" i="2"/>
  <c r="O19" i="2"/>
  <c r="M19" i="2"/>
  <c r="H19" i="2"/>
  <c r="C19" i="2"/>
  <c r="AB18" i="2"/>
  <c r="AD18" i="2" s="1"/>
  <c r="J18" i="2" s="1"/>
  <c r="Y18" i="2"/>
  <c r="X18" i="2"/>
  <c r="Q18" i="2"/>
  <c r="P18" i="2"/>
  <c r="O18" i="2"/>
  <c r="M18" i="2"/>
  <c r="H18" i="2"/>
  <c r="C18" i="2"/>
  <c r="AB17" i="2"/>
  <c r="AD17" i="2" s="1"/>
  <c r="Y17" i="2"/>
  <c r="X17" i="2"/>
  <c r="P17" i="2"/>
  <c r="O17" i="2"/>
  <c r="Q17" i="2" s="1"/>
  <c r="M17" i="2"/>
  <c r="J17" i="2"/>
  <c r="H17" i="2"/>
  <c r="C17" i="2"/>
  <c r="AB16" i="2"/>
  <c r="AD16" i="2" s="1"/>
  <c r="J16" i="2" s="1"/>
  <c r="Y16" i="2"/>
  <c r="X16" i="2"/>
  <c r="Q16" i="2"/>
  <c r="P16" i="2"/>
  <c r="O16" i="2"/>
  <c r="M16" i="2"/>
  <c r="H16" i="2"/>
  <c r="C16" i="2"/>
  <c r="AB15" i="2"/>
  <c r="AD15" i="2" s="1"/>
  <c r="J15" i="2" s="1"/>
  <c r="Y15" i="2"/>
  <c r="X15" i="2"/>
  <c r="Q15" i="2"/>
  <c r="P15" i="2"/>
  <c r="O15" i="2"/>
  <c r="M15" i="2"/>
  <c r="H15" i="2"/>
  <c r="C15" i="2"/>
  <c r="AD14" i="2"/>
  <c r="J14" i="2" s="1"/>
  <c r="K14" i="2" s="1"/>
  <c r="AB14" i="2"/>
  <c r="Y14" i="2"/>
  <c r="X14" i="2"/>
  <c r="P14" i="2"/>
  <c r="O14" i="2"/>
  <c r="Q14" i="2" s="1"/>
  <c r="M14" i="2"/>
  <c r="H14" i="2"/>
  <c r="C14" i="2"/>
  <c r="AB13" i="2"/>
  <c r="AD13" i="2" s="1"/>
  <c r="J13" i="2" s="1"/>
  <c r="Y13" i="2"/>
  <c r="X13" i="2"/>
  <c r="P13" i="2"/>
  <c r="O13" i="2"/>
  <c r="Q13" i="2" s="1"/>
  <c r="M13" i="2"/>
  <c r="H13" i="2"/>
  <c r="C13" i="2"/>
  <c r="AB12" i="2"/>
  <c r="AD12" i="2" s="1"/>
  <c r="J12" i="2" s="1"/>
  <c r="Y12" i="2"/>
  <c r="X12" i="2"/>
  <c r="P12" i="2"/>
  <c r="O12" i="2"/>
  <c r="Q12" i="2" s="1"/>
  <c r="M12" i="2"/>
  <c r="H12" i="2"/>
  <c r="C12" i="2"/>
  <c r="AB11" i="2"/>
  <c r="AD11" i="2" s="1"/>
  <c r="J11" i="2" s="1"/>
  <c r="Y11" i="2"/>
  <c r="X11" i="2"/>
  <c r="Q11" i="2"/>
  <c r="P11" i="2"/>
  <c r="O11" i="2"/>
  <c r="M11" i="2"/>
  <c r="H11" i="2"/>
  <c r="C11" i="2"/>
  <c r="AB10" i="2"/>
  <c r="AD10" i="2" s="1"/>
  <c r="J10" i="2" s="1"/>
  <c r="Y10" i="2"/>
  <c r="X10" i="2"/>
  <c r="P10" i="2"/>
  <c r="O10" i="2"/>
  <c r="Q10" i="2" s="1"/>
  <c r="M10" i="2"/>
  <c r="H10" i="2"/>
  <c r="C10" i="2"/>
  <c r="AB9" i="2"/>
  <c r="AD9" i="2" s="1"/>
  <c r="J9" i="2" s="1"/>
  <c r="Y9" i="2"/>
  <c r="X9" i="2"/>
  <c r="P9" i="2"/>
  <c r="Q9" i="2" s="1"/>
  <c r="O9" i="2"/>
  <c r="M9" i="2"/>
  <c r="H9" i="2"/>
  <c r="C9" i="2"/>
  <c r="AB8" i="2"/>
  <c r="AD8" i="2" s="1"/>
  <c r="J8" i="2" s="1"/>
  <c r="Y8" i="2"/>
  <c r="X8" i="2"/>
  <c r="P8" i="2"/>
  <c r="O8" i="2"/>
  <c r="Q8" i="2" s="1"/>
  <c r="M8" i="2"/>
  <c r="H8" i="2"/>
  <c r="C8" i="2"/>
  <c r="AB7" i="2"/>
  <c r="AD7" i="2" s="1"/>
  <c r="J7" i="2" s="1"/>
  <c r="Y7" i="2"/>
  <c r="X7" i="2"/>
  <c r="Q7" i="2"/>
  <c r="P7" i="2"/>
  <c r="O7" i="2"/>
  <c r="M7" i="2"/>
  <c r="H7" i="2"/>
  <c r="C7" i="2"/>
  <c r="AD6" i="2"/>
  <c r="J6" i="2" s="1"/>
  <c r="AB6" i="2"/>
  <c r="Y6" i="2"/>
  <c r="X6" i="2"/>
  <c r="P6" i="2"/>
  <c r="O6" i="2"/>
  <c r="Q6" i="2" s="1"/>
  <c r="M6" i="2"/>
  <c r="K6" i="2"/>
  <c r="I6" i="2"/>
  <c r="H6" i="2"/>
  <c r="C6" i="2"/>
  <c r="AB5" i="2"/>
  <c r="AD5" i="2" s="1"/>
  <c r="J5" i="2" s="1"/>
  <c r="Y5" i="2"/>
  <c r="X5" i="2"/>
  <c r="P5" i="2"/>
  <c r="O5" i="2"/>
  <c r="Q5" i="2" s="1"/>
  <c r="M5" i="2"/>
  <c r="H5" i="2"/>
  <c r="C5" i="2"/>
  <c r="AB4" i="2"/>
  <c r="AD4" i="2" s="1"/>
  <c r="Y4" i="2"/>
  <c r="X4" i="2"/>
  <c r="P4" i="2"/>
  <c r="O4" i="2"/>
  <c r="Q4" i="2" s="1"/>
  <c r="M4" i="2"/>
  <c r="H4" i="2"/>
  <c r="C4" i="2"/>
  <c r="AG3" i="2"/>
  <c r="AF3" i="2"/>
  <c r="X3" i="2"/>
  <c r="W3" i="2"/>
  <c r="V3" i="2"/>
  <c r="U3" i="2"/>
  <c r="T3" i="2"/>
  <c r="O3" i="2"/>
  <c r="H3" i="2"/>
  <c r="G3" i="2"/>
  <c r="F3" i="2"/>
  <c r="D3" i="2"/>
  <c r="C3" i="2"/>
  <c r="A2" i="2"/>
  <c r="A1" i="2"/>
  <c r="AB32" i="1"/>
  <c r="AD32" i="1" s="1"/>
  <c r="J32" i="1" s="1"/>
  <c r="Y32" i="1"/>
  <c r="X32" i="1"/>
  <c r="V32" i="1"/>
  <c r="U32" i="1"/>
  <c r="T32" i="1"/>
  <c r="P32" i="1"/>
  <c r="Q32" i="1" s="1"/>
  <c r="O32" i="1"/>
  <c r="M32" i="1"/>
  <c r="H32" i="1"/>
  <c r="C32" i="1"/>
  <c r="AD31" i="1"/>
  <c r="J31" i="1" s="1"/>
  <c r="I31" i="1" s="1"/>
  <c r="AB31" i="1"/>
  <c r="Y31" i="1"/>
  <c r="X31" i="1"/>
  <c r="P31" i="1"/>
  <c r="Q31" i="1" s="1"/>
  <c r="O31" i="1"/>
  <c r="M31" i="1"/>
  <c r="H31" i="1"/>
  <c r="C31" i="1"/>
  <c r="AD30" i="1"/>
  <c r="J30" i="1" s="1"/>
  <c r="K30" i="1" s="1"/>
  <c r="AB30" i="1"/>
  <c r="Y30" i="1"/>
  <c r="X30" i="1"/>
  <c r="P30" i="1"/>
  <c r="O30" i="1"/>
  <c r="Q30" i="1" s="1"/>
  <c r="M30" i="1"/>
  <c r="I30" i="1"/>
  <c r="H30" i="1"/>
  <c r="C30" i="1"/>
  <c r="AB29" i="1"/>
  <c r="AD29" i="1" s="1"/>
  <c r="J29" i="1" s="1"/>
  <c r="I29" i="1" s="1"/>
  <c r="Y29" i="1"/>
  <c r="X29" i="1"/>
  <c r="P29" i="1"/>
  <c r="O29" i="1"/>
  <c r="M29" i="1"/>
  <c r="H29" i="1"/>
  <c r="C29" i="1"/>
  <c r="AB28" i="1"/>
  <c r="AD28" i="1" s="1"/>
  <c r="J28" i="1" s="1"/>
  <c r="Y28" i="1"/>
  <c r="X28" i="1"/>
  <c r="P28" i="1"/>
  <c r="O28" i="1"/>
  <c r="Q28" i="1" s="1"/>
  <c r="M28" i="1"/>
  <c r="H28" i="1"/>
  <c r="C28" i="1"/>
  <c r="AB27" i="1"/>
  <c r="AD27" i="1" s="1"/>
  <c r="J27" i="1" s="1"/>
  <c r="Y27" i="1"/>
  <c r="X27" i="1"/>
  <c r="P27" i="1"/>
  <c r="O27" i="1"/>
  <c r="Q27" i="1" s="1"/>
  <c r="M27" i="1"/>
  <c r="H27" i="1"/>
  <c r="C27" i="1"/>
  <c r="AB26" i="1"/>
  <c r="AD26" i="1" s="1"/>
  <c r="J26" i="1" s="1"/>
  <c r="Y26" i="1"/>
  <c r="X26" i="1"/>
  <c r="P26" i="1"/>
  <c r="O26" i="1"/>
  <c r="Q26" i="1" s="1"/>
  <c r="M26" i="1"/>
  <c r="H26" i="1"/>
  <c r="C26" i="1"/>
  <c r="AB25" i="1"/>
  <c r="AD25" i="1" s="1"/>
  <c r="J25" i="1" s="1"/>
  <c r="Y25" i="1"/>
  <c r="X25" i="1"/>
  <c r="P25" i="1"/>
  <c r="O25" i="1"/>
  <c r="Q25" i="1" s="1"/>
  <c r="M25" i="1"/>
  <c r="H25" i="1"/>
  <c r="C25" i="1"/>
  <c r="AD24" i="1"/>
  <c r="AB24" i="1"/>
  <c r="Y24" i="1"/>
  <c r="X24" i="1"/>
  <c r="P24" i="1"/>
  <c r="O24" i="1"/>
  <c r="Q24" i="1" s="1"/>
  <c r="M24" i="1"/>
  <c r="J24" i="1"/>
  <c r="I24" i="1" s="1"/>
  <c r="H24" i="1"/>
  <c r="C24" i="1"/>
  <c r="AB23" i="1"/>
  <c r="AD23" i="1" s="1"/>
  <c r="J23" i="1" s="1"/>
  <c r="K23" i="1" s="1"/>
  <c r="Y23" i="1"/>
  <c r="X23" i="1"/>
  <c r="P23" i="1"/>
  <c r="Q23" i="1" s="1"/>
  <c r="O23" i="1"/>
  <c r="M23" i="1"/>
  <c r="H23" i="1"/>
  <c r="C23" i="1"/>
  <c r="AD22" i="1"/>
  <c r="J22" i="1" s="1"/>
  <c r="I22" i="1" s="1"/>
  <c r="AB22" i="1"/>
  <c r="Y22" i="1"/>
  <c r="X22" i="1"/>
  <c r="P22" i="1"/>
  <c r="O22" i="1"/>
  <c r="Q22" i="1" s="1"/>
  <c r="M22" i="1"/>
  <c r="H22" i="1"/>
  <c r="C22" i="1"/>
  <c r="AB21" i="1"/>
  <c r="AD21" i="1" s="1"/>
  <c r="J21" i="1" s="1"/>
  <c r="K21" i="1" s="1"/>
  <c r="Y21" i="1"/>
  <c r="X21" i="1"/>
  <c r="P21" i="1"/>
  <c r="O21" i="1"/>
  <c r="M21" i="1"/>
  <c r="H21" i="1"/>
  <c r="C21" i="1"/>
  <c r="AD20" i="1"/>
  <c r="J20" i="1" s="1"/>
  <c r="I20" i="1" s="1"/>
  <c r="AB20" i="1"/>
  <c r="Y20" i="1"/>
  <c r="X20" i="1"/>
  <c r="P20" i="1"/>
  <c r="O20" i="1"/>
  <c r="Q20" i="1" s="1"/>
  <c r="M20" i="1"/>
  <c r="K20" i="1"/>
  <c r="H20" i="1"/>
  <c r="C20" i="1"/>
  <c r="AB19" i="1"/>
  <c r="AD19" i="1" s="1"/>
  <c r="J19" i="1" s="1"/>
  <c r="Y19" i="1"/>
  <c r="X19" i="1"/>
  <c r="P19" i="1"/>
  <c r="O19" i="1"/>
  <c r="Q19" i="1" s="1"/>
  <c r="M19" i="1"/>
  <c r="H19" i="1"/>
  <c r="C19" i="1"/>
  <c r="AB18" i="1"/>
  <c r="AD18" i="1" s="1"/>
  <c r="J18" i="1" s="1"/>
  <c r="Y18" i="1"/>
  <c r="X18" i="1"/>
  <c r="P18" i="1"/>
  <c r="O18" i="1"/>
  <c r="Q18" i="1" s="1"/>
  <c r="M18" i="1"/>
  <c r="H18" i="1"/>
  <c r="C18" i="1"/>
  <c r="AB17" i="1"/>
  <c r="AD17" i="1" s="1"/>
  <c r="J17" i="1" s="1"/>
  <c r="Y17" i="1"/>
  <c r="X17" i="1"/>
  <c r="P17" i="1"/>
  <c r="O17" i="1"/>
  <c r="Q17" i="1" s="1"/>
  <c r="M17" i="1"/>
  <c r="H17" i="1"/>
  <c r="C17" i="1"/>
  <c r="AB16" i="1"/>
  <c r="AD16" i="1" s="1"/>
  <c r="J16" i="1" s="1"/>
  <c r="Y16" i="1"/>
  <c r="X16" i="1"/>
  <c r="P16" i="1"/>
  <c r="O16" i="1"/>
  <c r="Q16" i="1" s="1"/>
  <c r="M16" i="1"/>
  <c r="H16" i="1"/>
  <c r="C16" i="1"/>
  <c r="AB15" i="1"/>
  <c r="AD15" i="1" s="1"/>
  <c r="J15" i="1" s="1"/>
  <c r="Y15" i="1"/>
  <c r="X15" i="1"/>
  <c r="P15" i="1"/>
  <c r="Q15" i="1" s="1"/>
  <c r="O15" i="1"/>
  <c r="M15" i="1"/>
  <c r="H15" i="1"/>
  <c r="C15" i="1"/>
  <c r="AD14" i="1"/>
  <c r="J14" i="1" s="1"/>
  <c r="K14" i="1" s="1"/>
  <c r="AB14" i="1"/>
  <c r="Y14" i="1"/>
  <c r="X14" i="1"/>
  <c r="P14" i="1"/>
  <c r="Q14" i="1" s="1"/>
  <c r="O14" i="1"/>
  <c r="M14" i="1"/>
  <c r="I14" i="1"/>
  <c r="H14" i="1"/>
  <c r="C14" i="1"/>
  <c r="AB13" i="1"/>
  <c r="AD13" i="1" s="1"/>
  <c r="J13" i="1" s="1"/>
  <c r="Y13" i="1"/>
  <c r="X13" i="1"/>
  <c r="P13" i="1"/>
  <c r="O13" i="1"/>
  <c r="Q13" i="1" s="1"/>
  <c r="M13" i="1"/>
  <c r="H13" i="1"/>
  <c r="C13" i="1"/>
  <c r="AB12" i="1"/>
  <c r="AD12" i="1" s="1"/>
  <c r="J12" i="1" s="1"/>
  <c r="K12" i="1" s="1"/>
  <c r="Y12" i="1"/>
  <c r="X12" i="1"/>
  <c r="Q12" i="1"/>
  <c r="P12" i="1"/>
  <c r="O12" i="1"/>
  <c r="M12" i="1"/>
  <c r="H12" i="1"/>
  <c r="C12" i="1"/>
  <c r="AD11" i="1"/>
  <c r="J11" i="1" s="1"/>
  <c r="I11" i="1" s="1"/>
  <c r="AB11" i="1"/>
  <c r="Y11" i="1"/>
  <c r="X11" i="1"/>
  <c r="P11" i="1"/>
  <c r="O11" i="1"/>
  <c r="Q11" i="1" s="1"/>
  <c r="M11" i="1"/>
  <c r="H11" i="1"/>
  <c r="C11" i="1"/>
  <c r="AB10" i="1"/>
  <c r="AD10" i="1" s="1"/>
  <c r="Y10" i="1"/>
  <c r="X10" i="1"/>
  <c r="Q10" i="1"/>
  <c r="P10" i="1"/>
  <c r="O10" i="1"/>
  <c r="M10" i="1"/>
  <c r="J10" i="1"/>
  <c r="K10" i="1" s="1"/>
  <c r="H10" i="1"/>
  <c r="C10" i="1"/>
  <c r="AB9" i="1"/>
  <c r="AD9" i="1" s="1"/>
  <c r="Y9" i="1"/>
  <c r="X9" i="1"/>
  <c r="P9" i="1"/>
  <c r="O9" i="1"/>
  <c r="Q9" i="1" s="1"/>
  <c r="M9" i="1"/>
  <c r="J9" i="1"/>
  <c r="H9" i="1"/>
  <c r="C9" i="1"/>
  <c r="AB8" i="1"/>
  <c r="AD8" i="1" s="1"/>
  <c r="J8" i="1" s="1"/>
  <c r="Y8" i="1"/>
  <c r="X8" i="1"/>
  <c r="Q8" i="1"/>
  <c r="P8" i="1"/>
  <c r="O8" i="1"/>
  <c r="M8" i="1"/>
  <c r="H8" i="1"/>
  <c r="C8" i="1"/>
  <c r="AB7" i="1"/>
  <c r="AD7" i="1" s="1"/>
  <c r="J7" i="1" s="1"/>
  <c r="Y7" i="1"/>
  <c r="X7" i="1"/>
  <c r="P7" i="1"/>
  <c r="Q7" i="1" s="1"/>
  <c r="O7" i="1"/>
  <c r="M7" i="1"/>
  <c r="H7" i="1"/>
  <c r="C7" i="1"/>
  <c r="AD6" i="1"/>
  <c r="J6" i="1" s="1"/>
  <c r="AB6" i="1"/>
  <c r="Y6" i="1"/>
  <c r="X6" i="1"/>
  <c r="P6" i="1"/>
  <c r="O6" i="1"/>
  <c r="Q6" i="1" s="1"/>
  <c r="M6" i="1"/>
  <c r="K6" i="1"/>
  <c r="I6" i="1"/>
  <c r="H6" i="1"/>
  <c r="C6" i="1"/>
  <c r="AB5" i="1"/>
  <c r="AD5" i="1" s="1"/>
  <c r="J5" i="1" s="1"/>
  <c r="Y5" i="1"/>
  <c r="X5" i="1"/>
  <c r="P5" i="1"/>
  <c r="O5" i="1"/>
  <c r="Q5" i="1" s="1"/>
  <c r="M5" i="1"/>
  <c r="H5" i="1"/>
  <c r="C5" i="1"/>
  <c r="AB4" i="1"/>
  <c r="AD4" i="1" s="1"/>
  <c r="Y4" i="1"/>
  <c r="X4" i="1"/>
  <c r="P4" i="1"/>
  <c r="O4" i="1"/>
  <c r="Q4" i="1" s="1"/>
  <c r="M4" i="1"/>
  <c r="H4" i="1"/>
  <c r="C4" i="1"/>
  <c r="AG3" i="1"/>
  <c r="AF3" i="1"/>
  <c r="W3" i="1"/>
  <c r="X3" i="1" s="1"/>
  <c r="V3" i="1"/>
  <c r="U3" i="1"/>
  <c r="T3" i="1"/>
  <c r="O3" i="1"/>
  <c r="H3" i="1"/>
  <c r="G3" i="1"/>
  <c r="F3" i="1"/>
  <c r="D3" i="1"/>
  <c r="C3" i="1"/>
  <c r="A2" i="1"/>
  <c r="A1" i="1"/>
  <c r="I8" i="2" l="1"/>
  <c r="K8" i="2"/>
  <c r="I27" i="5"/>
  <c r="K27" i="5"/>
  <c r="K17" i="1"/>
  <c r="I17" i="1"/>
  <c r="K12" i="2"/>
  <c r="I12" i="2"/>
  <c r="K25" i="2"/>
  <c r="I25" i="2"/>
  <c r="I22" i="3"/>
  <c r="K22" i="3"/>
  <c r="K8" i="1"/>
  <c r="I8" i="1"/>
  <c r="J7" i="3"/>
  <c r="AD3" i="3"/>
  <c r="I22" i="5"/>
  <c r="K22" i="5"/>
  <c r="K16" i="2"/>
  <c r="I16" i="2"/>
  <c r="I13" i="6"/>
  <c r="K13" i="6"/>
  <c r="K26" i="1"/>
  <c r="I26" i="1"/>
  <c r="I19" i="3"/>
  <c r="K19" i="3"/>
  <c r="K24" i="4"/>
  <c r="I24" i="4"/>
  <c r="K11" i="5"/>
  <c r="I11" i="5"/>
  <c r="K19" i="5"/>
  <c r="I19" i="5"/>
  <c r="K7" i="2"/>
  <c r="I7" i="2"/>
  <c r="I10" i="2"/>
  <c r="K10" i="2"/>
  <c r="K12" i="4"/>
  <c r="I12" i="4"/>
  <c r="I30" i="4"/>
  <c r="K30" i="4"/>
  <c r="K15" i="1"/>
  <c r="I15" i="1"/>
  <c r="I19" i="1"/>
  <c r="K19" i="1"/>
  <c r="K23" i="2"/>
  <c r="I23" i="2"/>
  <c r="I14" i="3"/>
  <c r="K14" i="3"/>
  <c r="I14" i="9"/>
  <c r="K14" i="9"/>
  <c r="I30" i="2"/>
  <c r="K30" i="2"/>
  <c r="I27" i="4"/>
  <c r="K27" i="4"/>
  <c r="K5" i="2"/>
  <c r="I5" i="2"/>
  <c r="K24" i="5"/>
  <c r="I24" i="5"/>
  <c r="K32" i="1"/>
  <c r="I32" i="1"/>
  <c r="AD3" i="1"/>
  <c r="J4" i="1"/>
  <c r="K28" i="1"/>
  <c r="I28" i="1"/>
  <c r="K18" i="2"/>
  <c r="I18" i="2"/>
  <c r="I11" i="3"/>
  <c r="K11" i="3"/>
  <c r="K13" i="1"/>
  <c r="I13" i="1"/>
  <c r="I21" i="2"/>
  <c r="K21" i="2"/>
  <c r="I6" i="4"/>
  <c r="K6" i="4"/>
  <c r="K15" i="6"/>
  <c r="I15" i="6"/>
  <c r="K27" i="8"/>
  <c r="I27" i="8"/>
  <c r="K28" i="3"/>
  <c r="I28" i="3"/>
  <c r="I14" i="4"/>
  <c r="K14" i="4"/>
  <c r="K15" i="5"/>
  <c r="K29" i="6"/>
  <c r="K5" i="1"/>
  <c r="I5" i="1"/>
  <c r="I12" i="1"/>
  <c r="K4" i="3"/>
  <c r="I4" i="3"/>
  <c r="I9" i="4"/>
  <c r="K25" i="5"/>
  <c r="I25" i="5"/>
  <c r="K7" i="9"/>
  <c r="I7" i="9"/>
  <c r="K16" i="3"/>
  <c r="I16" i="3"/>
  <c r="K23" i="3"/>
  <c r="I27" i="3"/>
  <c r="K4" i="4"/>
  <c r="I4" i="4"/>
  <c r="J3" i="4"/>
  <c r="K20" i="4"/>
  <c r="I20" i="4"/>
  <c r="K18" i="8"/>
  <c r="I18" i="8"/>
  <c r="K28" i="8"/>
  <c r="I28" i="8"/>
  <c r="I29" i="2"/>
  <c r="K29" i="2"/>
  <c r="K32" i="4"/>
  <c r="I32" i="4"/>
  <c r="K12" i="5"/>
  <c r="I12" i="5"/>
  <c r="I14" i="5"/>
  <c r="K14" i="5"/>
  <c r="K30" i="5"/>
  <c r="I18" i="6"/>
  <c r="K27" i="6"/>
  <c r="I27" i="6"/>
  <c r="AD3" i="8"/>
  <c r="J6" i="8"/>
  <c r="K31" i="1"/>
  <c r="K17" i="2"/>
  <c r="I17" i="2"/>
  <c r="I19" i="6"/>
  <c r="K19" i="6"/>
  <c r="K7" i="7"/>
  <c r="I7" i="7"/>
  <c r="I21" i="1"/>
  <c r="I14" i="2"/>
  <c r="K24" i="2"/>
  <c r="I24" i="2"/>
  <c r="K19" i="4"/>
  <c r="I19" i="4"/>
  <c r="K16" i="5"/>
  <c r="I16" i="5"/>
  <c r="K28" i="5"/>
  <c r="I28" i="5"/>
  <c r="I6" i="6"/>
  <c r="K6" i="6"/>
  <c r="K11" i="6"/>
  <c r="I11" i="6"/>
  <c r="K30" i="9"/>
  <c r="I11" i="2"/>
  <c r="K11" i="2"/>
  <c r="K15" i="2"/>
  <c r="I15" i="2"/>
  <c r="K8" i="3"/>
  <c r="I8" i="3"/>
  <c r="I15" i="3"/>
  <c r="I13" i="4"/>
  <c r="I22" i="6"/>
  <c r="K22" i="6"/>
  <c r="I30" i="6"/>
  <c r="K30" i="6"/>
  <c r="K31" i="2"/>
  <c r="I31" i="2"/>
  <c r="K9" i="6"/>
  <c r="K21" i="7"/>
  <c r="I21" i="7"/>
  <c r="K19" i="2"/>
  <c r="K7" i="1"/>
  <c r="I7" i="1"/>
  <c r="K27" i="2"/>
  <c r="I27" i="2"/>
  <c r="AD3" i="5"/>
  <c r="J4" i="5"/>
  <c r="K24" i="1"/>
  <c r="K25" i="1"/>
  <c r="I25" i="1"/>
  <c r="AD3" i="2"/>
  <c r="J4" i="2"/>
  <c r="K31" i="3"/>
  <c r="K18" i="4"/>
  <c r="I18" i="4"/>
  <c r="K20" i="6"/>
  <c r="I20" i="6"/>
  <c r="I6" i="7"/>
  <c r="K6" i="7"/>
  <c r="K11" i="1"/>
  <c r="K18" i="1"/>
  <c r="I18" i="1"/>
  <c r="K31" i="9"/>
  <c r="I31" i="9"/>
  <c r="K22" i="1"/>
  <c r="K20" i="3"/>
  <c r="I20" i="3"/>
  <c r="J5" i="4"/>
  <c r="AD3" i="4"/>
  <c r="K8" i="4"/>
  <c r="I8" i="4"/>
  <c r="I23" i="1"/>
  <c r="K29" i="1"/>
  <c r="K26" i="2"/>
  <c r="I26" i="2"/>
  <c r="K9" i="1"/>
  <c r="I9" i="1"/>
  <c r="I27" i="1"/>
  <c r="K27" i="1"/>
  <c r="I21" i="4"/>
  <c r="I22" i="4"/>
  <c r="K22" i="4"/>
  <c r="K32" i="5"/>
  <c r="I32" i="5"/>
  <c r="I14" i="7"/>
  <c r="K14" i="7"/>
  <c r="K29" i="8"/>
  <c r="I29" i="8"/>
  <c r="I30" i="8"/>
  <c r="K30" i="8"/>
  <c r="I10" i="1"/>
  <c r="K16" i="1"/>
  <c r="I16" i="1"/>
  <c r="Q29" i="1"/>
  <c r="K9" i="2"/>
  <c r="I9" i="2"/>
  <c r="K13" i="2"/>
  <c r="I13" i="2"/>
  <c r="Q19" i="2"/>
  <c r="I20" i="2"/>
  <c r="I6" i="3"/>
  <c r="K6" i="3"/>
  <c r="Q8" i="3"/>
  <c r="Q16" i="3"/>
  <c r="I18" i="3"/>
  <c r="K18" i="3"/>
  <c r="Q23" i="3"/>
  <c r="I24" i="3"/>
  <c r="Q15" i="4"/>
  <c r="Q7" i="5"/>
  <c r="I8" i="5"/>
  <c r="K13" i="5"/>
  <c r="I13" i="5"/>
  <c r="AD3" i="6"/>
  <c r="Q22" i="6"/>
  <c r="I24" i="6"/>
  <c r="K13" i="8"/>
  <c r="I13" i="8"/>
  <c r="K16" i="7"/>
  <c r="I16" i="7"/>
  <c r="K19" i="8"/>
  <c r="I19" i="8"/>
  <c r="K10" i="4"/>
  <c r="I10" i="4"/>
  <c r="K26" i="4"/>
  <c r="I26" i="4"/>
  <c r="K28" i="4"/>
  <c r="I28" i="4"/>
  <c r="K31" i="4"/>
  <c r="I24" i="9"/>
  <c r="I25" i="9"/>
  <c r="K25" i="9"/>
  <c r="K28" i="2"/>
  <c r="K32" i="3"/>
  <c r="I32" i="3"/>
  <c r="I5" i="5"/>
  <c r="I6" i="5"/>
  <c r="K6" i="5"/>
  <c r="K10" i="5"/>
  <c r="I10" i="5"/>
  <c r="K21" i="6"/>
  <c r="I21" i="6"/>
  <c r="K10" i="7"/>
  <c r="I10" i="7"/>
  <c r="K30" i="7"/>
  <c r="K16" i="8"/>
  <c r="I16" i="8"/>
  <c r="K32" i="8"/>
  <c r="I32" i="8"/>
  <c r="K13" i="9"/>
  <c r="I13" i="9"/>
  <c r="K21" i="9"/>
  <c r="I21" i="9"/>
  <c r="K27" i="9"/>
  <c r="I27" i="9"/>
  <c r="K15" i="7"/>
  <c r="I15" i="7"/>
  <c r="K8" i="8"/>
  <c r="I8" i="8"/>
  <c r="K21" i="8"/>
  <c r="I21" i="8"/>
  <c r="I17" i="9"/>
  <c r="K17" i="9"/>
  <c r="K4" i="6"/>
  <c r="I4" i="6"/>
  <c r="K20" i="9"/>
  <c r="I20" i="9"/>
  <c r="I29" i="3"/>
  <c r="I30" i="3"/>
  <c r="K30" i="3"/>
  <c r="K15" i="4"/>
  <c r="K18" i="5"/>
  <c r="I18" i="5"/>
  <c r="K20" i="5"/>
  <c r="I20" i="5"/>
  <c r="J5" i="6"/>
  <c r="K7" i="6"/>
  <c r="I7" i="6"/>
  <c r="K28" i="6"/>
  <c r="I28" i="6"/>
  <c r="J4" i="7"/>
  <c r="AD3" i="7"/>
  <c r="K9" i="7"/>
  <c r="K10" i="8"/>
  <c r="I10" i="8"/>
  <c r="K26" i="8"/>
  <c r="I26" i="8"/>
  <c r="I11" i="9"/>
  <c r="I19" i="9"/>
  <c r="K29" i="9"/>
  <c r="I29" i="9"/>
  <c r="K7" i="8"/>
  <c r="I7" i="8"/>
  <c r="I22" i="8"/>
  <c r="K22" i="8"/>
  <c r="K10" i="3"/>
  <c r="K5" i="9"/>
  <c r="I5" i="9"/>
  <c r="Q21" i="1"/>
  <c r="Q12" i="3"/>
  <c r="Q20" i="3"/>
  <c r="K8" i="6"/>
  <c r="I8" i="6"/>
  <c r="Q4" i="4"/>
  <c r="Q24" i="4"/>
  <c r="Q16" i="5"/>
  <c r="K26" i="5"/>
  <c r="I26" i="5"/>
  <c r="Q6" i="6"/>
  <c r="I14" i="6"/>
  <c r="K14" i="6"/>
  <c r="K11" i="7"/>
  <c r="I11" i="7"/>
  <c r="K13" i="7"/>
  <c r="I13" i="7"/>
  <c r="K26" i="7"/>
  <c r="I26" i="7"/>
  <c r="K27" i="7"/>
  <c r="I27" i="7"/>
  <c r="K28" i="7"/>
  <c r="I28" i="7"/>
  <c r="K5" i="8"/>
  <c r="I5" i="8"/>
  <c r="K12" i="8"/>
  <c r="I12" i="8"/>
  <c r="J4" i="9"/>
  <c r="AD3" i="9"/>
  <c r="Q7" i="9"/>
  <c r="I8" i="9"/>
  <c r="I9" i="9"/>
  <c r="K9" i="9"/>
  <c r="K23" i="9"/>
  <c r="I23" i="9"/>
  <c r="K26" i="6"/>
  <c r="I26" i="6"/>
  <c r="K23" i="8"/>
  <c r="I23" i="8"/>
  <c r="K24" i="8"/>
  <c r="I24" i="8"/>
  <c r="K15" i="9"/>
  <c r="I15" i="9"/>
  <c r="Q19" i="6"/>
  <c r="K5" i="7"/>
  <c r="I5" i="7"/>
  <c r="Q31" i="7"/>
  <c r="K10" i="9"/>
  <c r="I10" i="9"/>
  <c r="K26" i="9"/>
  <c r="I26" i="9"/>
  <c r="Q30" i="6"/>
  <c r="K12" i="7"/>
  <c r="I12" i="7"/>
  <c r="K23" i="7"/>
  <c r="I23" i="7"/>
  <c r="K29" i="7"/>
  <c r="I29" i="7"/>
  <c r="K4" i="8"/>
  <c r="I4" i="8"/>
  <c r="K20" i="8"/>
  <c r="I20" i="8"/>
  <c r="K31" i="8"/>
  <c r="I31" i="8"/>
  <c r="Q11" i="6"/>
  <c r="Q15" i="7"/>
  <c r="K18" i="7"/>
  <c r="I18" i="7"/>
  <c r="Q7" i="8"/>
  <c r="K15" i="8"/>
  <c r="I15" i="8"/>
  <c r="Q23" i="8"/>
  <c r="K12" i="9"/>
  <c r="I12" i="9"/>
  <c r="Q15" i="9"/>
  <c r="K28" i="9"/>
  <c r="I28" i="9"/>
  <c r="Q31" i="9"/>
  <c r="H3" i="7"/>
  <c r="K20" i="7"/>
  <c r="I20" i="7"/>
  <c r="I24" i="7"/>
  <c r="K31" i="7"/>
  <c r="I31" i="7"/>
  <c r="K18" i="9"/>
  <c r="I18" i="9"/>
  <c r="K7" i="3" l="1"/>
  <c r="I7" i="3"/>
  <c r="I3" i="4"/>
  <c r="K3" i="4"/>
  <c r="J3" i="1"/>
  <c r="I4" i="1"/>
  <c r="K4" i="1"/>
  <c r="K4" i="5"/>
  <c r="I4" i="5"/>
  <c r="J3" i="5"/>
  <c r="K4" i="7"/>
  <c r="I4" i="7"/>
  <c r="J3" i="7"/>
  <c r="K5" i="4"/>
  <c r="I5" i="4"/>
  <c r="J3" i="2"/>
  <c r="K4" i="2"/>
  <c r="I4" i="2"/>
  <c r="K4" i="9"/>
  <c r="I4" i="9"/>
  <c r="J3" i="9"/>
  <c r="I6" i="8"/>
  <c r="K6" i="8"/>
  <c r="J3" i="3"/>
  <c r="J3" i="8"/>
  <c r="K5" i="6"/>
  <c r="I5" i="6"/>
  <c r="J3" i="6"/>
  <c r="K3" i="3" l="1"/>
  <c r="I3" i="3"/>
  <c r="I3" i="2"/>
  <c r="K3" i="2"/>
  <c r="I3" i="9"/>
  <c r="K3" i="9"/>
  <c r="I3" i="7"/>
  <c r="K3" i="7"/>
  <c r="K3" i="1"/>
  <c r="I3" i="1"/>
  <c r="I3" i="6"/>
  <c r="K3" i="6"/>
  <c r="I3" i="5"/>
  <c r="K3" i="5"/>
  <c r="I3" i="8"/>
  <c r="K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1000000}">
      <text>
        <r>
          <rPr>
            <sz val="11"/>
            <color theme="1"/>
            <rFont val="Arial"/>
          </rPr>
          <t>Break Even Price
	-Cassidy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theme="1"/>
            <rFont val="Arial"/>
          </rPr>
          <t>Break Even Price
	-Cassidy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1"/>
            <color theme="1"/>
            <rFont val="Arial"/>
          </rPr>
          <t>Cassidy:
Break Even Price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300-000001000000}">
      <text>
        <r>
          <rPr>
            <sz val="11"/>
            <color theme="1"/>
            <rFont val="Arial"/>
          </rPr>
          <t>Break Even Price
	-Cassidy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400-000001000000}">
      <text>
        <r>
          <rPr>
            <sz val="11"/>
            <color theme="1"/>
            <rFont val="Arial"/>
          </rPr>
          <t>Break Even Price
	-Cassidy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500-000001000000}">
      <text>
        <r>
          <rPr>
            <sz val="11"/>
            <color theme="1"/>
            <rFont val="Arial"/>
          </rPr>
          <t>Break Even Price
	-Cassidy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600-000001000000}">
      <text>
        <r>
          <rPr>
            <sz val="11"/>
            <color theme="1"/>
            <rFont val="Arial"/>
          </rPr>
          <t>Break Even Price
	-Cassidy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700-000001000000}">
      <text>
        <r>
          <rPr>
            <sz val="11"/>
            <color theme="1"/>
            <rFont val="Arial"/>
          </rPr>
          <t>Break Even Price
	-Cassidy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800-000001000000}">
      <text>
        <r>
          <rPr>
            <sz val="11"/>
            <color theme="1"/>
            <rFont val="Arial"/>
          </rPr>
          <t>Break Even Price
	-Cassidy</t>
        </r>
      </text>
    </comment>
  </commentList>
</comments>
</file>

<file path=xl/sharedStrings.xml><?xml version="1.0" encoding="utf-8"?>
<sst xmlns="http://schemas.openxmlformats.org/spreadsheetml/2006/main" count="1501" uniqueCount="231">
  <si>
    <t>Price</t>
  </si>
  <si>
    <t>AMZ
Sales</t>
  </si>
  <si>
    <t>Non-AMZ 
Sales</t>
  </si>
  <si>
    <t>Revenue</t>
  </si>
  <si>
    <t>PPC Spend</t>
  </si>
  <si>
    <t>% 
Ad Spend</t>
  </si>
  <si>
    <t>Margin
(Incl. Storage)</t>
  </si>
  <si>
    <t>Net Profit 
(Incl. Storage)</t>
  </si>
  <si>
    <t>Profit / 
Piece</t>
  </si>
  <si>
    <t>Sessions</t>
  </si>
  <si>
    <t>Conversion
Rate</t>
  </si>
  <si>
    <t>QTY</t>
  </si>
  <si>
    <t>AMZ
7D Velocity</t>
  </si>
  <si>
    <t>Non-AMZ
7D Velocity</t>
  </si>
  <si>
    <t>DOH</t>
  </si>
  <si>
    <t>DOH of Comp Inv</t>
  </si>
  <si>
    <t>Sell
Through</t>
  </si>
  <si>
    <t>In 
Transit</t>
  </si>
  <si>
    <t>Arrival Date</t>
  </si>
  <si>
    <t xml:space="preserve">PPC
Sales </t>
  </si>
  <si>
    <t>% PPC Sales</t>
  </si>
  <si>
    <t>Cost per PPC Sale</t>
  </si>
  <si>
    <t>PPC Sales 
(Other SKUs)</t>
  </si>
  <si>
    <t>Size Tier</t>
  </si>
  <si>
    <t>Storage Per 
Cubic Ft.</t>
  </si>
  <si>
    <t xml:space="preserve">Volume </t>
  </si>
  <si>
    <t>Storage
Cost</t>
  </si>
  <si>
    <t>FBA 
Fee</t>
  </si>
  <si>
    <t>Blended 
Landed Cost</t>
  </si>
  <si>
    <t>Coupons</t>
  </si>
  <si>
    <t>PL-BCL-GRO64A-2PK</t>
  </si>
  <si>
    <t>Totals</t>
  </si>
  <si>
    <t>12/28 to 1/3</t>
  </si>
  <si>
    <t>trimmed ppc back</t>
  </si>
  <si>
    <t/>
  </si>
  <si>
    <t>UsLargeStandardSize</t>
  </si>
  <si>
    <t>1/4 to 1/10</t>
  </si>
  <si>
    <t>opt ppc</t>
  </si>
  <si>
    <t>1/11 to 1/17</t>
  </si>
  <si>
    <t>1/18 to 1/24</t>
  </si>
  <si>
    <t>Ilyapa coming back in stock, so price adjusted- turn on ppeak and range 23.99 to 35.99</t>
  </si>
  <si>
    <t>1/25 to 1/31</t>
  </si>
  <si>
    <t>looking good, maintaining</t>
  </si>
  <si>
    <t>2/1 to 2/7</t>
  </si>
  <si>
    <t>PPEAK $22.99-25.99</t>
  </si>
  <si>
    <t>2/8 to 2/14</t>
  </si>
  <si>
    <t>maintaining</t>
  </si>
  <si>
    <t>2/15 to 2/21</t>
  </si>
  <si>
    <t>Continue with PPeak - IL growlers set at 26.99</t>
  </si>
  <si>
    <t>2/22 to 2/28</t>
  </si>
  <si>
    <t>Removed price decimal</t>
  </si>
  <si>
    <t>3/1 to 3/7</t>
  </si>
  <si>
    <t>Price scheduling at 21.99 and enabled PPC (high on inventory age report)</t>
  </si>
  <si>
    <t>3/8 to 3/14</t>
  </si>
  <si>
    <t>Increasing both budgets to $5</t>
  </si>
  <si>
    <t>3/15 to 3/21</t>
  </si>
  <si>
    <t>Optimizing PPC</t>
  </si>
  <si>
    <t>3/22 to 3/28</t>
  </si>
  <si>
    <t>Pausing auto PPC and keeping top term isolation on - ending price scheduling, PPeak set at 22.99-25.99</t>
  </si>
  <si>
    <t>3/29 to 4/4</t>
  </si>
  <si>
    <t>Continuing with PPeak and top term isolation campaign</t>
  </si>
  <si>
    <t>4/5 to 4/11</t>
  </si>
  <si>
    <t>Increasing min to 23.99 and pausing PPC</t>
  </si>
  <si>
    <t>4/12 to 4/18</t>
  </si>
  <si>
    <t>Decreasing min back to 22.99</t>
  </si>
  <si>
    <t>4/19 to 4/25</t>
  </si>
  <si>
    <t>Continue with PPeak</t>
  </si>
  <si>
    <t>4/26 to 5/2</t>
  </si>
  <si>
    <t>PPeak 23.99-27.99</t>
  </si>
  <si>
    <t>5/3 to 5/9</t>
  </si>
  <si>
    <t>22.99-27.99 to improve sell through</t>
  </si>
  <si>
    <t>5/10 to 5/16</t>
  </si>
  <si>
    <t>Pausing PPeak and setting price to 19.99 to improve sell through</t>
  </si>
  <si>
    <t>5/17 to 5/23</t>
  </si>
  <si>
    <t>Continuing at 19.99 to improve sell through and sell out (high on inventory age report)</t>
  </si>
  <si>
    <t>5/24 to 5/30</t>
  </si>
  <si>
    <t>Out</t>
  </si>
  <si>
    <t>5/31 to 6/6</t>
  </si>
  <si>
    <t>6/7 to 6/13</t>
  </si>
  <si>
    <t>6/14 to 6/20</t>
  </si>
  <si>
    <t>6/21 to 6/27</t>
  </si>
  <si>
    <t>6/28 to 7/4</t>
  </si>
  <si>
    <t>7/5 to 7/11</t>
  </si>
  <si>
    <t>**No Inventory In The Works**</t>
  </si>
  <si>
    <t>7/12 to 7/18</t>
  </si>
  <si>
    <t>PL-BCL-GRO64A-3PK</t>
  </si>
  <si>
    <t>trimmed ppc a bit</t>
  </si>
  <si>
    <t>boosted bids a little</t>
  </si>
  <si>
    <t>Paused ppc, PPEAk $36.99-42.99</t>
  </si>
  <si>
    <t>Ilyapa is PPEAk $43.99-49.99, so BCL $36.99-42.99</t>
  </si>
  <si>
    <t>PPEAK $34.99-42.99</t>
  </si>
  <si>
    <t xml:space="preserve">looking good- 7D sales </t>
  </si>
  <si>
    <t>PPEAK $37.99-42.99</t>
  </si>
  <si>
    <t>Added a target of 2 to force lower price</t>
  </si>
  <si>
    <t>Removed price decimal and lowered PPeak 27.99-39.99</t>
  </si>
  <si>
    <t>Price scheduling at 27.99 and enabling PPC</t>
  </si>
  <si>
    <t>Continue price scheduling and pausing PPC (no conversions)</t>
  </si>
  <si>
    <t>Increasing price scheduling to 28.99</t>
  </si>
  <si>
    <t>Continue price scheduling at 28.99</t>
  </si>
  <si>
    <t>Ending price scheduling and setting PPeak to 29.99-39.99</t>
  </si>
  <si>
    <t>PPeak 30.99-39.99</t>
  </si>
  <si>
    <t>29.99-39.99 to sell through</t>
  </si>
  <si>
    <t>Pausing PPeak and setting price to 26.99 to improve sell through</t>
  </si>
  <si>
    <t>Continuing at 26.99 to improve sell through and sell out (high on inventory age report)</t>
  </si>
  <si>
    <t>PL-BCL-SQBTL8C-12-A</t>
  </si>
  <si>
    <t>Back in stock; PPEAK $32.99 to $39.99</t>
  </si>
  <si>
    <t>Maintain</t>
  </si>
  <si>
    <t>Wrong SKU in PPEAK; Manually priced at $30.99</t>
  </si>
  <si>
    <t>PPEAK $28.99 to $32.99</t>
  </si>
  <si>
    <t xml:space="preserve">Raised PPEAK by $1 to $29.99; put a creative request because the title doesn't match the image </t>
  </si>
  <si>
    <t>Working with creative on getting this main image changed (main image says 6 pack instead of 12 pack) - lowering price to 29.99 but OS still has buy box</t>
  </si>
  <si>
    <t>Main image fixed (suppressed last week) - sharing buy box with ubiquitty and second star</t>
  </si>
  <si>
    <t>Selling out of OS so that this will get the buy box</t>
  </si>
  <si>
    <t>Sold out in OS - increasing to 31.99 (also selling in SS)</t>
  </si>
  <si>
    <t>Sharing buy box with SS (has buy box and needs to move because its on excess in that account)</t>
  </si>
  <si>
    <t>Sharing buy box with SS and OS (OS just got restock)</t>
  </si>
  <si>
    <t>Sharing buy box with SS and OS (OS just got restock) - decreasing to 29.99 to match OS</t>
  </si>
  <si>
    <t>Sharing buy box with SS and OS</t>
  </si>
  <si>
    <t>Sharing buy box with SS and OS (on excess so maintain to sell through - updated price to 27.99 on Friday)</t>
  </si>
  <si>
    <t>Sharing buy box with SS and OS (this was on excess so selling through in this account)</t>
  </si>
  <si>
    <t>1 unit found - maintain</t>
  </si>
  <si>
    <t>PL-CT-MS18H-37PK</t>
  </si>
  <si>
    <t>enable ppc</t>
  </si>
  <si>
    <t>trim back ppc</t>
  </si>
  <si>
    <t>pause ppc</t>
  </si>
  <si>
    <t xml:space="preserve">:  -  :  -  :  -  :  -  :  -  :  -  :  -  :  -  :  -  :  - :  -  :  -  :  -  :  -  :  -  :  -  :  -  :  -  :  - </t>
  </si>
  <si>
    <t>maintian</t>
  </si>
  <si>
    <t>raise min to 19</t>
  </si>
  <si>
    <t>maintain</t>
  </si>
  <si>
    <t>PPEAK $20.99-24.99</t>
  </si>
  <si>
    <t>Lowered PPEAk min back to $19.99</t>
  </si>
  <si>
    <t>Lowered PPEak $17.99-19.99</t>
  </si>
  <si>
    <t>maintaining with none incoming</t>
  </si>
  <si>
    <t>PPEAK $15,99-19.99</t>
  </si>
  <si>
    <t>Put on a bit of ppc, per zach approx 40 days or so to arrival</t>
  </si>
  <si>
    <t>trimed back ppc</t>
  </si>
  <si>
    <t>created manual from auto converters, paused auto</t>
  </si>
  <si>
    <t>ppc off</t>
  </si>
  <si>
    <t>conv is not high, so afraid of losing buy box, but raising PPEAK anyway, PPEAK $</t>
  </si>
  <si>
    <t>turned on some low level ppc</t>
  </si>
  <si>
    <t>ppc off maintaining</t>
  </si>
  <si>
    <t>PPEAK $15.99-18.99 to improve sell through rate</t>
  </si>
  <si>
    <t>PPEAK $17.99-19.99</t>
  </si>
  <si>
    <t>sold out</t>
  </si>
  <si>
    <t>No Transit, But 60 At Factory 50-75 days from Earliest Arrival</t>
  </si>
  <si>
    <t>PL-CT-MS18H-64PK</t>
  </si>
  <si>
    <t>Range set 31- 38</t>
  </si>
  <si>
    <t>7 left, raise min to 33</t>
  </si>
  <si>
    <t>1 left</t>
  </si>
  <si>
    <t>still 1 unit left</t>
  </si>
  <si>
    <t>AGL196: 280 - 06/01/21</t>
  </si>
  <si>
    <t>AGL 196: 140 - 06/10/21</t>
  </si>
  <si>
    <t>AGL 196: 140 - TBD</t>
  </si>
  <si>
    <t>AGL196: 140 - 06/20/21</t>
  </si>
  <si>
    <t>AGL196: 140 - 06/30/21</t>
  </si>
  <si>
    <t>AGL196: 140 - 07/09/21</t>
  </si>
  <si>
    <t>PPEAK $32.99-35.99</t>
  </si>
  <si>
    <t>PPEAK $25.99-32.99</t>
  </si>
  <si>
    <t>ppc turned on, added coupon to relaunch.</t>
  </si>
  <si>
    <t>No Transit, But 180 At Factory 50-75 days from Earliest Arrival</t>
  </si>
  <si>
    <t xml:space="preserve">accelerating, reorder numbers givern for q4 order, </t>
  </si>
  <si>
    <t>PL-CT-MS18S-37PK</t>
  </si>
  <si>
    <t>rasie min to 17</t>
  </si>
  <si>
    <t xml:space="preserve">none incoming,  maintaining </t>
  </si>
  <si>
    <t>PPEAK $16.99-21.99</t>
  </si>
  <si>
    <t>PPEAK $14.99-19.99</t>
  </si>
  <si>
    <t>PPEAK $14.99-16.99</t>
  </si>
  <si>
    <t>PPEAK $16.99-19.99</t>
  </si>
  <si>
    <t>PPEAK $18.99-22.99</t>
  </si>
  <si>
    <t>AGL196: 140 - 06/01/21</t>
  </si>
  <si>
    <t>PPEAK $15.99-19.99</t>
  </si>
  <si>
    <t>PPEAK $17.99-22.99</t>
  </si>
  <si>
    <t>PPEAK $15.99-18.99</t>
  </si>
  <si>
    <t>PPEAK $18.99-23.99</t>
  </si>
  <si>
    <t>selling out</t>
  </si>
  <si>
    <t>few, maintainign</t>
  </si>
  <si>
    <t>PPEAk $19.99-24.99</t>
  </si>
  <si>
    <t>ppc on with coupon to relaunch</t>
  </si>
  <si>
    <t>ppc turned trimmed, negated non converting ASINs with high spend, added coupon to relaunch.</t>
  </si>
  <si>
    <t>No Transit, But 300 At Factory 50-75 days from Earliest Arrival</t>
  </si>
  <si>
    <t>took converters from auto and made manual with them- pasued auto</t>
  </si>
  <si>
    <t>PL-CT-MS18S-64PK</t>
  </si>
  <si>
    <t>raise min to 28</t>
  </si>
  <si>
    <t>PPEAK $30.99-35.99</t>
  </si>
  <si>
    <t>Lowered PPEAk min back to $29.99</t>
  </si>
  <si>
    <t>PPEAK $27.99-32.99</t>
  </si>
  <si>
    <t>$28.99-34.99</t>
  </si>
  <si>
    <t>PPEAK $24.99-26.99</t>
  </si>
  <si>
    <t>PPC on low level</t>
  </si>
  <si>
    <t>optimized ppc, lowering PPEK $21.99-23.99 to im;prove sell through</t>
  </si>
  <si>
    <t xml:space="preserve">maintining </t>
  </si>
  <si>
    <t>PPEAk $23.99-26.99</t>
  </si>
  <si>
    <t>PPEAK $29.99-32.99</t>
  </si>
  <si>
    <t>PPEAK $25.99-39.99</t>
  </si>
  <si>
    <t>PPEAK $19.99-29.99, coupon on</t>
  </si>
  <si>
    <t>PPEAK $21.99-26.99</t>
  </si>
  <si>
    <t>No Transit, But 310 At Factory 50-75 days from Earliest Arrival</t>
  </si>
  <si>
    <t>PL-CT-MSHB</t>
  </si>
  <si>
    <t>increase min to 33</t>
  </si>
  <si>
    <t>range now 34-41</t>
  </si>
  <si>
    <t>raise min price to 36</t>
  </si>
  <si>
    <t>raise min to 37</t>
  </si>
  <si>
    <t>raise min to 39</t>
  </si>
  <si>
    <t>PPEAK $41.99-45.99</t>
  </si>
  <si>
    <t>PPEAK $42.99-45.99</t>
  </si>
  <si>
    <t>PPEAK $45.99-49.99</t>
  </si>
  <si>
    <t>PPEAK $48.99-52.99</t>
  </si>
  <si>
    <t>PPEAK $45.99-55.99</t>
  </si>
  <si>
    <t>AGL196: 150 - 06/01/21</t>
  </si>
  <si>
    <t>AGL 196: 150 - 06/10/21</t>
  </si>
  <si>
    <t>PPEAK $25.99-29.99 to get rid of found untits</t>
  </si>
  <si>
    <t>AGL 196: 150 - TBD</t>
  </si>
  <si>
    <t>AGL196: 150 - 06/20/21</t>
  </si>
  <si>
    <t>AGL196: 150 - 06/30/21</t>
  </si>
  <si>
    <t>AGL196: 150 - 07/09/21</t>
  </si>
  <si>
    <t>maintaining with PPEAK $25.99-29.99</t>
  </si>
  <si>
    <t>activated some ppc, coupon, PPEAK $$28.99-34.99</t>
  </si>
  <si>
    <t>opt ppc, added placement bid, negated nonconverters, PPEAK $30.99-39.99</t>
  </si>
  <si>
    <t>PL-CT-MSHBSB</t>
  </si>
  <si>
    <t>out</t>
  </si>
  <si>
    <t>AGL196: 460 - 06/01/21</t>
  </si>
  <si>
    <t>AGL 196: 460 - 06/10/21</t>
  </si>
  <si>
    <t>AGL 196: 460 - TBD</t>
  </si>
  <si>
    <t>AGL196: 460 - 06/20/21</t>
  </si>
  <si>
    <t>AGL196: 460 - 06/30/21</t>
  </si>
  <si>
    <t>AGL196: 460 - 07/09/21</t>
  </si>
  <si>
    <t>PPEAK $38.99-45.99</t>
  </si>
  <si>
    <t>10 sold in past week, added coupon</t>
  </si>
  <si>
    <t>PPEAK $42.99-49.99, coupon</t>
  </si>
  <si>
    <t>PPEAk $39.99-49.99</t>
  </si>
  <si>
    <t>At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</si>
</sst>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</numFmts>
  <fonts count="10" x14ac:knownFonts="1">
    <font>
      <sz val="11"/>
      <color theme="1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b/>
      <sz val="11"/>
      <color rgb="FF3F3F3F"/>
      <name val="Calibri"/>
      <family val="2"/>
    </font>
    <font>
      <b/>
      <sz val="11"/>
      <color rgb="FFF2F2F2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44" fontId="5" fillId="2" borderId="9" xfId="0" applyNumberFormat="1" applyFont="1" applyFill="1" applyBorder="1" applyAlignment="1">
      <alignment horizontal="center" vertical="center" wrapText="1"/>
    </xf>
    <xf numFmtId="9" fontId="5" fillId="2" borderId="9" xfId="0" applyNumberFormat="1" applyFont="1" applyFill="1" applyBorder="1" applyAlignment="1">
      <alignment horizontal="center" vertical="center" wrapText="1"/>
    </xf>
    <xf numFmtId="9" fontId="5" fillId="2" borderId="9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 wrapText="1"/>
    </xf>
    <xf numFmtId="2" fontId="5" fillId="2" borderId="9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44" fontId="5" fillId="2" borderId="9" xfId="0" applyNumberFormat="1" applyFont="1" applyFill="1" applyBorder="1" applyAlignment="1">
      <alignment horizontal="center" vertical="center"/>
    </xf>
    <xf numFmtId="0" fontId="2" fillId="0" borderId="0" xfId="0" applyFont="1"/>
    <xf numFmtId="164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/>
    </xf>
    <xf numFmtId="44" fontId="2" fillId="2" borderId="11" xfId="0" applyNumberFormat="1" applyFont="1" applyFill="1" applyBorder="1" applyAlignment="1">
      <alignment horizontal="center"/>
    </xf>
    <xf numFmtId="9" fontId="2" fillId="2" borderId="11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9" fontId="2" fillId="0" borderId="0" xfId="0" applyNumberFormat="1" applyFont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166" fontId="2" fillId="0" borderId="0" xfId="0" applyNumberFormat="1" applyFont="1"/>
    <xf numFmtId="44" fontId="2" fillId="2" borderId="11" xfId="0" applyNumberFormat="1" applyFont="1" applyFill="1" applyBorder="1"/>
    <xf numFmtId="0" fontId="1" fillId="3" borderId="11" xfId="0" applyFont="1" applyFill="1" applyBorder="1" applyAlignment="1">
      <alignment horizontal="left"/>
    </xf>
    <xf numFmtId="0" fontId="0" fillId="0" borderId="0" xfId="0" applyFont="1"/>
    <xf numFmtId="0" fontId="0" fillId="2" borderId="11" xfId="0" applyFont="1" applyFill="1" applyBorder="1" applyAlignment="1">
      <alignment horizontal="center"/>
    </xf>
    <xf numFmtId="2" fontId="0" fillId="0" borderId="0" xfId="0" applyNumberFormat="1" applyFont="1"/>
    <xf numFmtId="0" fontId="2" fillId="2" borderId="11" xfId="0" applyFont="1" applyFill="1" applyBorder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/>
    </xf>
    <xf numFmtId="44" fontId="1" fillId="2" borderId="11" xfId="0" applyNumberFormat="1" applyFont="1" applyFill="1" applyBorder="1" applyAlignment="1">
      <alignment horizontal="center"/>
    </xf>
    <xf numFmtId="9" fontId="1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0" fontId="1" fillId="0" borderId="0" xfId="0" applyFont="1"/>
    <xf numFmtId="2" fontId="1" fillId="0" borderId="0" xfId="0" applyNumberFormat="1" applyFont="1"/>
    <xf numFmtId="166" fontId="1" fillId="0" borderId="0" xfId="0" applyNumberFormat="1" applyFont="1"/>
    <xf numFmtId="44" fontId="1" fillId="0" borderId="0" xfId="0" applyNumberFormat="1" applyFont="1"/>
    <xf numFmtId="44" fontId="1" fillId="2" borderId="11" xfId="0" applyNumberFormat="1" applyFont="1" applyFill="1" applyBorder="1"/>
    <xf numFmtId="164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/>
    <xf numFmtId="0" fontId="0" fillId="0" borderId="0" xfId="0" applyFont="1" applyAlignment="1"/>
    <xf numFmtId="0" fontId="0" fillId="2" borderId="11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44" fontId="1" fillId="2" borderId="1" xfId="0" applyNumberFormat="1" applyFon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 wrapText="1"/>
    </xf>
    <xf numFmtId="0" fontId="4" fillId="0" borderId="4" xfId="0" applyFont="1" applyBorder="1"/>
    <xf numFmtId="0" fontId="5" fillId="2" borderId="7" xfId="0" applyFont="1" applyFill="1" applyBorder="1" applyAlignment="1">
      <alignment horizontal="left" vertical="center"/>
    </xf>
    <xf numFmtId="0" fontId="4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4" fillId="0" borderId="5" xfId="0" applyFont="1" applyBorder="1"/>
    <xf numFmtId="0" fontId="1" fillId="0" borderId="0" xfId="0" applyFont="1" applyAlignment="1">
      <alignment horizontal="center" vertical="center" wrapText="1"/>
    </xf>
    <xf numFmtId="0" fontId="4" fillId="0" borderId="6" xfId="0" applyFont="1" applyBorder="1"/>
    <xf numFmtId="0" fontId="2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pane xSplit="2" ySplit="3" topLeftCell="C18" activePane="bottomRight" state="frozen"/>
      <selection pane="topRight" activeCell="C1" sqref="C1"/>
      <selection pane="bottomLeft" activeCell="A4" sqref="A4"/>
      <selection pane="bottomRight" activeCell="T3" sqref="T3"/>
    </sheetView>
  </sheetViews>
  <sheetFormatPr baseColWidth="10" defaultColWidth="12.6640625" defaultRowHeight="15" customHeight="1" x14ac:dyDescent="0.15"/>
  <cols>
    <col min="1" max="1" width="13.83203125" customWidth="1"/>
    <col min="2" max="2" width="16.6640625" customWidth="1"/>
    <col min="3" max="3" width="8" customWidth="1"/>
    <col min="4" max="4" width="5.6640625" customWidth="1"/>
    <col min="5" max="5" width="9.5" customWidth="1"/>
    <col min="6" max="6" width="10.6640625" customWidth="1"/>
    <col min="7" max="7" width="10.1640625" customWidth="1"/>
    <col min="8" max="8" width="9" customWidth="1"/>
    <col min="9" max="10" width="11.6640625" customWidth="1"/>
    <col min="11" max="12" width="8.6640625" customWidth="1"/>
    <col min="13" max="13" width="9.6640625" customWidth="1"/>
    <col min="14" max="14" width="4.83203125" customWidth="1"/>
    <col min="15" max="15" width="15.33203125" customWidth="1"/>
    <col min="16" max="16" width="9.6640625" customWidth="1"/>
    <col min="17" max="18" width="7.33203125" customWidth="1"/>
    <col min="19" max="19" width="7.1640625" customWidth="1"/>
    <col min="20" max="20" width="11.1640625" customWidth="1"/>
    <col min="21" max="21" width="13.5" customWidth="1"/>
    <col min="22" max="22" width="15.33203125" customWidth="1"/>
    <col min="23" max="24" width="7.6640625" customWidth="1"/>
    <col min="25" max="25" width="8.1640625" customWidth="1"/>
    <col min="26" max="26" width="11.1640625" customWidth="1"/>
    <col min="27" max="27" width="15.1640625" customWidth="1"/>
    <col min="28" max="28" width="9.6640625" customWidth="1"/>
    <col min="29" max="29" width="7.1640625" customWidth="1"/>
    <col min="30" max="30" width="10.83203125" customWidth="1"/>
    <col min="31" max="31" width="7.6640625" customWidth="1"/>
    <col min="32" max="32" width="10.1640625" customWidth="1"/>
    <col min="33" max="33" width="8.83203125" customWidth="1"/>
  </cols>
  <sheetData>
    <row r="1" spans="1:33" ht="18.75" customHeight="1" x14ac:dyDescent="0.2">
      <c r="A1" s="58" t="str">
        <f ca="1">IFERROR(__xludf.DUMMYFUNCTION("IFERROR(VLOOKUP(B2,IMPORTRANGE(""https://docs.google.com/spreadsheets/d/1x0DhHglkXKoEBOD2MBsuK_EyIr1ouxD2ftIpqOYFa-k/edit?usp=sharing"",""Ubiquitty-SKU-Specific Info!B1:BJ5000""),3,FALSE),"""")"),"Glass Growlers for Beer, 2 Pack with Funnel - 64 oz Growler Set with Lids - Great for Home Brewing, Kombucha &amp; More")</f>
        <v>Glass Growlers for Beer, 2 Pack with Funnel - 64 oz Growler Set with Lids - Great for Home Brewing, Kombucha &amp; More</v>
      </c>
      <c r="B1" s="59"/>
      <c r="C1" s="60" t="s">
        <v>0</v>
      </c>
      <c r="D1" s="62" t="s">
        <v>1</v>
      </c>
      <c r="E1" s="62" t="s">
        <v>2</v>
      </c>
      <c r="F1" s="64" t="s">
        <v>3</v>
      </c>
      <c r="G1" s="64" t="s">
        <v>4</v>
      </c>
      <c r="H1" s="65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70" t="s">
        <v>10</v>
      </c>
      <c r="N1" s="71" t="s">
        <v>11</v>
      </c>
      <c r="O1" s="62" t="s">
        <v>12</v>
      </c>
      <c r="P1" s="62" t="s">
        <v>13</v>
      </c>
      <c r="Q1" s="69" t="s">
        <v>14</v>
      </c>
      <c r="R1" s="69" t="s">
        <v>15</v>
      </c>
      <c r="S1" s="72" t="s">
        <v>16</v>
      </c>
      <c r="T1" s="74" t="s">
        <v>230</v>
      </c>
      <c r="U1" s="74" t="s">
        <v>17</v>
      </c>
      <c r="V1" s="76" t="s">
        <v>18</v>
      </c>
      <c r="W1" s="74" t="s">
        <v>19</v>
      </c>
      <c r="X1" s="74" t="s">
        <v>20</v>
      </c>
      <c r="Y1" s="74" t="s">
        <v>21</v>
      </c>
      <c r="Z1" s="74" t="s">
        <v>22</v>
      </c>
      <c r="AA1" s="74" t="s">
        <v>23</v>
      </c>
      <c r="AB1" s="74" t="s">
        <v>24</v>
      </c>
      <c r="AC1" s="74" t="s">
        <v>25</v>
      </c>
      <c r="AD1" s="76" t="s">
        <v>26</v>
      </c>
      <c r="AE1" s="77" t="s">
        <v>27</v>
      </c>
      <c r="AF1" s="77" t="s">
        <v>28</v>
      </c>
      <c r="AG1" s="7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Info!B1:BJ5000""),2,FALSE),"""")"),"B0858BLDHG")</f>
        <v>B0858BLDHG</v>
      </c>
      <c r="B2" s="3" t="s">
        <v>30</v>
      </c>
      <c r="C2" s="61"/>
      <c r="D2" s="61"/>
      <c r="E2" s="63"/>
      <c r="F2" s="61"/>
      <c r="G2" s="61"/>
      <c r="H2" s="66"/>
      <c r="I2" s="61"/>
      <c r="J2" s="61"/>
      <c r="K2" s="66"/>
      <c r="L2" s="66"/>
      <c r="M2" s="66"/>
      <c r="N2" s="61"/>
      <c r="O2" s="61"/>
      <c r="P2" s="63"/>
      <c r="Q2" s="61"/>
      <c r="R2" s="61"/>
      <c r="S2" s="73"/>
      <c r="T2" s="59"/>
      <c r="U2" s="75"/>
      <c r="V2" s="75"/>
      <c r="W2" s="59"/>
      <c r="X2" s="59"/>
      <c r="Y2" s="59"/>
      <c r="Z2" s="59"/>
      <c r="AA2" s="75"/>
      <c r="AB2" s="75"/>
      <c r="AC2" s="75"/>
      <c r="AD2" s="75"/>
      <c r="AE2" s="59"/>
      <c r="AF2" s="59"/>
      <c r="AG2" s="59"/>
    </row>
    <row r="3" spans="1:33" ht="61.5" customHeight="1" x14ac:dyDescent="0.15">
      <c r="A3" s="67" t="s">
        <v>31</v>
      </c>
      <c r="B3" s="68"/>
      <c r="C3" s="4">
        <f>((AE32+AF32)/0.85)*-1</f>
        <v>16.436731529411766</v>
      </c>
      <c r="D3" s="5">
        <f>SUM(D4:D99529)</f>
        <v>240</v>
      </c>
      <c r="E3" s="5"/>
      <c r="F3" s="6">
        <f t="shared" ref="F3:G3" si="0">SUM(F4:F99529)</f>
        <v>5505.5699999999979</v>
      </c>
      <c r="G3" s="6">
        <f t="shared" si="0"/>
        <v>-267.03999999999996</v>
      </c>
      <c r="H3" s="7">
        <f t="shared" ref="H3:H32" si="1">G3/F3*-1</f>
        <v>4.8503606347753289E-2</v>
      </c>
      <c r="I3" s="8">
        <f t="shared" ref="I3:I32" si="2">J3/F3</f>
        <v>0.18655280904894461</v>
      </c>
      <c r="J3" s="6">
        <f>SUM(J4:J99529)</f>
        <v>1027.0795489155976</v>
      </c>
      <c r="K3" s="6">
        <f t="shared" ref="K3:K32" si="3">J3/D3</f>
        <v>4.2794981204816569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SUM(W4:W99529)</f>
        <v>25</v>
      </c>
      <c r="X3" s="7">
        <f>W3/D3</f>
        <v>0.10416666666666667</v>
      </c>
      <c r="Y3" s="6"/>
      <c r="Z3" s="5"/>
      <c r="AA3" s="5"/>
      <c r="AB3" s="5"/>
      <c r="AC3" s="5"/>
      <c r="AD3" s="6">
        <f>SUM(AD4:AD99529)</f>
        <v>-167.23215428440321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Info!B2:BZ3000""),37,FALSE)),"""")*-1"),-7.0312218)</f>
        <v>-7.0312218</v>
      </c>
      <c r="AG3" s="6">
        <f>SUM(AG4:AG99529)</f>
        <v>0</v>
      </c>
    </row>
    <row r="4" spans="1:33" ht="15.75" customHeight="1" x14ac:dyDescent="0.2">
      <c r="A4" s="15" t="s">
        <v>32</v>
      </c>
      <c r="B4" s="15" t="s">
        <v>33</v>
      </c>
      <c r="C4" s="16">
        <f t="shared" ref="C4:C32" si="4">IFERROR(F4/D4," - ")</f>
        <v>26.116250000000001</v>
      </c>
      <c r="D4" s="17">
        <v>8</v>
      </c>
      <c r="E4" s="17">
        <v>0</v>
      </c>
      <c r="F4" s="18">
        <v>208.93</v>
      </c>
      <c r="G4" s="18">
        <v>-30.349999999999998</v>
      </c>
      <c r="H4" s="19">
        <f t="shared" si="1"/>
        <v>0.14526396400708369</v>
      </c>
      <c r="I4" s="19">
        <f t="shared" si="2"/>
        <v>0.18254970640884499</v>
      </c>
      <c r="J4" s="18">
        <f t="shared" ref="J4:J32" si="5">F4*0.85+G4+AF4*D4+D4*AE4+AG4+AD4</f>
        <v>38.140110159999985</v>
      </c>
      <c r="K4" s="18">
        <f t="shared" si="3"/>
        <v>4.7675137699999981</v>
      </c>
      <c r="L4" s="17">
        <v>26</v>
      </c>
      <c r="M4" s="20">
        <f t="shared" ref="M4:M32" si="6">IFERROR(D4/L4,"-")</f>
        <v>0.30769230769230771</v>
      </c>
      <c r="N4" s="17">
        <v>239</v>
      </c>
      <c r="O4" s="21">
        <f t="shared" ref="O4:P4" si="7">D4/7</f>
        <v>1.1428571428571428</v>
      </c>
      <c r="P4" s="21">
        <f t="shared" si="7"/>
        <v>0</v>
      </c>
      <c r="Q4" s="17">
        <f t="shared" ref="Q4:Q32" si="8">ROUNDDOWN(N4/(O4+P4),0)</f>
        <v>209</v>
      </c>
      <c r="R4" s="17"/>
      <c r="S4" s="22">
        <v>0.51312828207051697</v>
      </c>
      <c r="T4" s="15" t="s">
        <v>34</v>
      </c>
      <c r="U4" s="23" t="s">
        <v>34</v>
      </c>
      <c r="V4" s="24" t="s">
        <v>34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15.174999999999999</v>
      </c>
      <c r="Z4" s="15">
        <v>2</v>
      </c>
      <c r="AA4" s="27" t="s">
        <v>35</v>
      </c>
      <c r="AB4" s="28">
        <f t="shared" ref="AB4:AB32" si="11">IF(OR(AA4="UsLargeStandardSize",AA4="UsSmallStandardSize"),-0.69,-0.48)</f>
        <v>-0.69</v>
      </c>
      <c r="AC4" s="29">
        <v>0.50490850000000009</v>
      </c>
      <c r="AD4" s="26">
        <f t="shared" ref="AD4:AD32" si="12">IFERROR(AB4*AC4*D4*2,0)</f>
        <v>-5.5741898400000007</v>
      </c>
      <c r="AE4" s="26">
        <v>-6.94</v>
      </c>
      <c r="AF4" s="26">
        <v>-6.000775</v>
      </c>
      <c r="AG4" s="26">
        <v>0</v>
      </c>
    </row>
    <row r="5" spans="1:33" ht="15.75" customHeight="1" x14ac:dyDescent="0.2">
      <c r="A5" s="15" t="s">
        <v>36</v>
      </c>
      <c r="B5" s="15" t="s">
        <v>37</v>
      </c>
      <c r="C5" s="16">
        <f t="shared" si="4"/>
        <v>26.368749999999999</v>
      </c>
      <c r="D5" s="17">
        <v>8</v>
      </c>
      <c r="E5" s="17">
        <v>0</v>
      </c>
      <c r="F5" s="30">
        <v>210.95</v>
      </c>
      <c r="G5" s="30">
        <v>-20.27</v>
      </c>
      <c r="H5" s="19">
        <f t="shared" si="1"/>
        <v>9.6089120644702541E-2</v>
      </c>
      <c r="I5" s="19">
        <f t="shared" si="2"/>
        <v>0.23669424544013612</v>
      </c>
      <c r="J5" s="18">
        <f t="shared" si="5"/>
        <v>49.930651075596714</v>
      </c>
      <c r="K5" s="18">
        <f t="shared" si="3"/>
        <v>6.2413313844495892</v>
      </c>
      <c r="L5" s="17">
        <v>45</v>
      </c>
      <c r="M5" s="20">
        <f t="shared" si="6"/>
        <v>0.17777777777777778</v>
      </c>
      <c r="N5" s="17">
        <v>228</v>
      </c>
      <c r="O5" s="21">
        <f t="shared" ref="O5:P5" si="13">D5/7</f>
        <v>1.1428571428571428</v>
      </c>
      <c r="P5" s="21">
        <f t="shared" si="13"/>
        <v>0</v>
      </c>
      <c r="Q5" s="17">
        <f t="shared" si="8"/>
        <v>199</v>
      </c>
      <c r="R5" s="17"/>
      <c r="S5" s="22">
        <v>0.53354134165366596</v>
      </c>
      <c r="T5" s="15" t="s">
        <v>34</v>
      </c>
      <c r="U5" s="23" t="s">
        <v>34</v>
      </c>
      <c r="V5" s="24" t="s">
        <v>34</v>
      </c>
      <c r="W5" s="15">
        <v>1</v>
      </c>
      <c r="X5" s="25">
        <f t="shared" si="9"/>
        <v>0.125</v>
      </c>
      <c r="Y5" s="26">
        <f t="shared" si="10"/>
        <v>10.135</v>
      </c>
      <c r="Z5" s="15">
        <v>1</v>
      </c>
      <c r="AA5" s="15" t="s">
        <v>35</v>
      </c>
      <c r="AB5" s="28">
        <f t="shared" si="11"/>
        <v>-0.69</v>
      </c>
      <c r="AC5" s="29">
        <v>0.50549356199304762</v>
      </c>
      <c r="AD5" s="26">
        <f t="shared" si="12"/>
        <v>-5.5806489244032456</v>
      </c>
      <c r="AE5" s="26">
        <v>-6.94</v>
      </c>
      <c r="AF5" s="26">
        <v>-6.000775</v>
      </c>
      <c r="AG5" s="26">
        <v>0</v>
      </c>
    </row>
    <row r="6" spans="1:33" ht="15.75" customHeight="1" x14ac:dyDescent="0.2">
      <c r="A6" s="15" t="s">
        <v>38</v>
      </c>
      <c r="B6" s="15" t="s">
        <v>37</v>
      </c>
      <c r="C6" s="16">
        <f t="shared" si="4"/>
        <v>24.67526315789474</v>
      </c>
      <c r="D6" s="17">
        <v>19</v>
      </c>
      <c r="E6" s="17">
        <v>0</v>
      </c>
      <c r="F6" s="30">
        <v>468.83000000000004</v>
      </c>
      <c r="G6" s="30">
        <v>-23.94</v>
      </c>
      <c r="H6" s="19">
        <f t="shared" si="1"/>
        <v>5.1063285199325979E-2</v>
      </c>
      <c r="I6" s="19">
        <f t="shared" si="2"/>
        <v>0.24625573049932814</v>
      </c>
      <c r="J6" s="18">
        <f t="shared" si="5"/>
        <v>115.45207413000003</v>
      </c>
      <c r="K6" s="18">
        <f t="shared" si="3"/>
        <v>6.0764249542105278</v>
      </c>
      <c r="L6" s="17">
        <v>60</v>
      </c>
      <c r="M6" s="20">
        <f t="shared" si="6"/>
        <v>0.31666666666666665</v>
      </c>
      <c r="N6" s="17">
        <v>210</v>
      </c>
      <c r="O6" s="21">
        <f t="shared" ref="O6:P6" si="14">D6/7</f>
        <v>2.7142857142857144</v>
      </c>
      <c r="P6" s="21">
        <f t="shared" si="14"/>
        <v>0</v>
      </c>
      <c r="Q6" s="17">
        <f t="shared" si="8"/>
        <v>77</v>
      </c>
      <c r="R6" s="17"/>
      <c r="S6" s="22">
        <v>0.57002457002456997</v>
      </c>
      <c r="T6" s="15" t="s">
        <v>34</v>
      </c>
      <c r="U6" s="23" t="s">
        <v>34</v>
      </c>
      <c r="V6" s="24" t="s">
        <v>34</v>
      </c>
      <c r="W6" s="15">
        <v>1</v>
      </c>
      <c r="X6" s="25">
        <f t="shared" si="9"/>
        <v>5.2631578947368418E-2</v>
      </c>
      <c r="Y6" s="26">
        <f t="shared" si="10"/>
        <v>23.94</v>
      </c>
      <c r="Z6" s="15">
        <v>0</v>
      </c>
      <c r="AA6" s="15" t="s">
        <v>35</v>
      </c>
      <c r="AB6" s="28">
        <f t="shared" si="11"/>
        <v>-0.69</v>
      </c>
      <c r="AC6" s="29">
        <v>0.50490850000000009</v>
      </c>
      <c r="AD6" s="26">
        <f t="shared" si="12"/>
        <v>-13.238700870000002</v>
      </c>
      <c r="AE6" s="26">
        <v>-6.94</v>
      </c>
      <c r="AF6" s="26">
        <v>-6.000775</v>
      </c>
      <c r="AG6" s="26">
        <v>0</v>
      </c>
    </row>
    <row r="7" spans="1:33" ht="15.75" customHeight="1" x14ac:dyDescent="0.2">
      <c r="A7" s="15" t="s">
        <v>39</v>
      </c>
      <c r="B7" s="15" t="s">
        <v>40</v>
      </c>
      <c r="C7" s="16">
        <f t="shared" si="4"/>
        <v>25.990000000000002</v>
      </c>
      <c r="D7" s="17">
        <v>10</v>
      </c>
      <c r="E7" s="17">
        <v>0</v>
      </c>
      <c r="F7" s="30">
        <v>259.90000000000003</v>
      </c>
      <c r="G7" s="30">
        <v>-0.29000000000000004</v>
      </c>
      <c r="H7" s="19">
        <f t="shared" si="1"/>
        <v>1.1158137745286649E-3</v>
      </c>
      <c r="I7" s="19">
        <f t="shared" si="2"/>
        <v>0.32416126471719892</v>
      </c>
      <c r="J7" s="18">
        <f t="shared" si="5"/>
        <v>84.249512700000011</v>
      </c>
      <c r="K7" s="18">
        <f t="shared" si="3"/>
        <v>8.4249512700000011</v>
      </c>
      <c r="L7" s="17">
        <v>30</v>
      </c>
      <c r="M7" s="20">
        <f t="shared" si="6"/>
        <v>0.33333333333333331</v>
      </c>
      <c r="N7" s="17">
        <v>197</v>
      </c>
      <c r="O7" s="21">
        <f t="shared" ref="O7:P7" si="15">D7/7</f>
        <v>1.4285714285714286</v>
      </c>
      <c r="P7" s="21">
        <f t="shared" si="15"/>
        <v>0</v>
      </c>
      <c r="Q7" s="17">
        <f t="shared" si="8"/>
        <v>137</v>
      </c>
      <c r="R7" s="17"/>
      <c r="S7" s="22">
        <v>0.59208261617900104</v>
      </c>
      <c r="T7" s="15" t="s">
        <v>34</v>
      </c>
      <c r="U7" s="23" t="s">
        <v>34</v>
      </c>
      <c r="V7" s="24" t="s">
        <v>34</v>
      </c>
      <c r="W7" s="15">
        <v>0</v>
      </c>
      <c r="X7" s="25">
        <f t="shared" si="9"/>
        <v>0</v>
      </c>
      <c r="Y7" s="26">
        <f t="shared" si="10"/>
        <v>0</v>
      </c>
      <c r="Z7" s="15">
        <v>0</v>
      </c>
      <c r="AA7" s="15" t="s">
        <v>35</v>
      </c>
      <c r="AB7" s="28">
        <f t="shared" si="11"/>
        <v>-0.69</v>
      </c>
      <c r="AC7" s="29">
        <v>0.50490850000000009</v>
      </c>
      <c r="AD7" s="26">
        <f t="shared" si="12"/>
        <v>-6.9677373000000014</v>
      </c>
      <c r="AE7" s="26">
        <v>-6.94</v>
      </c>
      <c r="AF7" s="26">
        <v>-6.000775</v>
      </c>
      <c r="AG7" s="26">
        <v>0</v>
      </c>
    </row>
    <row r="8" spans="1:33" ht="15.75" customHeight="1" x14ac:dyDescent="0.2">
      <c r="A8" s="15" t="s">
        <v>41</v>
      </c>
      <c r="B8" s="15" t="s">
        <v>42</v>
      </c>
      <c r="C8" s="16">
        <f t="shared" si="4"/>
        <v>24.058</v>
      </c>
      <c r="D8" s="17">
        <v>15</v>
      </c>
      <c r="E8" s="17">
        <v>0</v>
      </c>
      <c r="F8" s="30">
        <v>360.87</v>
      </c>
      <c r="G8" s="30">
        <v>-0.24</v>
      </c>
      <c r="H8" s="19">
        <f t="shared" si="1"/>
        <v>6.6505943968742207E-4</v>
      </c>
      <c r="I8" s="19">
        <f t="shared" si="2"/>
        <v>0.28250587205919031</v>
      </c>
      <c r="J8" s="18">
        <f t="shared" si="5"/>
        <v>101.94789405</v>
      </c>
      <c r="K8" s="18">
        <f t="shared" si="3"/>
        <v>6.7965262700000002</v>
      </c>
      <c r="L8" s="17">
        <v>17</v>
      </c>
      <c r="M8" s="20">
        <f t="shared" si="6"/>
        <v>0.88235294117647056</v>
      </c>
      <c r="N8" s="17">
        <v>184</v>
      </c>
      <c r="O8" s="21">
        <f t="shared" ref="O8:P8" si="16">D8/7</f>
        <v>2.1428571428571428</v>
      </c>
      <c r="P8" s="21">
        <f t="shared" si="16"/>
        <v>0</v>
      </c>
      <c r="Q8" s="17">
        <f t="shared" si="8"/>
        <v>85</v>
      </c>
      <c r="R8" s="17"/>
      <c r="S8" s="22">
        <v>0.60704607046070402</v>
      </c>
      <c r="T8" s="15" t="s">
        <v>34</v>
      </c>
      <c r="U8" s="23" t="s">
        <v>34</v>
      </c>
      <c r="V8" s="24" t="s">
        <v>34</v>
      </c>
      <c r="W8" s="15">
        <v>1</v>
      </c>
      <c r="X8" s="25">
        <f t="shared" si="9"/>
        <v>6.6666666666666666E-2</v>
      </c>
      <c r="Y8" s="26">
        <f t="shared" si="10"/>
        <v>0.24</v>
      </c>
      <c r="Z8" s="15">
        <v>0</v>
      </c>
      <c r="AA8" s="15" t="s">
        <v>35</v>
      </c>
      <c r="AB8" s="28">
        <f t="shared" si="11"/>
        <v>-0.69</v>
      </c>
      <c r="AC8" s="29">
        <v>0.50490850000000009</v>
      </c>
      <c r="AD8" s="26">
        <f t="shared" si="12"/>
        <v>-10.451605950000001</v>
      </c>
      <c r="AE8" s="26">
        <v>-6.94</v>
      </c>
      <c r="AF8" s="26">
        <v>-6</v>
      </c>
      <c r="AG8" s="26">
        <v>0</v>
      </c>
    </row>
    <row r="9" spans="1:33" ht="15.75" customHeight="1" x14ac:dyDescent="0.2">
      <c r="A9" s="15" t="s">
        <v>43</v>
      </c>
      <c r="B9" s="15" t="s">
        <v>44</v>
      </c>
      <c r="C9" s="16">
        <f t="shared" si="4"/>
        <v>24.393999999999998</v>
      </c>
      <c r="D9" s="17">
        <v>10</v>
      </c>
      <c r="E9" s="17">
        <v>0</v>
      </c>
      <c r="F9" s="30">
        <v>243.94</v>
      </c>
      <c r="G9" s="30">
        <v>-0.23</v>
      </c>
      <c r="H9" s="19">
        <f t="shared" si="1"/>
        <v>9.428548003607445E-4</v>
      </c>
      <c r="I9" s="19">
        <f t="shared" si="2"/>
        <v>0.27170006026072036</v>
      </c>
      <c r="J9" s="18">
        <f t="shared" si="5"/>
        <v>66.278512700000121</v>
      </c>
      <c r="K9" s="18">
        <f t="shared" si="3"/>
        <v>6.6278512700000123</v>
      </c>
      <c r="L9" s="17">
        <v>23</v>
      </c>
      <c r="M9" s="20">
        <f t="shared" si="6"/>
        <v>0.43478260869565216</v>
      </c>
      <c r="N9" s="17">
        <v>173</v>
      </c>
      <c r="O9" s="21">
        <f t="shared" ref="O9:P9" si="17">D9/7</f>
        <v>1.4285714285714286</v>
      </c>
      <c r="P9" s="21">
        <f t="shared" si="17"/>
        <v>0</v>
      </c>
      <c r="Q9" s="17">
        <f t="shared" si="8"/>
        <v>121</v>
      </c>
      <c r="R9" s="17"/>
      <c r="S9" s="22">
        <v>0.65904761904761899</v>
      </c>
      <c r="T9" s="15" t="s">
        <v>34</v>
      </c>
      <c r="U9" s="23" t="s">
        <v>34</v>
      </c>
      <c r="V9" s="24" t="s">
        <v>34</v>
      </c>
      <c r="W9" s="15">
        <v>0</v>
      </c>
      <c r="X9" s="25">
        <f t="shared" si="9"/>
        <v>0</v>
      </c>
      <c r="Y9" s="26">
        <f t="shared" si="10"/>
        <v>0</v>
      </c>
      <c r="Z9" s="15">
        <v>0</v>
      </c>
      <c r="AA9" s="15" t="s">
        <v>35</v>
      </c>
      <c r="AB9" s="28">
        <f t="shared" si="11"/>
        <v>-0.69</v>
      </c>
      <c r="AC9" s="29">
        <v>0.50490850000000009</v>
      </c>
      <c r="AD9" s="26">
        <f t="shared" si="12"/>
        <v>-6.9677373000000014</v>
      </c>
      <c r="AE9" s="26">
        <v>-6.94</v>
      </c>
      <c r="AF9" s="26">
        <v>-6.4472749999999897</v>
      </c>
      <c r="AG9" s="26">
        <v>0</v>
      </c>
    </row>
    <row r="10" spans="1:33" ht="15.75" customHeight="1" x14ac:dyDescent="0.2">
      <c r="A10" s="15" t="s">
        <v>45</v>
      </c>
      <c r="B10" s="15" t="s">
        <v>46</v>
      </c>
      <c r="C10" s="16">
        <f t="shared" si="4"/>
        <v>23.563571428571432</v>
      </c>
      <c r="D10" s="17">
        <v>14</v>
      </c>
      <c r="E10" s="17">
        <v>0</v>
      </c>
      <c r="F10" s="30">
        <v>329.89000000000004</v>
      </c>
      <c r="G10" s="30">
        <v>-0.32</v>
      </c>
      <c r="H10" s="19">
        <f t="shared" si="1"/>
        <v>9.7002030980023629E-4</v>
      </c>
      <c r="I10" s="19">
        <f t="shared" si="2"/>
        <v>0.25132564727636536</v>
      </c>
      <c r="J10" s="18">
        <f t="shared" si="5"/>
        <v>82.909817780000182</v>
      </c>
      <c r="K10" s="18">
        <f t="shared" si="3"/>
        <v>5.9221298414285846</v>
      </c>
      <c r="L10" s="17">
        <v>31</v>
      </c>
      <c r="M10" s="20">
        <f t="shared" si="6"/>
        <v>0.45161290322580644</v>
      </c>
      <c r="N10" s="17">
        <v>161</v>
      </c>
      <c r="O10" s="21">
        <f t="shared" ref="O10:P10" si="18">D10/7</f>
        <v>2</v>
      </c>
      <c r="P10" s="21">
        <f t="shared" si="18"/>
        <v>0</v>
      </c>
      <c r="Q10" s="17">
        <f t="shared" si="8"/>
        <v>80</v>
      </c>
      <c r="R10" s="17"/>
      <c r="S10" s="22">
        <v>0.67469879518072196</v>
      </c>
      <c r="T10" s="15" t="s">
        <v>34</v>
      </c>
      <c r="U10" s="23" t="s">
        <v>34</v>
      </c>
      <c r="V10" s="24" t="s">
        <v>34</v>
      </c>
      <c r="W10" s="15">
        <v>1</v>
      </c>
      <c r="X10" s="25">
        <f t="shared" si="9"/>
        <v>7.1428571428571425E-2</v>
      </c>
      <c r="Y10" s="26">
        <f t="shared" si="10"/>
        <v>0.32</v>
      </c>
      <c r="Z10" s="15">
        <v>0</v>
      </c>
      <c r="AA10" s="15" t="s">
        <v>35</v>
      </c>
      <c r="AB10" s="28">
        <f t="shared" si="11"/>
        <v>-0.69</v>
      </c>
      <c r="AC10" s="29">
        <v>0.50490850000000009</v>
      </c>
      <c r="AD10" s="26">
        <f t="shared" si="12"/>
        <v>-9.7548322200000008</v>
      </c>
      <c r="AE10" s="26">
        <v>-6.94</v>
      </c>
      <c r="AF10" s="26">
        <v>-6.4472749999999897</v>
      </c>
      <c r="AG10" s="26">
        <v>0</v>
      </c>
    </row>
    <row r="11" spans="1:33" ht="15.75" customHeight="1" x14ac:dyDescent="0.2">
      <c r="A11" s="15" t="s">
        <v>47</v>
      </c>
      <c r="B11" s="15" t="s">
        <v>48</v>
      </c>
      <c r="C11" s="16">
        <f t="shared" si="4"/>
        <v>22.990000000000002</v>
      </c>
      <c r="D11" s="17">
        <v>14</v>
      </c>
      <c r="E11" s="17">
        <v>0</v>
      </c>
      <c r="F11" s="30">
        <v>321.86</v>
      </c>
      <c r="G11" s="30">
        <v>-0.43000000000000005</v>
      </c>
      <c r="H11" s="19">
        <f t="shared" si="1"/>
        <v>1.3359845895731064E-3</v>
      </c>
      <c r="I11" s="19">
        <f t="shared" si="2"/>
        <v>0.23604771571490751</v>
      </c>
      <c r="J11" s="18">
        <f t="shared" si="5"/>
        <v>75.974317780000135</v>
      </c>
      <c r="K11" s="18">
        <f t="shared" si="3"/>
        <v>5.426736984285724</v>
      </c>
      <c r="L11" s="17">
        <v>24</v>
      </c>
      <c r="M11" s="20">
        <f t="shared" si="6"/>
        <v>0.58333333333333337</v>
      </c>
      <c r="N11" s="17">
        <v>150</v>
      </c>
      <c r="O11" s="21">
        <f t="shared" ref="O11:P11" si="19">D11/7</f>
        <v>2</v>
      </c>
      <c r="P11" s="21">
        <f t="shared" si="19"/>
        <v>0</v>
      </c>
      <c r="Q11" s="17">
        <f t="shared" si="8"/>
        <v>75</v>
      </c>
      <c r="R11" s="17"/>
      <c r="S11" s="22">
        <v>0.72727272727272696</v>
      </c>
      <c r="T11" s="15" t="s">
        <v>34</v>
      </c>
      <c r="U11" s="23" t="s">
        <v>34</v>
      </c>
      <c r="V11" s="24" t="s">
        <v>34</v>
      </c>
      <c r="W11" s="15">
        <v>5</v>
      </c>
      <c r="X11" s="25">
        <f t="shared" si="9"/>
        <v>0.35714285714285715</v>
      </c>
      <c r="Y11" s="26">
        <f t="shared" si="10"/>
        <v>8.6000000000000007E-2</v>
      </c>
      <c r="Z11" s="15">
        <v>0</v>
      </c>
      <c r="AA11" s="15" t="s">
        <v>35</v>
      </c>
      <c r="AB11" s="28">
        <f t="shared" si="11"/>
        <v>-0.69</v>
      </c>
      <c r="AC11" s="29">
        <v>0.50490850000000009</v>
      </c>
      <c r="AD11" s="26">
        <f t="shared" si="12"/>
        <v>-9.7548322200000008</v>
      </c>
      <c r="AE11" s="26">
        <v>-6.94</v>
      </c>
      <c r="AF11" s="26">
        <v>-6.4472749999999897</v>
      </c>
      <c r="AG11" s="26">
        <v>0</v>
      </c>
    </row>
    <row r="12" spans="1:33" ht="15.75" customHeight="1" x14ac:dyDescent="0.2">
      <c r="A12" s="15" t="s">
        <v>49</v>
      </c>
      <c r="B12" s="15" t="s">
        <v>50</v>
      </c>
      <c r="C12" s="16">
        <f t="shared" si="4"/>
        <v>23.661666666666665</v>
      </c>
      <c r="D12" s="17">
        <v>6</v>
      </c>
      <c r="E12" s="17">
        <v>0</v>
      </c>
      <c r="F12" s="30">
        <v>141.97</v>
      </c>
      <c r="G12" s="30">
        <v>-0.44000000000000006</v>
      </c>
      <c r="H12" s="19">
        <f t="shared" si="1"/>
        <v>3.0992463196449957E-3</v>
      </c>
      <c r="I12" s="19">
        <f t="shared" si="2"/>
        <v>0.25167435106008346</v>
      </c>
      <c r="J12" s="18">
        <f t="shared" si="5"/>
        <v>35.730207620000051</v>
      </c>
      <c r="K12" s="18">
        <f t="shared" si="3"/>
        <v>5.9550346033333419</v>
      </c>
      <c r="L12" s="17">
        <v>20</v>
      </c>
      <c r="M12" s="20">
        <f t="shared" si="6"/>
        <v>0.3</v>
      </c>
      <c r="N12" s="17">
        <v>140</v>
      </c>
      <c r="O12" s="21">
        <f t="shared" ref="O12:P12" si="20">D12/7</f>
        <v>0.8571428571428571</v>
      </c>
      <c r="P12" s="21">
        <f t="shared" si="20"/>
        <v>0</v>
      </c>
      <c r="Q12" s="17">
        <f t="shared" si="8"/>
        <v>163</v>
      </c>
      <c r="R12" s="17"/>
      <c r="S12" s="22">
        <v>0.76339285714285698</v>
      </c>
      <c r="T12" s="15" t="s">
        <v>34</v>
      </c>
      <c r="U12" s="23" t="s">
        <v>34</v>
      </c>
      <c r="V12" s="24" t="s">
        <v>34</v>
      </c>
      <c r="W12" s="15">
        <v>0</v>
      </c>
      <c r="X12" s="25">
        <f t="shared" si="9"/>
        <v>0</v>
      </c>
      <c r="Y12" s="26">
        <f t="shared" si="10"/>
        <v>0.44000000000000006</v>
      </c>
      <c r="Z12" s="15">
        <v>1</v>
      </c>
      <c r="AA12" s="15" t="s">
        <v>35</v>
      </c>
      <c r="AB12" s="28">
        <f t="shared" si="11"/>
        <v>-0.69</v>
      </c>
      <c r="AC12" s="29">
        <v>0.50490850000000009</v>
      </c>
      <c r="AD12" s="26">
        <f t="shared" si="12"/>
        <v>-4.1806423800000001</v>
      </c>
      <c r="AE12" s="26">
        <v>-6.94</v>
      </c>
      <c r="AF12" s="26">
        <v>-6.4472749999999897</v>
      </c>
      <c r="AG12" s="26">
        <v>0</v>
      </c>
    </row>
    <row r="13" spans="1:33" ht="15.75" customHeight="1" x14ac:dyDescent="0.2">
      <c r="A13" s="15" t="s">
        <v>51</v>
      </c>
      <c r="B13" s="15" t="s">
        <v>52</v>
      </c>
      <c r="C13" s="16">
        <f t="shared" si="4"/>
        <v>24.68</v>
      </c>
      <c r="D13" s="17">
        <v>2</v>
      </c>
      <c r="E13" s="17">
        <v>0</v>
      </c>
      <c r="F13" s="18">
        <v>49.36</v>
      </c>
      <c r="G13" s="30">
        <v>-0.22000000000000003</v>
      </c>
      <c r="H13" s="19">
        <f t="shared" si="1"/>
        <v>4.4570502431118325E-3</v>
      </c>
      <c r="I13" s="19">
        <f t="shared" si="2"/>
        <v>0.26535458954619112</v>
      </c>
      <c r="J13" s="18">
        <f t="shared" si="5"/>
        <v>13.097902539999994</v>
      </c>
      <c r="K13" s="18">
        <f t="shared" si="3"/>
        <v>6.5489512699999972</v>
      </c>
      <c r="L13" s="17">
        <v>21</v>
      </c>
      <c r="M13" s="20">
        <f t="shared" si="6"/>
        <v>9.5238095238095233E-2</v>
      </c>
      <c r="N13" s="17">
        <v>137</v>
      </c>
      <c r="O13" s="21">
        <f t="shared" ref="O13:P13" si="21">D13/7</f>
        <v>0.2857142857142857</v>
      </c>
      <c r="P13" s="21">
        <f t="shared" si="21"/>
        <v>0</v>
      </c>
      <c r="Q13" s="17">
        <f t="shared" si="8"/>
        <v>479</v>
      </c>
      <c r="R13" s="17"/>
      <c r="S13" s="22">
        <v>0.75822928490351804</v>
      </c>
      <c r="T13" s="15" t="s">
        <v>34</v>
      </c>
      <c r="U13" s="23" t="s">
        <v>34</v>
      </c>
      <c r="V13" s="24" t="s">
        <v>34</v>
      </c>
      <c r="W13" s="15">
        <v>0</v>
      </c>
      <c r="X13" s="25">
        <f t="shared" si="9"/>
        <v>0</v>
      </c>
      <c r="Y13" s="26">
        <f t="shared" si="10"/>
        <v>0</v>
      </c>
      <c r="Z13" s="15">
        <v>0</v>
      </c>
      <c r="AA13" s="15" t="s">
        <v>35</v>
      </c>
      <c r="AB13" s="28">
        <f t="shared" si="11"/>
        <v>-0.69</v>
      </c>
      <c r="AC13" s="29">
        <v>0.50490850000000009</v>
      </c>
      <c r="AD13" s="26">
        <f t="shared" si="12"/>
        <v>-1.3935474600000002</v>
      </c>
      <c r="AE13" s="26">
        <v>-6.94</v>
      </c>
      <c r="AF13" s="26">
        <v>-6.6822749999999997</v>
      </c>
      <c r="AG13" s="26">
        <v>0</v>
      </c>
    </row>
    <row r="14" spans="1:33" ht="15.75" customHeight="1" x14ac:dyDescent="0.2">
      <c r="A14" s="15" t="s">
        <v>53</v>
      </c>
      <c r="B14" s="15" t="s">
        <v>54</v>
      </c>
      <c r="C14" s="16">
        <f t="shared" si="4"/>
        <v>21.99</v>
      </c>
      <c r="D14" s="17">
        <v>4</v>
      </c>
      <c r="E14" s="17">
        <v>0</v>
      </c>
      <c r="F14" s="18">
        <v>87.96</v>
      </c>
      <c r="G14" s="30">
        <v>-27.38</v>
      </c>
      <c r="H14" s="19">
        <f t="shared" si="1"/>
        <v>0.31127785356980447</v>
      </c>
      <c r="I14" s="19">
        <f t="shared" si="2"/>
        <v>-0.11243968758526611</v>
      </c>
      <c r="J14" s="18">
        <f t="shared" si="5"/>
        <v>-9.8901949200000061</v>
      </c>
      <c r="K14" s="18">
        <f t="shared" si="3"/>
        <v>-2.4725487300000015</v>
      </c>
      <c r="L14" s="17">
        <v>33</v>
      </c>
      <c r="M14" s="20">
        <f t="shared" si="6"/>
        <v>0.12121212121212122</v>
      </c>
      <c r="N14" s="17">
        <v>134</v>
      </c>
      <c r="O14" s="21">
        <f t="shared" ref="O14:P14" si="22">D14/7</f>
        <v>0.5714285714285714</v>
      </c>
      <c r="P14" s="21">
        <f t="shared" si="22"/>
        <v>0</v>
      </c>
      <c r="Q14" s="17">
        <f t="shared" si="8"/>
        <v>234</v>
      </c>
      <c r="R14" s="17"/>
      <c r="S14" s="22">
        <v>0.70559006211180098</v>
      </c>
      <c r="T14" s="15" t="s">
        <v>34</v>
      </c>
      <c r="U14" s="23" t="s">
        <v>34</v>
      </c>
      <c r="V14" s="24" t="s">
        <v>34</v>
      </c>
      <c r="W14" s="15">
        <v>2</v>
      </c>
      <c r="X14" s="25">
        <f t="shared" si="9"/>
        <v>0.5</v>
      </c>
      <c r="Y14" s="26">
        <f t="shared" si="10"/>
        <v>5.476</v>
      </c>
      <c r="Z14" s="15">
        <v>3</v>
      </c>
      <c r="AA14" s="15" t="s">
        <v>35</v>
      </c>
      <c r="AB14" s="28">
        <f t="shared" si="11"/>
        <v>-0.69</v>
      </c>
      <c r="AC14" s="29">
        <v>0.50490850000000009</v>
      </c>
      <c r="AD14" s="26">
        <f t="shared" si="12"/>
        <v>-2.7870949200000004</v>
      </c>
      <c r="AE14" s="26">
        <v>-6.94</v>
      </c>
      <c r="AF14" s="26">
        <v>-6.6822749999999997</v>
      </c>
      <c r="AG14" s="26">
        <v>0</v>
      </c>
    </row>
    <row r="15" spans="1:33" ht="15.75" customHeight="1" x14ac:dyDescent="0.2">
      <c r="A15" s="15" t="s">
        <v>55</v>
      </c>
      <c r="B15" s="15" t="s">
        <v>56</v>
      </c>
      <c r="C15" s="16">
        <f t="shared" si="4"/>
        <v>20.298461538461542</v>
      </c>
      <c r="D15" s="17">
        <v>13</v>
      </c>
      <c r="E15" s="17">
        <v>1</v>
      </c>
      <c r="F15" s="18">
        <v>263.88000000000005</v>
      </c>
      <c r="G15" s="30">
        <v>-53.78</v>
      </c>
      <c r="H15" s="19">
        <f t="shared" si="1"/>
        <v>0.20380475973927539</v>
      </c>
      <c r="I15" s="19">
        <f t="shared" si="2"/>
        <v>-5.9230079922691997E-2</v>
      </c>
      <c r="J15" s="18">
        <f t="shared" si="5"/>
        <v>-15.629633489999968</v>
      </c>
      <c r="K15" s="18">
        <f t="shared" si="3"/>
        <v>-1.2022794992307668</v>
      </c>
      <c r="L15" s="17">
        <v>59</v>
      </c>
      <c r="M15" s="20">
        <f t="shared" si="6"/>
        <v>0.22033898305084745</v>
      </c>
      <c r="N15" s="17">
        <v>125</v>
      </c>
      <c r="O15" s="21">
        <f t="shared" ref="O15:P15" si="23">D15/7</f>
        <v>1.8571428571428572</v>
      </c>
      <c r="P15" s="21">
        <f t="shared" si="23"/>
        <v>0.14285714285714285</v>
      </c>
      <c r="Q15" s="17">
        <f t="shared" si="8"/>
        <v>62</v>
      </c>
      <c r="R15" s="17"/>
      <c r="S15" s="22">
        <v>0.72</v>
      </c>
      <c r="T15" s="15" t="s">
        <v>34</v>
      </c>
      <c r="U15" s="23" t="s">
        <v>34</v>
      </c>
      <c r="V15" s="24" t="s">
        <v>34</v>
      </c>
      <c r="W15" s="15">
        <v>4</v>
      </c>
      <c r="X15" s="25">
        <f t="shared" si="9"/>
        <v>0.30769230769230771</v>
      </c>
      <c r="Y15" s="26">
        <f t="shared" si="10"/>
        <v>8.9633333333333329</v>
      </c>
      <c r="Z15" s="15">
        <v>2</v>
      </c>
      <c r="AA15" s="15" t="s">
        <v>35</v>
      </c>
      <c r="AB15" s="28">
        <f t="shared" si="11"/>
        <v>-0.69</v>
      </c>
      <c r="AC15" s="29">
        <v>0.50490850000000009</v>
      </c>
      <c r="AD15" s="26">
        <f t="shared" si="12"/>
        <v>-9.0580584900000005</v>
      </c>
      <c r="AE15" s="26">
        <v>-6.94</v>
      </c>
      <c r="AF15" s="26">
        <v>-6.6822749999999997</v>
      </c>
      <c r="AG15" s="26">
        <v>0</v>
      </c>
    </row>
    <row r="16" spans="1:33" ht="15.75" customHeight="1" x14ac:dyDescent="0.2">
      <c r="A16" s="15" t="s">
        <v>57</v>
      </c>
      <c r="B16" s="15" t="s">
        <v>58</v>
      </c>
      <c r="C16" s="16">
        <f t="shared" si="4"/>
        <v>21.990000000000006</v>
      </c>
      <c r="D16" s="17">
        <v>16</v>
      </c>
      <c r="E16" s="17">
        <v>1</v>
      </c>
      <c r="F16" s="18">
        <v>351.84000000000009</v>
      </c>
      <c r="G16" s="30">
        <v>-55.739999999999995</v>
      </c>
      <c r="H16" s="19">
        <f t="shared" si="1"/>
        <v>0.15842428376534784</v>
      </c>
      <c r="I16" s="19">
        <f t="shared" si="2"/>
        <v>4.0413882219190678E-2</v>
      </c>
      <c r="J16" s="18">
        <f t="shared" si="5"/>
        <v>14.219220320000051</v>
      </c>
      <c r="K16" s="18">
        <f t="shared" si="3"/>
        <v>0.88870127000000321</v>
      </c>
      <c r="L16" s="17">
        <v>50</v>
      </c>
      <c r="M16" s="20">
        <f t="shared" si="6"/>
        <v>0.32</v>
      </c>
      <c r="N16" s="17">
        <v>110</v>
      </c>
      <c r="O16" s="21">
        <f t="shared" ref="O16:P16" si="24">D16/7</f>
        <v>2.2857142857142856</v>
      </c>
      <c r="P16" s="21">
        <f t="shared" si="24"/>
        <v>0.14285714285714285</v>
      </c>
      <c r="Q16" s="17">
        <f t="shared" si="8"/>
        <v>45</v>
      </c>
      <c r="R16" s="17"/>
      <c r="S16" s="22">
        <v>0.76487252124645799</v>
      </c>
      <c r="T16" s="15" t="s">
        <v>34</v>
      </c>
      <c r="U16" s="23" t="s">
        <v>34</v>
      </c>
      <c r="V16" s="24" t="s">
        <v>34</v>
      </c>
      <c r="W16" s="15">
        <v>5</v>
      </c>
      <c r="X16" s="25">
        <f t="shared" si="9"/>
        <v>0.3125</v>
      </c>
      <c r="Y16" s="26">
        <f t="shared" si="10"/>
        <v>7.9628571428571417</v>
      </c>
      <c r="Z16" s="15">
        <v>2</v>
      </c>
      <c r="AA16" s="15" t="s">
        <v>35</v>
      </c>
      <c r="AB16" s="28">
        <f t="shared" si="11"/>
        <v>-0.69</v>
      </c>
      <c r="AC16" s="29">
        <v>0.50490850000000009</v>
      </c>
      <c r="AD16" s="26">
        <f t="shared" si="12"/>
        <v>-11.148379680000001</v>
      </c>
      <c r="AE16" s="26">
        <v>-6.94</v>
      </c>
      <c r="AF16" s="26">
        <v>-6.6822749999999997</v>
      </c>
      <c r="AG16" s="26">
        <v>0</v>
      </c>
    </row>
    <row r="17" spans="1:33" ht="15.75" customHeight="1" x14ac:dyDescent="0.2">
      <c r="A17" s="15" t="s">
        <v>59</v>
      </c>
      <c r="B17" s="15" t="s">
        <v>60</v>
      </c>
      <c r="C17" s="16">
        <f t="shared" si="4"/>
        <v>23.005714285714284</v>
      </c>
      <c r="D17" s="17">
        <v>7</v>
      </c>
      <c r="E17" s="17">
        <v>1</v>
      </c>
      <c r="F17" s="18">
        <v>161.04</v>
      </c>
      <c r="G17" s="30">
        <v>-19.690000000000001</v>
      </c>
      <c r="H17" s="19">
        <f t="shared" si="1"/>
        <v>0.12226775956284154</v>
      </c>
      <c r="I17" s="19">
        <f t="shared" si="2"/>
        <v>0.10531954104570283</v>
      </c>
      <c r="J17" s="18">
        <f t="shared" si="5"/>
        <v>16.960658889999984</v>
      </c>
      <c r="K17" s="18">
        <f t="shared" si="3"/>
        <v>2.4229512699999978</v>
      </c>
      <c r="L17" s="17">
        <v>51</v>
      </c>
      <c r="M17" s="20">
        <f t="shared" si="6"/>
        <v>0.13725490196078433</v>
      </c>
      <c r="N17" s="17">
        <v>97</v>
      </c>
      <c r="O17" s="21">
        <f t="shared" ref="O17:P17" si="25">D17/7</f>
        <v>1</v>
      </c>
      <c r="P17" s="21">
        <f t="shared" si="25"/>
        <v>0.14285714285714285</v>
      </c>
      <c r="Q17" s="17">
        <f t="shared" si="8"/>
        <v>84</v>
      </c>
      <c r="R17" s="17"/>
      <c r="S17" s="22">
        <v>0.83457526080476896</v>
      </c>
      <c r="T17" s="15" t="s">
        <v>34</v>
      </c>
      <c r="U17" s="23" t="s">
        <v>34</v>
      </c>
      <c r="V17" s="24" t="s">
        <v>34</v>
      </c>
      <c r="W17" s="15">
        <v>0</v>
      </c>
      <c r="X17" s="25">
        <f t="shared" si="9"/>
        <v>0</v>
      </c>
      <c r="Y17" s="26">
        <f t="shared" si="10"/>
        <v>19.690000000000001</v>
      </c>
      <c r="Z17" s="15">
        <v>1</v>
      </c>
      <c r="AA17" s="15" t="s">
        <v>35</v>
      </c>
      <c r="AB17" s="28">
        <f t="shared" si="11"/>
        <v>-0.69</v>
      </c>
      <c r="AC17" s="29">
        <v>0.50490850000000009</v>
      </c>
      <c r="AD17" s="26">
        <f t="shared" si="12"/>
        <v>-4.8774161100000004</v>
      </c>
      <c r="AE17" s="26">
        <v>-6.94</v>
      </c>
      <c r="AF17" s="26">
        <v>-6.6822749999999997</v>
      </c>
      <c r="AG17" s="26">
        <v>0</v>
      </c>
    </row>
    <row r="18" spans="1:33" ht="15.75" customHeight="1" x14ac:dyDescent="0.2">
      <c r="A18" s="15" t="s">
        <v>61</v>
      </c>
      <c r="B18" s="15" t="s">
        <v>62</v>
      </c>
      <c r="C18" s="16">
        <f t="shared" si="4"/>
        <v>22.990000000000006</v>
      </c>
      <c r="D18" s="17">
        <v>13</v>
      </c>
      <c r="E18" s="17">
        <v>0</v>
      </c>
      <c r="F18" s="18">
        <v>298.87000000000006</v>
      </c>
      <c r="G18" s="30">
        <v>-31.79</v>
      </c>
      <c r="H18" s="19">
        <f t="shared" si="1"/>
        <v>0.10636731689363266</v>
      </c>
      <c r="I18" s="19">
        <f t="shared" si="2"/>
        <v>0.12079454783016039</v>
      </c>
      <c r="J18" s="18">
        <f t="shared" si="5"/>
        <v>36.101866510000043</v>
      </c>
      <c r="K18" s="18">
        <f t="shared" si="3"/>
        <v>2.7770666546153882</v>
      </c>
      <c r="L18" s="17">
        <v>47</v>
      </c>
      <c r="M18" s="20">
        <f t="shared" si="6"/>
        <v>0.27659574468085107</v>
      </c>
      <c r="N18" s="17">
        <v>84</v>
      </c>
      <c r="O18" s="21">
        <f t="shared" ref="O18:P18" si="26">D18/7</f>
        <v>1.8571428571428572</v>
      </c>
      <c r="P18" s="21">
        <f t="shared" si="26"/>
        <v>0</v>
      </c>
      <c r="Q18" s="17">
        <f t="shared" si="8"/>
        <v>45</v>
      </c>
      <c r="R18" s="17"/>
      <c r="S18" s="22">
        <v>0.91228070175438503</v>
      </c>
      <c r="T18" s="15" t="s">
        <v>34</v>
      </c>
      <c r="U18" s="23" t="s">
        <v>34</v>
      </c>
      <c r="V18" s="24" t="s">
        <v>34</v>
      </c>
      <c r="W18" s="15">
        <v>2</v>
      </c>
      <c r="X18" s="25">
        <f t="shared" si="9"/>
        <v>0.15384615384615385</v>
      </c>
      <c r="Y18" s="26">
        <f t="shared" si="10"/>
        <v>15.895</v>
      </c>
      <c r="Z18" s="15">
        <v>0</v>
      </c>
      <c r="AA18" s="15" t="s">
        <v>35</v>
      </c>
      <c r="AB18" s="28">
        <f t="shared" si="11"/>
        <v>-0.69</v>
      </c>
      <c r="AC18" s="29">
        <v>0.50490850000000009</v>
      </c>
      <c r="AD18" s="26">
        <f t="shared" si="12"/>
        <v>-9.0580584900000005</v>
      </c>
      <c r="AE18" s="26">
        <v>-6.94</v>
      </c>
      <c r="AF18" s="26">
        <v>-6.6822749999999997</v>
      </c>
      <c r="AG18" s="26">
        <v>0</v>
      </c>
    </row>
    <row r="19" spans="1:33" ht="15.75" customHeight="1" x14ac:dyDescent="0.2">
      <c r="A19" s="15" t="s">
        <v>63</v>
      </c>
      <c r="B19" s="15" t="s">
        <v>64</v>
      </c>
      <c r="C19" s="16">
        <f t="shared" si="4"/>
        <v>23.99</v>
      </c>
      <c r="D19" s="17">
        <v>2</v>
      </c>
      <c r="E19" s="17">
        <v>1</v>
      </c>
      <c r="F19" s="18">
        <v>47.98</v>
      </c>
      <c r="G19" s="30">
        <v>-0.32</v>
      </c>
      <c r="H19" s="19">
        <f t="shared" si="1"/>
        <v>6.6694456023343061E-3</v>
      </c>
      <c r="I19" s="19">
        <f t="shared" si="2"/>
        <v>0.24645482576073346</v>
      </c>
      <c r="J19" s="18">
        <f t="shared" si="5"/>
        <v>11.824902539999991</v>
      </c>
      <c r="K19" s="18">
        <f t="shared" si="3"/>
        <v>5.9124512699999956</v>
      </c>
      <c r="L19" s="17">
        <v>37</v>
      </c>
      <c r="M19" s="20">
        <f t="shared" si="6"/>
        <v>5.4054054054054057E-2</v>
      </c>
      <c r="N19" s="17">
        <v>80</v>
      </c>
      <c r="O19" s="21">
        <f t="shared" ref="O19:P19" si="27">D19/7</f>
        <v>0.2857142857142857</v>
      </c>
      <c r="P19" s="21">
        <f t="shared" si="27"/>
        <v>0.14285714285714285</v>
      </c>
      <c r="Q19" s="17">
        <f t="shared" si="8"/>
        <v>186</v>
      </c>
      <c r="R19" s="17"/>
      <c r="S19" s="22">
        <v>0.891891891891891</v>
      </c>
      <c r="T19" s="15" t="s">
        <v>34</v>
      </c>
      <c r="U19" s="23" t="s">
        <v>34</v>
      </c>
      <c r="V19" s="24" t="s">
        <v>34</v>
      </c>
      <c r="W19" s="15">
        <v>0</v>
      </c>
      <c r="X19" s="25">
        <f t="shared" si="9"/>
        <v>0</v>
      </c>
      <c r="Y19" s="26">
        <f t="shared" si="10"/>
        <v>0.32</v>
      </c>
      <c r="Z19" s="15">
        <v>1</v>
      </c>
      <c r="AA19" s="15" t="s">
        <v>35</v>
      </c>
      <c r="AB19" s="28">
        <f t="shared" si="11"/>
        <v>-0.69</v>
      </c>
      <c r="AC19" s="29">
        <v>0.50490850000000009</v>
      </c>
      <c r="AD19" s="26">
        <f t="shared" si="12"/>
        <v>-1.3935474600000002</v>
      </c>
      <c r="AE19" s="26">
        <v>-6.94</v>
      </c>
      <c r="AF19" s="26">
        <v>-6.6822749999999997</v>
      </c>
      <c r="AG19" s="26">
        <v>0</v>
      </c>
    </row>
    <row r="20" spans="1:33" ht="15.75" customHeight="1" x14ac:dyDescent="0.2">
      <c r="A20" s="15" t="s">
        <v>65</v>
      </c>
      <c r="B20" s="31" t="s">
        <v>66</v>
      </c>
      <c r="C20" s="16">
        <f t="shared" si="4"/>
        <v>23.495000000000001</v>
      </c>
      <c r="D20" s="17">
        <v>6</v>
      </c>
      <c r="E20" s="17">
        <v>0</v>
      </c>
      <c r="F20" s="18">
        <v>140.97</v>
      </c>
      <c r="G20" s="30">
        <v>0</v>
      </c>
      <c r="H20" s="19">
        <f t="shared" si="1"/>
        <v>0</v>
      </c>
      <c r="I20" s="19">
        <f t="shared" si="2"/>
        <v>0.24054910704405194</v>
      </c>
      <c r="J20" s="18">
        <f t="shared" si="5"/>
        <v>33.910207620000001</v>
      </c>
      <c r="K20" s="18">
        <f t="shared" si="3"/>
        <v>5.6517012700000002</v>
      </c>
      <c r="L20" s="17">
        <v>26</v>
      </c>
      <c r="M20" s="20">
        <f t="shared" si="6"/>
        <v>0.23076923076923078</v>
      </c>
      <c r="N20" s="17">
        <v>74</v>
      </c>
      <c r="O20" s="21">
        <f t="shared" ref="O20:P20" si="28">D20/7</f>
        <v>0.8571428571428571</v>
      </c>
      <c r="P20" s="21">
        <f t="shared" si="28"/>
        <v>0</v>
      </c>
      <c r="Q20" s="17">
        <f t="shared" si="8"/>
        <v>86</v>
      </c>
      <c r="R20" s="17"/>
      <c r="S20" s="22">
        <v>0.90510948905109401</v>
      </c>
      <c r="T20" s="15" t="s">
        <v>34</v>
      </c>
      <c r="U20" s="23" t="s">
        <v>34</v>
      </c>
      <c r="V20" s="24" t="s">
        <v>34</v>
      </c>
      <c r="W20" s="15">
        <v>0</v>
      </c>
      <c r="X20" s="25">
        <f t="shared" si="9"/>
        <v>0</v>
      </c>
      <c r="Y20" s="26">
        <f t="shared" si="10"/>
        <v>0</v>
      </c>
      <c r="Z20" s="15">
        <v>0</v>
      </c>
      <c r="AA20" s="15" t="s">
        <v>35</v>
      </c>
      <c r="AB20" s="28">
        <f t="shared" si="11"/>
        <v>-0.69</v>
      </c>
      <c r="AC20" s="29">
        <v>0.50490850000000009</v>
      </c>
      <c r="AD20" s="26">
        <f t="shared" si="12"/>
        <v>-4.1806423800000001</v>
      </c>
      <c r="AE20" s="26">
        <v>-6.94</v>
      </c>
      <c r="AF20" s="26">
        <v>-6.6822749999999997</v>
      </c>
      <c r="AG20" s="26">
        <v>0</v>
      </c>
    </row>
    <row r="21" spans="1:33" ht="15.75" customHeight="1" x14ac:dyDescent="0.2">
      <c r="A21" s="15" t="s">
        <v>67</v>
      </c>
      <c r="B21" s="15" t="s">
        <v>68</v>
      </c>
      <c r="C21" s="16">
        <f t="shared" si="4"/>
        <v>22.990000000000006</v>
      </c>
      <c r="D21" s="17">
        <v>13</v>
      </c>
      <c r="E21" s="17">
        <v>0</v>
      </c>
      <c r="F21" s="18">
        <v>298.87000000000006</v>
      </c>
      <c r="G21" s="30">
        <v>0</v>
      </c>
      <c r="H21" s="19">
        <f t="shared" si="1"/>
        <v>0</v>
      </c>
      <c r="I21" s="19">
        <f t="shared" si="2"/>
        <v>0.22716186472379299</v>
      </c>
      <c r="J21" s="18">
        <f t="shared" si="5"/>
        <v>67.891866510000028</v>
      </c>
      <c r="K21" s="18">
        <f t="shared" si="3"/>
        <v>5.2224512700000023</v>
      </c>
      <c r="L21" s="17">
        <v>14</v>
      </c>
      <c r="M21" s="20">
        <f t="shared" si="6"/>
        <v>0.9285714285714286</v>
      </c>
      <c r="N21" s="17">
        <v>64</v>
      </c>
      <c r="O21" s="21">
        <f t="shared" ref="O21:P21" si="29">D21/7</f>
        <v>1.8571428571428572</v>
      </c>
      <c r="P21" s="21">
        <f t="shared" si="29"/>
        <v>0</v>
      </c>
      <c r="Q21" s="17">
        <f t="shared" si="8"/>
        <v>34</v>
      </c>
      <c r="R21" s="17"/>
      <c r="S21" s="22">
        <v>0.95582329317268999</v>
      </c>
      <c r="T21" s="15" t="s">
        <v>34</v>
      </c>
      <c r="U21" s="23" t="s">
        <v>34</v>
      </c>
      <c r="V21" s="24" t="s">
        <v>34</v>
      </c>
      <c r="W21" s="15">
        <v>0</v>
      </c>
      <c r="X21" s="25">
        <f t="shared" si="9"/>
        <v>0</v>
      </c>
      <c r="Y21" s="26">
        <f t="shared" si="10"/>
        <v>0</v>
      </c>
      <c r="Z21" s="15">
        <v>0</v>
      </c>
      <c r="AA21" s="15" t="s">
        <v>35</v>
      </c>
      <c r="AB21" s="28">
        <f t="shared" si="11"/>
        <v>-0.69</v>
      </c>
      <c r="AC21" s="29">
        <v>0.50490850000000009</v>
      </c>
      <c r="AD21" s="26">
        <f t="shared" si="12"/>
        <v>-9.0580584900000005</v>
      </c>
      <c r="AE21" s="26">
        <v>-6.94</v>
      </c>
      <c r="AF21" s="26">
        <v>-6.6822749999999997</v>
      </c>
      <c r="AG21" s="26">
        <v>0</v>
      </c>
    </row>
    <row r="22" spans="1:33" ht="15.75" customHeight="1" x14ac:dyDescent="0.2">
      <c r="A22" s="15" t="s">
        <v>69</v>
      </c>
      <c r="B22" s="31" t="s">
        <v>70</v>
      </c>
      <c r="C22" s="16">
        <f t="shared" si="4"/>
        <v>23.99</v>
      </c>
      <c r="D22" s="17">
        <v>6</v>
      </c>
      <c r="E22" s="17">
        <v>2</v>
      </c>
      <c r="F22" s="30">
        <v>143.94</v>
      </c>
      <c r="G22" s="30">
        <v>-0.27</v>
      </c>
      <c r="H22" s="19">
        <f t="shared" si="1"/>
        <v>1.8757815756565237E-3</v>
      </c>
      <c r="I22" s="19">
        <f t="shared" si="2"/>
        <v>0.25124848978741138</v>
      </c>
      <c r="J22" s="18">
        <f t="shared" si="5"/>
        <v>36.164707619999994</v>
      </c>
      <c r="K22" s="18">
        <f t="shared" si="3"/>
        <v>6.0274512699999994</v>
      </c>
      <c r="L22" s="17">
        <v>21</v>
      </c>
      <c r="M22" s="20">
        <f t="shared" si="6"/>
        <v>0.2857142857142857</v>
      </c>
      <c r="N22" s="17">
        <v>55</v>
      </c>
      <c r="O22" s="21">
        <f t="shared" ref="O22:P22" si="30">D22/7</f>
        <v>0.8571428571428571</v>
      </c>
      <c r="P22" s="21">
        <f t="shared" si="30"/>
        <v>0.2857142857142857</v>
      </c>
      <c r="Q22" s="17">
        <f t="shared" si="8"/>
        <v>48</v>
      </c>
      <c r="R22" s="17"/>
      <c r="S22" s="22">
        <v>1.0370370370370301</v>
      </c>
      <c r="T22" s="15" t="s">
        <v>34</v>
      </c>
      <c r="U22" s="23" t="s">
        <v>34</v>
      </c>
      <c r="V22" s="24" t="s">
        <v>34</v>
      </c>
      <c r="W22" s="15">
        <v>0</v>
      </c>
      <c r="X22" s="25">
        <f t="shared" si="9"/>
        <v>0</v>
      </c>
      <c r="Y22" s="26">
        <f t="shared" si="10"/>
        <v>0</v>
      </c>
      <c r="Z22" s="15">
        <v>0</v>
      </c>
      <c r="AA22" s="15" t="s">
        <v>35</v>
      </c>
      <c r="AB22" s="28">
        <f t="shared" si="11"/>
        <v>-0.69</v>
      </c>
      <c r="AC22" s="29">
        <v>0.50490850000000009</v>
      </c>
      <c r="AD22" s="26">
        <f t="shared" si="12"/>
        <v>-4.1806423800000001</v>
      </c>
      <c r="AE22" s="26">
        <v>-6.94</v>
      </c>
      <c r="AF22" s="26">
        <v>-6.6822749999999997</v>
      </c>
      <c r="AG22" s="26">
        <v>0</v>
      </c>
    </row>
    <row r="23" spans="1:33" ht="15.75" customHeight="1" x14ac:dyDescent="0.2">
      <c r="A23" s="15" t="s">
        <v>71</v>
      </c>
      <c r="B23" s="15" t="s">
        <v>72</v>
      </c>
      <c r="C23" s="16">
        <f t="shared" si="4"/>
        <v>23.7</v>
      </c>
      <c r="D23" s="17">
        <v>6</v>
      </c>
      <c r="E23" s="17">
        <v>0</v>
      </c>
      <c r="F23" s="18">
        <v>142.19999999999999</v>
      </c>
      <c r="G23" s="30">
        <v>-0.16</v>
      </c>
      <c r="H23" s="19">
        <f t="shared" si="1"/>
        <v>1.1251758087201125E-3</v>
      </c>
      <c r="I23" s="19">
        <f t="shared" si="2"/>
        <v>0.244695552883263</v>
      </c>
      <c r="J23" s="18">
        <f t="shared" si="5"/>
        <v>34.795707619999995</v>
      </c>
      <c r="K23" s="18">
        <f t="shared" si="3"/>
        <v>5.7992846033333327</v>
      </c>
      <c r="L23" s="17">
        <v>24</v>
      </c>
      <c r="M23" s="20">
        <f t="shared" si="6"/>
        <v>0.25</v>
      </c>
      <c r="N23" s="17">
        <v>48</v>
      </c>
      <c r="O23" s="21">
        <f t="shared" ref="O23:P23" si="31">D23/7</f>
        <v>0.8571428571428571</v>
      </c>
      <c r="P23" s="21">
        <f t="shared" si="31"/>
        <v>0</v>
      </c>
      <c r="Q23" s="17">
        <f t="shared" si="8"/>
        <v>56</v>
      </c>
      <c r="R23" s="17"/>
      <c r="S23" s="22">
        <v>1.0434782608695601</v>
      </c>
      <c r="T23" s="15" t="s">
        <v>34</v>
      </c>
      <c r="U23" s="23" t="s">
        <v>34</v>
      </c>
      <c r="V23" s="24" t="s">
        <v>34</v>
      </c>
      <c r="W23" s="15">
        <v>0</v>
      </c>
      <c r="X23" s="25">
        <f t="shared" si="9"/>
        <v>0</v>
      </c>
      <c r="Y23" s="26">
        <f t="shared" si="10"/>
        <v>0</v>
      </c>
      <c r="Z23" s="15">
        <v>0</v>
      </c>
      <c r="AA23" s="15" t="s">
        <v>35</v>
      </c>
      <c r="AB23" s="28">
        <f t="shared" si="11"/>
        <v>-0.69</v>
      </c>
      <c r="AC23" s="29">
        <v>0.50490850000000009</v>
      </c>
      <c r="AD23" s="26">
        <f t="shared" si="12"/>
        <v>-4.1806423800000001</v>
      </c>
      <c r="AE23" s="26">
        <v>-6.94</v>
      </c>
      <c r="AF23" s="26">
        <v>-6.6822749999999997</v>
      </c>
      <c r="AG23" s="26">
        <v>0</v>
      </c>
    </row>
    <row r="24" spans="1:33" ht="15.75" customHeight="1" x14ac:dyDescent="0.2">
      <c r="A24" s="15" t="s">
        <v>73</v>
      </c>
      <c r="B24" s="15" t="s">
        <v>74</v>
      </c>
      <c r="C24" s="16">
        <f t="shared" si="4"/>
        <v>20.84714285714286</v>
      </c>
      <c r="D24" s="17">
        <v>14</v>
      </c>
      <c r="E24" s="17">
        <v>2</v>
      </c>
      <c r="F24" s="18">
        <v>291.86</v>
      </c>
      <c r="G24" s="18">
        <v>-0.32999999999999996</v>
      </c>
      <c r="H24" s="19">
        <f t="shared" si="1"/>
        <v>1.1306790927156855E-3</v>
      </c>
      <c r="I24" s="19">
        <f t="shared" si="2"/>
        <v>0.16201027129445622</v>
      </c>
      <c r="J24" s="18">
        <f t="shared" si="5"/>
        <v>47.284317779999995</v>
      </c>
      <c r="K24" s="18">
        <f t="shared" si="3"/>
        <v>3.3774512699999995</v>
      </c>
      <c r="L24" s="17">
        <v>28</v>
      </c>
      <c r="M24" s="20">
        <f t="shared" si="6"/>
        <v>0.5</v>
      </c>
      <c r="N24" s="17">
        <v>36</v>
      </c>
      <c r="O24" s="21">
        <f t="shared" ref="O24:P24" si="32">D24/7</f>
        <v>2</v>
      </c>
      <c r="P24" s="21">
        <f t="shared" si="32"/>
        <v>0.2857142857142857</v>
      </c>
      <c r="Q24" s="17">
        <f t="shared" si="8"/>
        <v>15</v>
      </c>
      <c r="R24" s="17"/>
      <c r="S24" s="22">
        <v>1.0818858560794</v>
      </c>
      <c r="T24" s="15" t="s">
        <v>34</v>
      </c>
      <c r="U24" s="23" t="s">
        <v>34</v>
      </c>
      <c r="V24" s="24" t="s">
        <v>34</v>
      </c>
      <c r="W24" s="15">
        <v>0</v>
      </c>
      <c r="X24" s="25">
        <f t="shared" si="9"/>
        <v>0</v>
      </c>
      <c r="Y24" s="26">
        <f t="shared" si="10"/>
        <v>0</v>
      </c>
      <c r="Z24" s="15">
        <v>0</v>
      </c>
      <c r="AA24" s="15" t="s">
        <v>35</v>
      </c>
      <c r="AB24" s="28">
        <f t="shared" si="11"/>
        <v>-0.69</v>
      </c>
      <c r="AC24" s="29">
        <v>0.50490850000000009</v>
      </c>
      <c r="AD24" s="26">
        <f t="shared" si="12"/>
        <v>-9.7548322200000008</v>
      </c>
      <c r="AE24" s="26">
        <v>-6.94</v>
      </c>
      <c r="AF24" s="26">
        <v>-6.6822749999999997</v>
      </c>
      <c r="AG24" s="26">
        <v>0</v>
      </c>
    </row>
    <row r="25" spans="1:33" ht="15.75" customHeight="1" x14ac:dyDescent="0.2">
      <c r="A25" s="15" t="s">
        <v>75</v>
      </c>
      <c r="B25" s="15" t="s">
        <v>76</v>
      </c>
      <c r="C25" s="16">
        <f t="shared" si="4"/>
        <v>19.989999999999998</v>
      </c>
      <c r="D25" s="17">
        <v>31</v>
      </c>
      <c r="E25" s="17">
        <v>0</v>
      </c>
      <c r="F25" s="18">
        <v>619.68999999999994</v>
      </c>
      <c r="G25" s="18">
        <v>-0.64</v>
      </c>
      <c r="H25" s="19">
        <f t="shared" si="1"/>
        <v>1.0327744517420001E-3</v>
      </c>
      <c r="I25" s="19">
        <f t="shared" si="2"/>
        <v>0.13277044065581176</v>
      </c>
      <c r="J25" s="18">
        <f t="shared" si="5"/>
        <v>82.276514369999987</v>
      </c>
      <c r="K25" s="18">
        <f t="shared" si="3"/>
        <v>2.654081108709677</v>
      </c>
      <c r="L25" s="17">
        <v>50</v>
      </c>
      <c r="M25" s="20">
        <f t="shared" si="6"/>
        <v>0.62</v>
      </c>
      <c r="N25" s="17">
        <v>6</v>
      </c>
      <c r="O25" s="21">
        <f t="shared" ref="O25:P25" si="33">D25/7</f>
        <v>4.4285714285714288</v>
      </c>
      <c r="P25" s="21">
        <f t="shared" si="33"/>
        <v>0</v>
      </c>
      <c r="Q25" s="17">
        <f t="shared" si="8"/>
        <v>1</v>
      </c>
      <c r="R25" s="17"/>
      <c r="S25" s="22">
        <v>1.551515151515152</v>
      </c>
      <c r="T25" s="15" t="s">
        <v>34</v>
      </c>
      <c r="U25" s="23" t="s">
        <v>34</v>
      </c>
      <c r="V25" s="24" t="s">
        <v>34</v>
      </c>
      <c r="W25" s="15">
        <v>3</v>
      </c>
      <c r="X25" s="25">
        <f t="shared" si="9"/>
        <v>9.6774193548387094E-2</v>
      </c>
      <c r="Y25" s="26">
        <f t="shared" si="10"/>
        <v>0.21333333333333335</v>
      </c>
      <c r="Z25" s="15">
        <v>0</v>
      </c>
      <c r="AA25" s="15" t="s">
        <v>35</v>
      </c>
      <c r="AB25" s="28">
        <f t="shared" si="11"/>
        <v>-0.69</v>
      </c>
      <c r="AC25" s="29">
        <v>0.50490850000000009</v>
      </c>
      <c r="AD25" s="26">
        <f t="shared" si="12"/>
        <v>-21.599985630000003</v>
      </c>
      <c r="AE25" s="26">
        <v>-6.94</v>
      </c>
      <c r="AF25" s="26">
        <v>-6.68</v>
      </c>
      <c r="AG25" s="26">
        <v>0</v>
      </c>
    </row>
    <row r="26" spans="1:33" ht="15.75" customHeight="1" x14ac:dyDescent="0.2">
      <c r="A26" s="15" t="s">
        <v>77</v>
      </c>
      <c r="B26" s="15" t="s">
        <v>76</v>
      </c>
      <c r="C26" s="16">
        <f t="shared" si="4"/>
        <v>19.989999999999998</v>
      </c>
      <c r="D26" s="17">
        <v>2</v>
      </c>
      <c r="E26" s="17">
        <v>0</v>
      </c>
      <c r="F26" s="18">
        <v>39.979999999999997</v>
      </c>
      <c r="G26" s="18">
        <v>-0.08</v>
      </c>
      <c r="H26" s="19">
        <f t="shared" si="1"/>
        <v>2.0010005002501254E-3</v>
      </c>
      <c r="I26" s="19">
        <f t="shared" si="2"/>
        <v>0.13168840770385185</v>
      </c>
      <c r="J26" s="18">
        <f t="shared" si="5"/>
        <v>5.264902539999996</v>
      </c>
      <c r="K26" s="18">
        <f t="shared" si="3"/>
        <v>2.632451269999998</v>
      </c>
      <c r="L26" s="17">
        <v>0</v>
      </c>
      <c r="M26" s="20" t="str">
        <f t="shared" si="6"/>
        <v>-</v>
      </c>
      <c r="N26" s="17">
        <v>0</v>
      </c>
      <c r="O26" s="21">
        <f t="shared" ref="O26:P26" si="34">D26/7</f>
        <v>0.2857142857142857</v>
      </c>
      <c r="P26" s="21">
        <f t="shared" si="34"/>
        <v>0</v>
      </c>
      <c r="Q26" s="17">
        <f t="shared" si="8"/>
        <v>0</v>
      </c>
      <c r="R26" s="17"/>
      <c r="S26" s="22">
        <v>1.8073089700996681</v>
      </c>
      <c r="T26" s="15" t="s">
        <v>34</v>
      </c>
      <c r="U26" s="23" t="s">
        <v>34</v>
      </c>
      <c r="V26" s="24" t="s">
        <v>34</v>
      </c>
      <c r="W26" s="15">
        <v>0</v>
      </c>
      <c r="X26" s="25">
        <f t="shared" si="9"/>
        <v>0</v>
      </c>
      <c r="Y26" s="26">
        <f t="shared" si="10"/>
        <v>0</v>
      </c>
      <c r="Z26" s="15">
        <v>0</v>
      </c>
      <c r="AA26" s="15" t="s">
        <v>35</v>
      </c>
      <c r="AB26" s="28">
        <f t="shared" si="11"/>
        <v>-0.69</v>
      </c>
      <c r="AC26" s="29">
        <v>0.50490850000000009</v>
      </c>
      <c r="AD26" s="26">
        <f t="shared" si="12"/>
        <v>-1.3935474600000002</v>
      </c>
      <c r="AE26" s="26">
        <v>-6.94</v>
      </c>
      <c r="AF26" s="26">
        <v>-6.6822749999999997</v>
      </c>
      <c r="AG26" s="26">
        <v>0</v>
      </c>
    </row>
    <row r="27" spans="1:33" ht="15.75" customHeight="1" x14ac:dyDescent="0.2">
      <c r="A27" s="15" t="s">
        <v>78</v>
      </c>
      <c r="B27" s="15" t="s">
        <v>76</v>
      </c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19" t="e">
        <f t="shared" si="1"/>
        <v>#DIV/0!</v>
      </c>
      <c r="I27" s="19" t="e">
        <f t="shared" si="2"/>
        <v>#DIV/0!</v>
      </c>
      <c r="J27" s="18">
        <f t="shared" si="5"/>
        <v>0</v>
      </c>
      <c r="K27" s="18" t="e">
        <f t="shared" si="3"/>
        <v>#DIV/0!</v>
      </c>
      <c r="L27" s="17">
        <v>0</v>
      </c>
      <c r="M27" s="20" t="str">
        <f t="shared" si="6"/>
        <v>-</v>
      </c>
      <c r="N27" s="17">
        <v>0</v>
      </c>
      <c r="O27" s="21">
        <f t="shared" ref="O27:P27" si="35">D27/7</f>
        <v>0</v>
      </c>
      <c r="P27" s="21">
        <f t="shared" si="35"/>
        <v>0</v>
      </c>
      <c r="Q27" s="17" t="e">
        <f t="shared" si="8"/>
        <v>#DIV/0!</v>
      </c>
      <c r="R27" s="17"/>
      <c r="S27" s="22">
        <v>1.934545454545455</v>
      </c>
      <c r="T27" s="15" t="s">
        <v>34</v>
      </c>
      <c r="U27" s="23" t="s">
        <v>34</v>
      </c>
      <c r="V27" s="24" t="s">
        <v>34</v>
      </c>
      <c r="W27" s="32">
        <v>0</v>
      </c>
      <c r="X27" s="25">
        <f t="shared" si="9"/>
        <v>0</v>
      </c>
      <c r="Y27" s="26">
        <f t="shared" si="10"/>
        <v>0</v>
      </c>
      <c r="Z27" s="32">
        <v>0</v>
      </c>
      <c r="AA27" s="15" t="s">
        <v>35</v>
      </c>
      <c r="AB27" s="28">
        <f t="shared" si="11"/>
        <v>-0.69</v>
      </c>
      <c r="AC27" s="29">
        <v>0.50490850000000009</v>
      </c>
      <c r="AD27" s="26">
        <f t="shared" si="12"/>
        <v>0</v>
      </c>
      <c r="AE27" s="26">
        <v>-6.94</v>
      </c>
      <c r="AF27" s="26">
        <v>-6.6822749999999997</v>
      </c>
      <c r="AG27" s="26">
        <v>0</v>
      </c>
    </row>
    <row r="28" spans="1:33" ht="15.75" customHeight="1" x14ac:dyDescent="0.2">
      <c r="A28" s="15" t="s">
        <v>79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19" t="e">
        <f t="shared" si="1"/>
        <v>#DIV/0!</v>
      </c>
      <c r="I28" s="19" t="e">
        <f t="shared" si="2"/>
        <v>#DIV/0!</v>
      </c>
      <c r="J28" s="18">
        <f t="shared" si="5"/>
        <v>0</v>
      </c>
      <c r="K28" s="18" t="e">
        <f t="shared" si="3"/>
        <v>#DIV/0!</v>
      </c>
      <c r="L28" s="17">
        <v>0</v>
      </c>
      <c r="M28" s="20" t="str">
        <f t="shared" si="6"/>
        <v>-</v>
      </c>
      <c r="N28" s="17">
        <v>1</v>
      </c>
      <c r="O28" s="21">
        <f t="shared" ref="O28:P28" si="36">D28/7</f>
        <v>0</v>
      </c>
      <c r="P28" s="21">
        <f t="shared" si="36"/>
        <v>0</v>
      </c>
      <c r="Q28" s="17" t="e">
        <f t="shared" si="8"/>
        <v>#DIV/0!</v>
      </c>
      <c r="R28" s="17"/>
      <c r="S28" s="22">
        <v>0</v>
      </c>
      <c r="T28" s="15" t="s">
        <v>34</v>
      </c>
      <c r="U28" s="23" t="s">
        <v>34</v>
      </c>
      <c r="V28" s="24" t="s">
        <v>34</v>
      </c>
      <c r="W28" s="32">
        <v>0</v>
      </c>
      <c r="X28" s="25">
        <f t="shared" si="9"/>
        <v>0</v>
      </c>
      <c r="Y28" s="26">
        <f t="shared" si="10"/>
        <v>0</v>
      </c>
      <c r="Z28" s="32">
        <v>0</v>
      </c>
      <c r="AA28" s="15" t="s">
        <v>35</v>
      </c>
      <c r="AB28" s="28">
        <f t="shared" si="11"/>
        <v>-0.69</v>
      </c>
      <c r="AC28" s="29">
        <v>0.50490850000000009</v>
      </c>
      <c r="AD28" s="26">
        <f t="shared" si="12"/>
        <v>0</v>
      </c>
      <c r="AE28" s="26">
        <v>-6.94</v>
      </c>
      <c r="AF28" s="26">
        <v>-6.6822749999999997</v>
      </c>
      <c r="AG28" s="26">
        <v>0</v>
      </c>
    </row>
    <row r="29" spans="1:33" ht="15.75" customHeight="1" x14ac:dyDescent="0.2">
      <c r="A29" s="15" t="s">
        <v>80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19" t="e">
        <f t="shared" si="1"/>
        <v>#DIV/0!</v>
      </c>
      <c r="I29" s="19" t="e">
        <f t="shared" si="2"/>
        <v>#DIV/0!</v>
      </c>
      <c r="J29" s="18">
        <f t="shared" si="5"/>
        <v>0</v>
      </c>
      <c r="K29" s="18" t="e">
        <f t="shared" si="3"/>
        <v>#DIV/0!</v>
      </c>
      <c r="L29" s="17">
        <v>0</v>
      </c>
      <c r="M29" s="20" t="str">
        <f t="shared" si="6"/>
        <v>-</v>
      </c>
      <c r="N29" s="33">
        <v>0</v>
      </c>
      <c r="O29" s="21">
        <f t="shared" ref="O29:P29" si="37">D29/7</f>
        <v>0</v>
      </c>
      <c r="P29" s="21">
        <f t="shared" si="37"/>
        <v>0</v>
      </c>
      <c r="Q29" s="17" t="e">
        <f t="shared" si="8"/>
        <v>#DIV/0!</v>
      </c>
      <c r="R29" s="17"/>
      <c r="S29" s="34">
        <v>0</v>
      </c>
      <c r="T29" s="15" t="s">
        <v>34</v>
      </c>
      <c r="U29" s="23" t="s">
        <v>34</v>
      </c>
      <c r="V29" s="24" t="s">
        <v>34</v>
      </c>
      <c r="W29" s="15">
        <v>0</v>
      </c>
      <c r="X29" s="25">
        <f t="shared" si="9"/>
        <v>0</v>
      </c>
      <c r="Y29" s="26">
        <f t="shared" si="10"/>
        <v>0</v>
      </c>
      <c r="Z29" s="15">
        <v>0</v>
      </c>
      <c r="AA29" s="15" t="s">
        <v>35</v>
      </c>
      <c r="AB29" s="28">
        <f t="shared" si="11"/>
        <v>-0.69</v>
      </c>
      <c r="AC29" s="29">
        <v>0.50490850000000009</v>
      </c>
      <c r="AD29" s="26">
        <f t="shared" si="12"/>
        <v>0</v>
      </c>
      <c r="AE29" s="26">
        <v>-6.94</v>
      </c>
      <c r="AF29" s="26">
        <v>-6.6822749999999997</v>
      </c>
      <c r="AG29" s="26">
        <v>0</v>
      </c>
    </row>
    <row r="30" spans="1:33" ht="15.75" customHeight="1" x14ac:dyDescent="0.2">
      <c r="A30" s="15" t="s">
        <v>81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19" t="e">
        <f t="shared" si="1"/>
        <v>#DIV/0!</v>
      </c>
      <c r="I30" s="19" t="e">
        <f t="shared" si="2"/>
        <v>#DIV/0!</v>
      </c>
      <c r="J30" s="18">
        <f t="shared" si="5"/>
        <v>0</v>
      </c>
      <c r="K30" s="18" t="e">
        <f t="shared" si="3"/>
        <v>#DIV/0!</v>
      </c>
      <c r="L30" s="17">
        <v>0</v>
      </c>
      <c r="M30" s="20" t="str">
        <f t="shared" si="6"/>
        <v>-</v>
      </c>
      <c r="N30" s="33">
        <v>0</v>
      </c>
      <c r="O30" s="21">
        <f t="shared" ref="O30:P30" si="38">D30/7</f>
        <v>0</v>
      </c>
      <c r="P30" s="21">
        <f t="shared" si="38"/>
        <v>0</v>
      </c>
      <c r="Q30" s="17" t="e">
        <f t="shared" si="8"/>
        <v>#DIV/0!</v>
      </c>
      <c r="R30" s="17"/>
      <c r="S30" s="34">
        <v>0</v>
      </c>
      <c r="T30" s="15" t="s">
        <v>34</v>
      </c>
      <c r="U30" s="23" t="s">
        <v>34</v>
      </c>
      <c r="V30" s="24" t="s">
        <v>34</v>
      </c>
      <c r="W30" s="15">
        <v>0</v>
      </c>
      <c r="X30" s="25">
        <f t="shared" si="9"/>
        <v>0</v>
      </c>
      <c r="Y30" s="26">
        <f t="shared" si="10"/>
        <v>0</v>
      </c>
      <c r="Z30" s="15">
        <v>0</v>
      </c>
      <c r="AA30" s="15" t="s">
        <v>35</v>
      </c>
      <c r="AB30" s="28">
        <f t="shared" si="11"/>
        <v>-0.69</v>
      </c>
      <c r="AC30" s="29">
        <v>0.50490850000000009</v>
      </c>
      <c r="AD30" s="26">
        <f t="shared" si="12"/>
        <v>0</v>
      </c>
      <c r="AE30" s="26">
        <v>-6.94</v>
      </c>
      <c r="AF30" s="26">
        <v>-7.0312218</v>
      </c>
      <c r="AG30" s="26">
        <v>0</v>
      </c>
    </row>
    <row r="31" spans="1:33" ht="15.75" customHeight="1" x14ac:dyDescent="0.2">
      <c r="A31" s="15" t="s">
        <v>82</v>
      </c>
      <c r="B31" s="15" t="s">
        <v>76</v>
      </c>
      <c r="C31" s="16">
        <f t="shared" si="4"/>
        <v>19.989999999999998</v>
      </c>
      <c r="D31" s="17">
        <v>1</v>
      </c>
      <c r="E31" s="17">
        <v>0</v>
      </c>
      <c r="F31" s="18">
        <v>19.989999999999998</v>
      </c>
      <c r="G31" s="18">
        <v>-0.13</v>
      </c>
      <c r="H31" s="19">
        <f t="shared" si="1"/>
        <v>6.5032516258129074E-3</v>
      </c>
      <c r="I31" s="19">
        <f t="shared" si="2"/>
        <v>0.10973008854427213</v>
      </c>
      <c r="J31" s="18">
        <f t="shared" si="5"/>
        <v>2.1935044699999997</v>
      </c>
      <c r="K31" s="18">
        <f t="shared" si="3"/>
        <v>2.1935044699999997</v>
      </c>
      <c r="L31" s="17">
        <v>0</v>
      </c>
      <c r="M31" s="20" t="str">
        <f t="shared" si="6"/>
        <v>-</v>
      </c>
      <c r="N31" s="33">
        <v>1</v>
      </c>
      <c r="O31" s="21">
        <f t="shared" ref="O31:P31" si="39">D31/7</f>
        <v>0.14285714285714285</v>
      </c>
      <c r="P31" s="21">
        <f t="shared" si="39"/>
        <v>0</v>
      </c>
      <c r="Q31" s="17">
        <f t="shared" si="8"/>
        <v>7</v>
      </c>
      <c r="R31" s="17"/>
      <c r="S31" s="34" t="e">
        <v>#N/A</v>
      </c>
      <c r="T31" s="15" t="s">
        <v>34</v>
      </c>
      <c r="U31" s="23" t="s">
        <v>34</v>
      </c>
      <c r="V31" s="24" t="s">
        <v>83</v>
      </c>
      <c r="W31" s="15">
        <v>0</v>
      </c>
      <c r="X31" s="25">
        <f t="shared" si="9"/>
        <v>0</v>
      </c>
      <c r="Y31" s="26">
        <f t="shared" si="10"/>
        <v>0</v>
      </c>
      <c r="Z31" s="15">
        <v>0</v>
      </c>
      <c r="AA31" s="15" t="s">
        <v>35</v>
      </c>
      <c r="AB31" s="28">
        <f t="shared" si="11"/>
        <v>-0.69</v>
      </c>
      <c r="AC31" s="29">
        <v>0.50490850000000009</v>
      </c>
      <c r="AD31" s="26">
        <f t="shared" si="12"/>
        <v>-0.69677373000000009</v>
      </c>
      <c r="AE31" s="26">
        <v>-6.94</v>
      </c>
      <c r="AF31" s="26">
        <v>-7.0312217999999991</v>
      </c>
      <c r="AG31" s="26">
        <v>0</v>
      </c>
    </row>
    <row r="32" spans="1:33" ht="15.75" customHeight="1" x14ac:dyDescent="0.2">
      <c r="A32" s="15" t="s">
        <v>84</v>
      </c>
      <c r="B32" s="15"/>
      <c r="C32" s="16" t="str">
        <f t="shared" si="4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19" t="e">
        <f t="shared" si="1"/>
        <v>#DIV/0!</v>
      </c>
      <c r="I32" s="19" t="e">
        <f t="shared" si="2"/>
        <v>#DIV/0!</v>
      </c>
      <c r="J32" s="18">
        <f t="shared" si="5"/>
        <v>0</v>
      </c>
      <c r="K32" s="18" t="e">
        <f t="shared" si="3"/>
        <v>#DIV/0!</v>
      </c>
      <c r="L32" s="17">
        <v>0</v>
      </c>
      <c r="M32" s="20" t="str">
        <f t="shared" si="6"/>
        <v>-</v>
      </c>
      <c r="N32" s="33">
        <v>0</v>
      </c>
      <c r="O32" s="21">
        <f t="shared" ref="O32:P32" si="40">D32/7</f>
        <v>0</v>
      </c>
      <c r="P32" s="21">
        <f t="shared" si="40"/>
        <v>0</v>
      </c>
      <c r="Q32" s="17" t="e">
        <f t="shared" si="8"/>
        <v>#DIV/0!</v>
      </c>
      <c r="R32" s="17" t="str">
        <f ca="1">IFERROR(VLOOKUP($B$2,IMPORTRANGE("https://docs.google.com/spreadsheets/d/1KiWZV1ko8G7lnRucBRBd29jj3Be6ltMfljMDqzOkQmI/edit#gid=1381463014","Lookup!A:F"),6,FALSE),"")</f>
        <v/>
      </c>
      <c r="S32" s="34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24" t="str">
        <f ca="1">IFERROR(__xludf.DUMMYFUNCTION("IFERROR(VLOOKUP($B$2,IMPORTRANGE(""https://docs.google.com/spreadsheets/d/1KiWZV1ko8G7lnRucBRBd29jj3Be6ltMfljMDqzOkQmI/edit#gid=1381463014"",""Lookup!A:D""),2,FALSE),"""")"),"**No Inventory In The Works**")</f>
        <v>**No Inventory In The Works**</v>
      </c>
      <c r="W32" s="15">
        <v>0</v>
      </c>
      <c r="X32" s="25">
        <f t="shared" si="9"/>
        <v>0</v>
      </c>
      <c r="Y32" s="26">
        <f t="shared" si="10"/>
        <v>0</v>
      </c>
      <c r="Z32" s="15">
        <v>0</v>
      </c>
      <c r="AA32" s="15" t="s">
        <v>35</v>
      </c>
      <c r="AB32" s="28">
        <f t="shared" si="11"/>
        <v>-0.69</v>
      </c>
      <c r="AC32" s="29">
        <v>0.50490850000000009</v>
      </c>
      <c r="AD32" s="26">
        <f t="shared" si="12"/>
        <v>0</v>
      </c>
      <c r="AE32" s="26">
        <v>-6.94</v>
      </c>
      <c r="AF32" s="26">
        <v>-7.0312218</v>
      </c>
      <c r="AG32" s="26">
        <v>0</v>
      </c>
    </row>
    <row r="33" spans="1:33" ht="15.75" customHeight="1" x14ac:dyDescent="0.2">
      <c r="A33" s="15"/>
      <c r="B33" s="1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22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5.75" customHeight="1" x14ac:dyDescent="0.2">
      <c r="A34" s="15"/>
      <c r="B34" s="1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2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5.75" customHeight="1" x14ac:dyDescent="0.2">
      <c r="A35" s="15"/>
      <c r="B35" s="1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2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5.75" customHeight="1" x14ac:dyDescent="0.2">
      <c r="A36" s="15"/>
      <c r="B36" s="1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2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5.75" customHeight="1" x14ac:dyDescent="0.2">
      <c r="A37" s="15"/>
      <c r="B37" s="1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2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5.75" customHeight="1" x14ac:dyDescent="0.2">
      <c r="A38" s="15"/>
      <c r="B38" s="1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2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5.75" customHeight="1" x14ac:dyDescent="0.2">
      <c r="A39" s="15"/>
      <c r="B39" s="1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2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">
      <c r="A40" s="15"/>
      <c r="B40" s="1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2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">
      <c r="A41" s="15"/>
      <c r="B41" s="1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2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">
      <c r="A42" s="15"/>
      <c r="B42" s="1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22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">
      <c r="A43" s="15"/>
      <c r="B43" s="1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22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">
      <c r="A44" s="15"/>
      <c r="B44" s="1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22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">
      <c r="A45" s="15"/>
      <c r="B45" s="1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2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">
      <c r="A46" s="15"/>
      <c r="B46" s="1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22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">
      <c r="A47" s="15"/>
      <c r="B47" s="1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22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">
      <c r="A48" s="15"/>
      <c r="B48" s="1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22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">
      <c r="A49" s="15"/>
      <c r="B49" s="1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22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">
      <c r="A50" s="15"/>
      <c r="B50" s="1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22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">
      <c r="A51" s="15"/>
      <c r="B51" s="1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2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">
      <c r="A52" s="15"/>
      <c r="B52" s="1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22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">
      <c r="A53" s="15"/>
      <c r="B53" s="1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2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">
      <c r="A54" s="15"/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2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">
      <c r="A55" s="15"/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2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">
      <c r="A56" s="15"/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22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">
      <c r="A57" s="15"/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">
      <c r="A58" s="15"/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22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">
      <c r="A59" s="15"/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2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2">
      <c r="A60" s="15"/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22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">
      <c r="A61" s="15"/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22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">
      <c r="A62" s="15"/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22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">
      <c r="A63" s="15"/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2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">
      <c r="A64" s="15"/>
      <c r="B64" s="1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2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5.75" customHeight="1" x14ac:dyDescent="0.2">
      <c r="A65" s="15"/>
      <c r="B65" s="1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22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5.75" customHeight="1" x14ac:dyDescent="0.2">
      <c r="A66" s="15"/>
      <c r="B66" s="1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2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5.75" customHeight="1" x14ac:dyDescent="0.2">
      <c r="A67" s="15"/>
      <c r="B67" s="1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22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5.75" customHeight="1" x14ac:dyDescent="0.2">
      <c r="A68" s="15"/>
      <c r="B68" s="1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2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5.75" customHeight="1" x14ac:dyDescent="0.2">
      <c r="A69" s="15"/>
      <c r="B69" s="1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2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5.75" customHeight="1" x14ac:dyDescent="0.2">
      <c r="A70" s="15"/>
      <c r="B70" s="1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2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5.75" customHeight="1" x14ac:dyDescent="0.2">
      <c r="A71" s="15"/>
      <c r="B71" s="1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2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5.75" customHeight="1" x14ac:dyDescent="0.2">
      <c r="A72" s="15"/>
      <c r="B72" s="1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22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5.75" customHeight="1" x14ac:dyDescent="0.2">
      <c r="A73" s="15"/>
      <c r="B73" s="1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2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5.75" customHeight="1" x14ac:dyDescent="0.2">
      <c r="A74" s="15"/>
      <c r="B74" s="1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22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5.75" customHeight="1" x14ac:dyDescent="0.2">
      <c r="A75" s="15"/>
      <c r="B75" s="1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2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5.75" customHeight="1" x14ac:dyDescent="0.2">
      <c r="A76" s="15"/>
      <c r="B76" s="1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2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5.75" customHeight="1" x14ac:dyDescent="0.2">
      <c r="A77" s="15"/>
      <c r="B77" s="1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22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5.75" customHeight="1" x14ac:dyDescent="0.2">
      <c r="A78" s="15"/>
      <c r="B78" s="1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22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5.75" customHeight="1" x14ac:dyDescent="0.2">
      <c r="A79" s="15"/>
      <c r="B79" s="1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2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5.75" customHeight="1" x14ac:dyDescent="0.2">
      <c r="A80" s="15"/>
      <c r="B80" s="1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22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">
      <c r="A81" s="15"/>
      <c r="B81" s="1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22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">
      <c r="A82" s="15"/>
      <c r="B82" s="1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22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">
      <c r="A83" s="15"/>
      <c r="B83" s="1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22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">
      <c r="A84" s="15"/>
      <c r="B84" s="1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22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">
      <c r="A85" s="15"/>
      <c r="B85" s="1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22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">
      <c r="A86" s="15"/>
      <c r="B86" s="1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22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">
      <c r="A87" s="15"/>
      <c r="B87" s="1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22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">
      <c r="A88" s="15"/>
      <c r="B88" s="1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22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">
      <c r="A89" s="15"/>
      <c r="B89" s="1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22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">
      <c r="A90" s="15"/>
      <c r="B90" s="1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22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">
      <c r="A91" s="15"/>
      <c r="B91" s="1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2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">
      <c r="A92" s="15"/>
      <c r="B92" s="1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22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">
      <c r="A93" s="15"/>
      <c r="B93" s="1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">
      <c r="A94" s="15"/>
      <c r="B94" s="1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2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">
      <c r="A95" s="15"/>
      <c r="B95" s="1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2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">
      <c r="A96" s="15"/>
      <c r="B96" s="1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2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2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2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2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2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22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22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22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2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22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2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22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2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22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15">
      <c r="R221" s="32"/>
      <c r="S221" s="34"/>
    </row>
    <row r="222" spans="1:33" ht="15.75" customHeight="1" x14ac:dyDescent="0.15">
      <c r="R222" s="32"/>
      <c r="S222" s="34"/>
    </row>
    <row r="223" spans="1:33" ht="15.75" customHeight="1" x14ac:dyDescent="0.15">
      <c r="R223" s="32"/>
      <c r="S223" s="34"/>
    </row>
    <row r="224" spans="1:33" ht="15.75" customHeight="1" x14ac:dyDescent="0.15">
      <c r="R224" s="32"/>
      <c r="S224" s="34"/>
    </row>
    <row r="225" spans="18:18" ht="15.75" customHeight="1" x14ac:dyDescent="0.15">
      <c r="R225" s="32"/>
    </row>
    <row r="226" spans="18:18" ht="15.75" customHeight="1" x14ac:dyDescent="0.15">
      <c r="R226" s="32"/>
    </row>
    <row r="227" spans="18:18" ht="15.75" customHeight="1" x14ac:dyDescent="0.15">
      <c r="R227" s="32"/>
    </row>
    <row r="228" spans="18:18" ht="15.75" customHeight="1" x14ac:dyDescent="0.15">
      <c r="R228" s="32"/>
    </row>
    <row r="229" spans="18:18" ht="15.75" customHeight="1" x14ac:dyDescent="0.15">
      <c r="R229" s="32"/>
    </row>
    <row r="230" spans="18:18" ht="15.75" customHeight="1" x14ac:dyDescent="0.15">
      <c r="R230" s="32"/>
    </row>
    <row r="231" spans="18:18" ht="15.75" customHeight="1" x14ac:dyDescent="0.15">
      <c r="R231" s="32"/>
    </row>
    <row r="232" spans="18:18" ht="15.75" customHeight="1" x14ac:dyDescent="0.15">
      <c r="R232" s="32"/>
    </row>
    <row r="233" spans="18:18" ht="15.75" customHeight="1" x14ac:dyDescent="0.15">
      <c r="R233" s="32"/>
    </row>
    <row r="234" spans="18:18" ht="15.75" customHeight="1" x14ac:dyDescent="0.15">
      <c r="R234" s="32"/>
    </row>
    <row r="235" spans="18:18" ht="15.75" customHeight="1" x14ac:dyDescent="0.15">
      <c r="R235" s="32"/>
    </row>
    <row r="236" spans="18:18" ht="15.75" customHeight="1" x14ac:dyDescent="0.15">
      <c r="R236" s="32"/>
    </row>
    <row r="237" spans="18:18" ht="15.75" customHeight="1" x14ac:dyDescent="0.15">
      <c r="R237" s="32"/>
    </row>
    <row r="238" spans="18:18" ht="15.75" customHeight="1" x14ac:dyDescent="0.15">
      <c r="R238" s="32"/>
    </row>
    <row r="239" spans="18:18" ht="15.75" customHeight="1" x14ac:dyDescent="0.15">
      <c r="R239" s="32"/>
    </row>
    <row r="240" spans="18:18" ht="15.75" customHeight="1" x14ac:dyDescent="0.15">
      <c r="R240" s="32"/>
    </row>
    <row r="241" spans="18:18" ht="15.75" customHeight="1" x14ac:dyDescent="0.15">
      <c r="R241" s="32"/>
    </row>
    <row r="242" spans="18:18" ht="15.75" customHeight="1" x14ac:dyDescent="0.15">
      <c r="R242" s="32"/>
    </row>
    <row r="243" spans="18:18" ht="15.75" customHeight="1" x14ac:dyDescent="0.15">
      <c r="R243" s="32"/>
    </row>
    <row r="244" spans="18:18" ht="15.75" customHeight="1" x14ac:dyDescent="0.15">
      <c r="R244" s="32"/>
    </row>
    <row r="245" spans="18:18" ht="15.75" customHeight="1" x14ac:dyDescent="0.15">
      <c r="R245" s="32"/>
    </row>
    <row r="246" spans="18:18" ht="15.75" customHeight="1" x14ac:dyDescent="0.15">
      <c r="R246" s="32"/>
    </row>
    <row r="247" spans="18:18" ht="15.75" customHeight="1" x14ac:dyDescent="0.15">
      <c r="R247" s="32"/>
    </row>
    <row r="248" spans="18:18" ht="15.75" customHeight="1" x14ac:dyDescent="0.15">
      <c r="R248" s="32"/>
    </row>
    <row r="249" spans="18:18" ht="15.75" customHeight="1" x14ac:dyDescent="0.15">
      <c r="R249" s="32"/>
    </row>
    <row r="250" spans="18:18" ht="15.75" customHeight="1" x14ac:dyDescent="0.15">
      <c r="R250" s="32"/>
    </row>
    <row r="251" spans="18:18" ht="15.75" customHeight="1" x14ac:dyDescent="0.15">
      <c r="R251" s="32"/>
    </row>
    <row r="252" spans="18:18" ht="15.75" customHeight="1" x14ac:dyDescent="0.15">
      <c r="R252" s="32"/>
    </row>
    <row r="253" spans="18:18" ht="15.75" customHeight="1" x14ac:dyDescent="0.15">
      <c r="R253" s="32"/>
    </row>
    <row r="254" spans="18:18" ht="15.75" customHeight="1" x14ac:dyDescent="0.15">
      <c r="R254" s="32"/>
    </row>
    <row r="255" spans="18:18" ht="15.75" customHeight="1" x14ac:dyDescent="0.15">
      <c r="R255" s="32"/>
    </row>
    <row r="256" spans="18:18" ht="15.75" customHeight="1" x14ac:dyDescent="0.15">
      <c r="R256" s="32"/>
    </row>
    <row r="257" spans="18:18" ht="15.75" customHeight="1" x14ac:dyDescent="0.15">
      <c r="R257" s="32"/>
    </row>
    <row r="258" spans="18:18" ht="15.75" customHeight="1" x14ac:dyDescent="0.15">
      <c r="R258" s="32"/>
    </row>
    <row r="259" spans="18:18" ht="15.75" customHeight="1" x14ac:dyDescent="0.15">
      <c r="R259" s="32"/>
    </row>
    <row r="260" spans="18:18" ht="15.75" customHeight="1" x14ac:dyDescent="0.15">
      <c r="R260" s="32"/>
    </row>
    <row r="261" spans="18:18" ht="15.75" customHeight="1" x14ac:dyDescent="0.15">
      <c r="R261" s="32"/>
    </row>
    <row r="262" spans="18:18" ht="15.75" customHeight="1" x14ac:dyDescent="0.15">
      <c r="R262" s="32"/>
    </row>
    <row r="263" spans="18:18" ht="15.75" customHeight="1" x14ac:dyDescent="0.15">
      <c r="R263" s="32"/>
    </row>
    <row r="264" spans="18:18" ht="15.75" customHeight="1" x14ac:dyDescent="0.15">
      <c r="R264" s="32"/>
    </row>
    <row r="265" spans="18:18" ht="15.75" customHeight="1" x14ac:dyDescent="0.15">
      <c r="R265" s="32"/>
    </row>
    <row r="266" spans="18:18" ht="15.75" customHeight="1" x14ac:dyDescent="0.15">
      <c r="R266" s="32"/>
    </row>
    <row r="267" spans="18:18" ht="15.75" customHeight="1" x14ac:dyDescent="0.15">
      <c r="R267" s="32"/>
    </row>
    <row r="268" spans="18:18" ht="15.75" customHeight="1" x14ac:dyDescent="0.15">
      <c r="R268" s="32"/>
    </row>
    <row r="269" spans="18:18" ht="15.75" customHeight="1" x14ac:dyDescent="0.15">
      <c r="R269" s="32"/>
    </row>
    <row r="270" spans="18:18" ht="15.75" customHeight="1" x14ac:dyDescent="0.15">
      <c r="R270" s="32"/>
    </row>
    <row r="271" spans="18:18" ht="15.75" customHeight="1" x14ac:dyDescent="0.15">
      <c r="R271" s="32"/>
    </row>
    <row r="272" spans="18:18" ht="15.75" customHeight="1" x14ac:dyDescent="0.15">
      <c r="R272" s="32"/>
    </row>
    <row r="273" spans="18:18" ht="15.75" customHeight="1" x14ac:dyDescent="0.15">
      <c r="R273" s="32"/>
    </row>
    <row r="274" spans="18:18" ht="15.75" customHeight="1" x14ac:dyDescent="0.15">
      <c r="R274" s="32"/>
    </row>
    <row r="275" spans="18:18" ht="15.75" customHeight="1" x14ac:dyDescent="0.15">
      <c r="R275" s="32"/>
    </row>
    <row r="276" spans="18:18" ht="15.75" customHeight="1" x14ac:dyDescent="0.15">
      <c r="R276" s="32"/>
    </row>
    <row r="277" spans="18:18" ht="15.75" customHeight="1" x14ac:dyDescent="0.15">
      <c r="R277" s="32"/>
    </row>
    <row r="278" spans="18:18" ht="15.75" customHeight="1" x14ac:dyDescent="0.15">
      <c r="R278" s="32"/>
    </row>
    <row r="279" spans="18:18" ht="15.75" customHeight="1" x14ac:dyDescent="0.15">
      <c r="R279" s="32"/>
    </row>
    <row r="280" spans="18:18" ht="15.75" customHeight="1" x14ac:dyDescent="0.15">
      <c r="R280" s="32"/>
    </row>
    <row r="281" spans="18:18" ht="15.75" customHeight="1" x14ac:dyDescent="0.15">
      <c r="R281" s="32"/>
    </row>
    <row r="282" spans="18:18" ht="15.75" customHeight="1" x14ac:dyDescent="0.15">
      <c r="R282" s="32"/>
    </row>
    <row r="283" spans="18:18" ht="15.75" customHeight="1" x14ac:dyDescent="0.15">
      <c r="R283" s="32"/>
    </row>
    <row r="284" spans="18:18" ht="15.75" customHeight="1" x14ac:dyDescent="0.15">
      <c r="R284" s="32"/>
    </row>
    <row r="285" spans="18:18" ht="15.75" customHeight="1" x14ac:dyDescent="0.15">
      <c r="R285" s="32"/>
    </row>
    <row r="286" spans="18:18" ht="15.75" customHeight="1" x14ac:dyDescent="0.15">
      <c r="R286" s="32"/>
    </row>
    <row r="287" spans="18:18" ht="15.75" customHeight="1" x14ac:dyDescent="0.15">
      <c r="R287" s="32"/>
    </row>
    <row r="288" spans="18:18" ht="15.75" customHeight="1" x14ac:dyDescent="0.15">
      <c r="R288" s="32"/>
    </row>
    <row r="289" spans="18:18" ht="15.75" customHeight="1" x14ac:dyDescent="0.15">
      <c r="R289" s="32"/>
    </row>
    <row r="290" spans="18:18" ht="15.75" customHeight="1" x14ac:dyDescent="0.15">
      <c r="R290" s="32"/>
    </row>
    <row r="291" spans="18:18" ht="15.75" customHeight="1" x14ac:dyDescent="0.15">
      <c r="R291" s="32"/>
    </row>
    <row r="292" spans="18:18" ht="15.75" customHeight="1" x14ac:dyDescent="0.15">
      <c r="R292" s="32"/>
    </row>
    <row r="293" spans="18:18" ht="15.75" customHeight="1" x14ac:dyDescent="0.15">
      <c r="R293" s="32"/>
    </row>
    <row r="294" spans="18:18" ht="15.75" customHeight="1" x14ac:dyDescent="0.15">
      <c r="R294" s="32"/>
    </row>
    <row r="295" spans="18:18" ht="15.75" customHeight="1" x14ac:dyDescent="0.15">
      <c r="R295" s="32"/>
    </row>
    <row r="296" spans="18:18" ht="15.75" customHeight="1" x14ac:dyDescent="0.15">
      <c r="R296" s="32"/>
    </row>
    <row r="297" spans="18:18" ht="15.75" customHeight="1" x14ac:dyDescent="0.15">
      <c r="R297" s="32"/>
    </row>
    <row r="298" spans="18:18" ht="15.75" customHeight="1" x14ac:dyDescent="0.15">
      <c r="R298" s="32"/>
    </row>
    <row r="299" spans="18:18" ht="15.75" customHeight="1" x14ac:dyDescent="0.15">
      <c r="R299" s="32"/>
    </row>
    <row r="300" spans="18:18" ht="15.75" customHeight="1" x14ac:dyDescent="0.15">
      <c r="R300" s="32"/>
    </row>
    <row r="301" spans="18:18" ht="15.75" customHeight="1" x14ac:dyDescent="0.15">
      <c r="R301" s="32"/>
    </row>
    <row r="302" spans="18:18" ht="15.75" customHeight="1" x14ac:dyDescent="0.15">
      <c r="R302" s="32"/>
    </row>
    <row r="303" spans="18:18" ht="15.75" customHeight="1" x14ac:dyDescent="0.15">
      <c r="R303" s="32"/>
    </row>
    <row r="304" spans="18:18" ht="15.75" customHeight="1" x14ac:dyDescent="0.15">
      <c r="R304" s="32"/>
    </row>
    <row r="305" spans="18:18" ht="15.75" customHeight="1" x14ac:dyDescent="0.15">
      <c r="R305" s="32"/>
    </row>
    <row r="306" spans="18:18" ht="15.75" customHeight="1" x14ac:dyDescent="0.15">
      <c r="R306" s="32"/>
    </row>
    <row r="307" spans="18:18" ht="15.75" customHeight="1" x14ac:dyDescent="0.15">
      <c r="R307" s="32"/>
    </row>
    <row r="308" spans="18:18" ht="15.75" customHeight="1" x14ac:dyDescent="0.15">
      <c r="R308" s="32"/>
    </row>
    <row r="309" spans="18:18" ht="15.75" customHeight="1" x14ac:dyDescent="0.15">
      <c r="R309" s="32"/>
    </row>
    <row r="310" spans="18:18" ht="15.75" customHeight="1" x14ac:dyDescent="0.15">
      <c r="R310" s="32"/>
    </row>
    <row r="311" spans="18:18" ht="15.75" customHeight="1" x14ac:dyDescent="0.15">
      <c r="R311" s="32"/>
    </row>
    <row r="312" spans="18:18" ht="15.75" customHeight="1" x14ac:dyDescent="0.15">
      <c r="R312" s="32"/>
    </row>
    <row r="313" spans="18:18" ht="15.75" customHeight="1" x14ac:dyDescent="0.15">
      <c r="R313" s="32"/>
    </row>
    <row r="314" spans="18:18" ht="15.75" customHeight="1" x14ac:dyDescent="0.15">
      <c r="R314" s="32"/>
    </row>
    <row r="315" spans="18:18" ht="15.75" customHeight="1" x14ac:dyDescent="0.15">
      <c r="R315" s="32"/>
    </row>
    <row r="316" spans="18:18" ht="15.75" customHeight="1" x14ac:dyDescent="0.15">
      <c r="R316" s="32"/>
    </row>
    <row r="317" spans="18:18" ht="15.75" customHeight="1" x14ac:dyDescent="0.15">
      <c r="R317" s="32"/>
    </row>
    <row r="318" spans="18:18" ht="15.75" customHeight="1" x14ac:dyDescent="0.15">
      <c r="R318" s="32"/>
    </row>
    <row r="319" spans="18:18" ht="15.75" customHeight="1" x14ac:dyDescent="0.15">
      <c r="R319" s="32"/>
    </row>
    <row r="320" spans="18:18" ht="15.75" customHeight="1" x14ac:dyDescent="0.15">
      <c r="R320" s="32"/>
    </row>
    <row r="321" spans="18:18" ht="15.75" customHeight="1" x14ac:dyDescent="0.15">
      <c r="R321" s="32"/>
    </row>
    <row r="322" spans="18:18" ht="15.75" customHeight="1" x14ac:dyDescent="0.15">
      <c r="R322" s="32"/>
    </row>
    <row r="323" spans="18:18" ht="15.75" customHeight="1" x14ac:dyDescent="0.15">
      <c r="R323" s="32"/>
    </row>
    <row r="324" spans="18:18" ht="15.75" customHeight="1" x14ac:dyDescent="0.15">
      <c r="R324" s="32"/>
    </row>
    <row r="325" spans="18:18" ht="15.75" customHeight="1" x14ac:dyDescent="0.15">
      <c r="R325" s="32"/>
    </row>
    <row r="326" spans="18:18" ht="15.75" customHeight="1" x14ac:dyDescent="0.15">
      <c r="R326" s="32"/>
    </row>
    <row r="327" spans="18:18" ht="15.75" customHeight="1" x14ac:dyDescent="0.15">
      <c r="R327" s="32"/>
    </row>
    <row r="328" spans="18:18" ht="15.75" customHeight="1" x14ac:dyDescent="0.15">
      <c r="R328" s="32"/>
    </row>
    <row r="329" spans="18:18" ht="15.75" customHeight="1" x14ac:dyDescent="0.15">
      <c r="R329" s="32"/>
    </row>
    <row r="330" spans="18:18" ht="15.75" customHeight="1" x14ac:dyDescent="0.15">
      <c r="R330" s="32"/>
    </row>
    <row r="331" spans="18:18" ht="15.75" customHeight="1" x14ac:dyDescent="0.15">
      <c r="R331" s="32"/>
    </row>
    <row r="332" spans="18:18" ht="15.75" customHeight="1" x14ac:dyDescent="0.15">
      <c r="R332" s="32"/>
    </row>
    <row r="333" spans="18:18" ht="15.75" customHeight="1" x14ac:dyDescent="0.15">
      <c r="R333" s="32"/>
    </row>
    <row r="334" spans="18:18" ht="15.75" customHeight="1" x14ac:dyDescent="0.15">
      <c r="R334" s="32"/>
    </row>
    <row r="335" spans="18:18" ht="15.75" customHeight="1" x14ac:dyDescent="0.15">
      <c r="R335" s="32"/>
    </row>
    <row r="336" spans="18:18" ht="15.75" customHeight="1" x14ac:dyDescent="0.15">
      <c r="R336" s="32"/>
    </row>
    <row r="337" spans="18:18" ht="15.75" customHeight="1" x14ac:dyDescent="0.15">
      <c r="R337" s="32"/>
    </row>
    <row r="338" spans="18:18" ht="15.75" customHeight="1" x14ac:dyDescent="0.15">
      <c r="R338" s="32"/>
    </row>
    <row r="339" spans="18:18" ht="15.75" customHeight="1" x14ac:dyDescent="0.15">
      <c r="R339" s="32"/>
    </row>
    <row r="340" spans="18:18" ht="15.75" customHeight="1" x14ac:dyDescent="0.15">
      <c r="R340" s="32"/>
    </row>
    <row r="341" spans="18:18" ht="15.75" customHeight="1" x14ac:dyDescent="0.15">
      <c r="R341" s="32"/>
    </row>
    <row r="342" spans="18:18" ht="15.75" customHeight="1" x14ac:dyDescent="0.15">
      <c r="R342" s="32"/>
    </row>
    <row r="343" spans="18:18" ht="15.75" customHeight="1" x14ac:dyDescent="0.15">
      <c r="R343" s="32"/>
    </row>
    <row r="344" spans="18:18" ht="15.75" customHeight="1" x14ac:dyDescent="0.15">
      <c r="R344" s="32"/>
    </row>
    <row r="345" spans="18:18" ht="15.75" customHeight="1" x14ac:dyDescent="0.15">
      <c r="R345" s="32"/>
    </row>
    <row r="346" spans="18:18" ht="15.75" customHeight="1" x14ac:dyDescent="0.15">
      <c r="R346" s="32"/>
    </row>
    <row r="347" spans="18:18" ht="15.75" customHeight="1" x14ac:dyDescent="0.15">
      <c r="R347" s="32"/>
    </row>
    <row r="348" spans="18:18" ht="15.75" customHeight="1" x14ac:dyDescent="0.15">
      <c r="R348" s="32"/>
    </row>
    <row r="349" spans="18:18" ht="15.75" customHeight="1" x14ac:dyDescent="0.15">
      <c r="R349" s="32"/>
    </row>
    <row r="350" spans="18:18" ht="15.75" customHeight="1" x14ac:dyDescent="0.15">
      <c r="R350" s="32"/>
    </row>
    <row r="351" spans="18:18" ht="15.75" customHeight="1" x14ac:dyDescent="0.15">
      <c r="R351" s="32"/>
    </row>
    <row r="352" spans="18:18" ht="15.75" customHeight="1" x14ac:dyDescent="0.15">
      <c r="R352" s="32"/>
    </row>
    <row r="353" spans="18:18" ht="15.75" customHeight="1" x14ac:dyDescent="0.15">
      <c r="R353" s="32"/>
    </row>
    <row r="354" spans="18:18" ht="15.75" customHeight="1" x14ac:dyDescent="0.15">
      <c r="R354" s="32"/>
    </row>
    <row r="355" spans="18:18" ht="15.75" customHeight="1" x14ac:dyDescent="0.15">
      <c r="R355" s="32"/>
    </row>
    <row r="356" spans="18:18" ht="15.75" customHeight="1" x14ac:dyDescent="0.15">
      <c r="R356" s="32"/>
    </row>
    <row r="357" spans="18:18" ht="15.75" customHeight="1" x14ac:dyDescent="0.15">
      <c r="R357" s="32"/>
    </row>
    <row r="358" spans="18:18" ht="15.75" customHeight="1" x14ac:dyDescent="0.15">
      <c r="R358" s="32"/>
    </row>
    <row r="359" spans="18:18" ht="15.75" customHeight="1" x14ac:dyDescent="0.15">
      <c r="R359" s="32"/>
    </row>
    <row r="360" spans="18:18" ht="15.75" customHeight="1" x14ac:dyDescent="0.15">
      <c r="R360" s="32"/>
    </row>
    <row r="361" spans="18:18" ht="15.75" customHeight="1" x14ac:dyDescent="0.15">
      <c r="R361" s="32"/>
    </row>
    <row r="362" spans="18:18" ht="15.75" customHeight="1" x14ac:dyDescent="0.15">
      <c r="R362" s="32"/>
    </row>
    <row r="363" spans="18:18" ht="15.75" customHeight="1" x14ac:dyDescent="0.15">
      <c r="R363" s="32"/>
    </row>
    <row r="364" spans="18:18" ht="15.75" customHeight="1" x14ac:dyDescent="0.15">
      <c r="R364" s="32"/>
    </row>
    <row r="365" spans="18:18" ht="15.75" customHeight="1" x14ac:dyDescent="0.15">
      <c r="R365" s="32"/>
    </row>
    <row r="366" spans="18:18" ht="15.75" customHeight="1" x14ac:dyDescent="0.15">
      <c r="R366" s="32"/>
    </row>
    <row r="367" spans="18:18" ht="15.75" customHeight="1" x14ac:dyDescent="0.15">
      <c r="R367" s="32"/>
    </row>
    <row r="368" spans="18:18" ht="15.75" customHeight="1" x14ac:dyDescent="0.15">
      <c r="R368" s="32"/>
    </row>
    <row r="369" spans="18:18" ht="15.75" customHeight="1" x14ac:dyDescent="0.15">
      <c r="R369" s="32"/>
    </row>
    <row r="370" spans="18:18" ht="15.75" customHeight="1" x14ac:dyDescent="0.15">
      <c r="R370" s="32"/>
    </row>
    <row r="371" spans="18:18" ht="15.75" customHeight="1" x14ac:dyDescent="0.15">
      <c r="R371" s="32"/>
    </row>
    <row r="372" spans="18:18" ht="15.75" customHeight="1" x14ac:dyDescent="0.15">
      <c r="R372" s="32"/>
    </row>
    <row r="373" spans="18:18" ht="15.75" customHeight="1" x14ac:dyDescent="0.15">
      <c r="R373" s="32"/>
    </row>
    <row r="374" spans="18:18" ht="15.75" customHeight="1" x14ac:dyDescent="0.15">
      <c r="R374" s="32"/>
    </row>
    <row r="375" spans="18:18" ht="15.75" customHeight="1" x14ac:dyDescent="0.15">
      <c r="R375" s="32"/>
    </row>
    <row r="376" spans="18:18" ht="15.75" customHeight="1" x14ac:dyDescent="0.15">
      <c r="R376" s="32"/>
    </row>
    <row r="377" spans="18:18" ht="15.75" customHeight="1" x14ac:dyDescent="0.15">
      <c r="R377" s="32"/>
    </row>
    <row r="378" spans="18:18" ht="15.75" customHeight="1" x14ac:dyDescent="0.15">
      <c r="R378" s="32"/>
    </row>
    <row r="379" spans="18:18" ht="15.75" customHeight="1" x14ac:dyDescent="0.15">
      <c r="R379" s="32"/>
    </row>
    <row r="380" spans="18:18" ht="15.75" customHeight="1" x14ac:dyDescent="0.15">
      <c r="R380" s="32"/>
    </row>
    <row r="381" spans="18:18" ht="15.75" customHeight="1" x14ac:dyDescent="0.15">
      <c r="R381" s="32"/>
    </row>
    <row r="382" spans="18:18" ht="15.75" customHeight="1" x14ac:dyDescent="0.15">
      <c r="R382" s="32"/>
    </row>
    <row r="383" spans="18:18" ht="15.75" customHeight="1" x14ac:dyDescent="0.15">
      <c r="R383" s="32"/>
    </row>
    <row r="384" spans="18:18" ht="15.75" customHeight="1" x14ac:dyDescent="0.15">
      <c r="R384" s="32"/>
    </row>
    <row r="385" spans="18:18" ht="15.75" customHeight="1" x14ac:dyDescent="0.15">
      <c r="R385" s="32"/>
    </row>
    <row r="386" spans="18:18" ht="15.75" customHeight="1" x14ac:dyDescent="0.15">
      <c r="R386" s="32"/>
    </row>
    <row r="387" spans="18:18" ht="15.75" customHeight="1" x14ac:dyDescent="0.15">
      <c r="R387" s="32"/>
    </row>
    <row r="388" spans="18:18" ht="15.75" customHeight="1" x14ac:dyDescent="0.15">
      <c r="R388" s="32"/>
    </row>
    <row r="389" spans="18:18" ht="15.75" customHeight="1" x14ac:dyDescent="0.15">
      <c r="R389" s="32"/>
    </row>
    <row r="390" spans="18:18" ht="15.75" customHeight="1" x14ac:dyDescent="0.15">
      <c r="R390" s="32"/>
    </row>
    <row r="391" spans="18:18" ht="15.75" customHeight="1" x14ac:dyDescent="0.15">
      <c r="R391" s="32"/>
    </row>
    <row r="392" spans="18:18" ht="15.75" customHeight="1" x14ac:dyDescent="0.15">
      <c r="R392" s="32"/>
    </row>
    <row r="393" spans="18:18" ht="15.75" customHeight="1" x14ac:dyDescent="0.15">
      <c r="R393" s="32"/>
    </row>
    <row r="394" spans="18:18" ht="15.75" customHeight="1" x14ac:dyDescent="0.15">
      <c r="R394" s="32"/>
    </row>
    <row r="395" spans="18:18" ht="15.75" customHeight="1" x14ac:dyDescent="0.15">
      <c r="R395" s="32"/>
    </row>
    <row r="396" spans="18:18" ht="15.75" customHeight="1" x14ac:dyDescent="0.15">
      <c r="R396" s="32"/>
    </row>
    <row r="397" spans="18:18" ht="15.75" customHeight="1" x14ac:dyDescent="0.15">
      <c r="R397" s="32"/>
    </row>
    <row r="398" spans="18:18" ht="15.75" customHeight="1" x14ac:dyDescent="0.15">
      <c r="R398" s="32"/>
    </row>
    <row r="399" spans="18:18" ht="15.75" customHeight="1" x14ac:dyDescent="0.15">
      <c r="R399" s="32"/>
    </row>
    <row r="400" spans="18:18" ht="15.75" customHeight="1" x14ac:dyDescent="0.15">
      <c r="R400" s="32"/>
    </row>
    <row r="401" spans="18:18" ht="15.75" customHeight="1" x14ac:dyDescent="0.15">
      <c r="R401" s="32"/>
    </row>
    <row r="402" spans="18:18" ht="15.75" customHeight="1" x14ac:dyDescent="0.15">
      <c r="R402" s="32"/>
    </row>
    <row r="403" spans="18:18" ht="15.75" customHeight="1" x14ac:dyDescent="0.15">
      <c r="R403" s="32"/>
    </row>
    <row r="404" spans="18:18" ht="15.75" customHeight="1" x14ac:dyDescent="0.15">
      <c r="R404" s="32"/>
    </row>
    <row r="405" spans="18:18" ht="15.75" customHeight="1" x14ac:dyDescent="0.15">
      <c r="R405" s="32"/>
    </row>
    <row r="406" spans="18:18" ht="15.75" customHeight="1" x14ac:dyDescent="0.15">
      <c r="R406" s="32"/>
    </row>
    <row r="407" spans="18:18" ht="15.75" customHeight="1" x14ac:dyDescent="0.15">
      <c r="R407" s="32"/>
    </row>
    <row r="408" spans="18:18" ht="15.75" customHeight="1" x14ac:dyDescent="0.15">
      <c r="R408" s="32"/>
    </row>
    <row r="409" spans="18:18" ht="15.75" customHeight="1" x14ac:dyDescent="0.15">
      <c r="R409" s="32"/>
    </row>
    <row r="410" spans="18:18" ht="15.75" customHeight="1" x14ac:dyDescent="0.15">
      <c r="R410" s="32"/>
    </row>
    <row r="411" spans="18:18" ht="15.75" customHeight="1" x14ac:dyDescent="0.15">
      <c r="R411" s="32"/>
    </row>
    <row r="412" spans="18:18" ht="15.75" customHeight="1" x14ac:dyDescent="0.15">
      <c r="R412" s="32"/>
    </row>
    <row r="413" spans="18:18" ht="15.75" customHeight="1" x14ac:dyDescent="0.15">
      <c r="R413" s="32"/>
    </row>
    <row r="414" spans="18:18" ht="15.75" customHeight="1" x14ac:dyDescent="0.15">
      <c r="R414" s="32"/>
    </row>
    <row r="415" spans="18:18" ht="15.75" customHeight="1" x14ac:dyDescent="0.15">
      <c r="R415" s="32"/>
    </row>
    <row r="416" spans="18:18" ht="15.75" customHeight="1" x14ac:dyDescent="0.15">
      <c r="R416" s="32"/>
    </row>
    <row r="417" spans="18:18" ht="15.75" customHeight="1" x14ac:dyDescent="0.15">
      <c r="R417" s="32"/>
    </row>
    <row r="418" spans="18:18" ht="15.75" customHeight="1" x14ac:dyDescent="0.15">
      <c r="R418" s="32"/>
    </row>
    <row r="419" spans="18:18" ht="15.75" customHeight="1" x14ac:dyDescent="0.15">
      <c r="R419" s="32"/>
    </row>
    <row r="420" spans="18:18" ht="15.75" customHeight="1" x14ac:dyDescent="0.15">
      <c r="R420" s="32"/>
    </row>
    <row r="421" spans="18:18" ht="15.75" customHeight="1" x14ac:dyDescent="0.15">
      <c r="R421" s="32"/>
    </row>
    <row r="422" spans="18:18" ht="15.75" customHeight="1" x14ac:dyDescent="0.15">
      <c r="R422" s="32"/>
    </row>
    <row r="423" spans="18:18" ht="15.75" customHeight="1" x14ac:dyDescent="0.15">
      <c r="R423" s="32"/>
    </row>
    <row r="424" spans="18:18" ht="15.75" customHeight="1" x14ac:dyDescent="0.15">
      <c r="R424" s="32"/>
    </row>
    <row r="425" spans="18:18" ht="15.75" customHeight="1" x14ac:dyDescent="0.15">
      <c r="R425" s="32"/>
    </row>
    <row r="426" spans="18:18" ht="15.75" customHeight="1" x14ac:dyDescent="0.15">
      <c r="R426" s="32"/>
    </row>
    <row r="427" spans="18:18" ht="15.75" customHeight="1" x14ac:dyDescent="0.15">
      <c r="R427" s="32"/>
    </row>
    <row r="428" spans="18:18" ht="15.75" customHeight="1" x14ac:dyDescent="0.15">
      <c r="R428" s="32"/>
    </row>
    <row r="429" spans="18:18" ht="15.75" customHeight="1" x14ac:dyDescent="0.15">
      <c r="R429" s="32"/>
    </row>
    <row r="430" spans="18:18" ht="15.75" customHeight="1" x14ac:dyDescent="0.15">
      <c r="R430" s="32"/>
    </row>
    <row r="431" spans="18:18" ht="15.75" customHeight="1" x14ac:dyDescent="0.15">
      <c r="R431" s="32"/>
    </row>
    <row r="432" spans="18:18" ht="15.75" customHeight="1" x14ac:dyDescent="0.15">
      <c r="R432" s="32"/>
    </row>
    <row r="433" spans="18:18" ht="15.75" customHeight="1" x14ac:dyDescent="0.15">
      <c r="R433" s="32"/>
    </row>
    <row r="434" spans="18:18" ht="15.75" customHeight="1" x14ac:dyDescent="0.15">
      <c r="R434" s="32"/>
    </row>
    <row r="435" spans="18:18" ht="15.75" customHeight="1" x14ac:dyDescent="0.15">
      <c r="R435" s="32"/>
    </row>
    <row r="436" spans="18:18" ht="15.75" customHeight="1" x14ac:dyDescent="0.15">
      <c r="R436" s="32"/>
    </row>
    <row r="437" spans="18:18" ht="15.75" customHeight="1" x14ac:dyDescent="0.15">
      <c r="R437" s="32"/>
    </row>
    <row r="438" spans="18:18" ht="15.75" customHeight="1" x14ac:dyDescent="0.15">
      <c r="R438" s="32"/>
    </row>
    <row r="439" spans="18:18" ht="15.75" customHeight="1" x14ac:dyDescent="0.15">
      <c r="R439" s="32"/>
    </row>
    <row r="440" spans="18:18" ht="15.75" customHeight="1" x14ac:dyDescent="0.15">
      <c r="R440" s="32"/>
    </row>
    <row r="441" spans="18:18" ht="15.75" customHeight="1" x14ac:dyDescent="0.15">
      <c r="R441" s="32"/>
    </row>
    <row r="442" spans="18:18" ht="15.75" customHeight="1" x14ac:dyDescent="0.15">
      <c r="R442" s="32"/>
    </row>
    <row r="443" spans="18:18" ht="15.75" customHeight="1" x14ac:dyDescent="0.15">
      <c r="R443" s="32"/>
    </row>
    <row r="444" spans="18:18" ht="15.75" customHeight="1" x14ac:dyDescent="0.15">
      <c r="R444" s="32"/>
    </row>
    <row r="445" spans="18:18" ht="15.75" customHeight="1" x14ac:dyDescent="0.15">
      <c r="R445" s="32"/>
    </row>
    <row r="446" spans="18:18" ht="15.75" customHeight="1" x14ac:dyDescent="0.15">
      <c r="R446" s="32"/>
    </row>
    <row r="447" spans="18:18" ht="15.75" customHeight="1" x14ac:dyDescent="0.15">
      <c r="R447" s="32"/>
    </row>
    <row r="448" spans="18:18" ht="15.75" customHeight="1" x14ac:dyDescent="0.15">
      <c r="R448" s="32"/>
    </row>
    <row r="449" spans="18:18" ht="15.75" customHeight="1" x14ac:dyDescent="0.15">
      <c r="R449" s="32"/>
    </row>
    <row r="450" spans="18:18" ht="15.75" customHeight="1" x14ac:dyDescent="0.15">
      <c r="R450" s="32"/>
    </row>
    <row r="451" spans="18:18" ht="15.75" customHeight="1" x14ac:dyDescent="0.15">
      <c r="R451" s="32"/>
    </row>
    <row r="452" spans="18:18" ht="15.75" customHeight="1" x14ac:dyDescent="0.15">
      <c r="R452" s="32"/>
    </row>
    <row r="453" spans="18:18" ht="15.75" customHeight="1" x14ac:dyDescent="0.15">
      <c r="R453" s="32"/>
    </row>
    <row r="454" spans="18:18" ht="15.75" customHeight="1" x14ac:dyDescent="0.15">
      <c r="R454" s="32"/>
    </row>
    <row r="455" spans="18:18" ht="15.75" customHeight="1" x14ac:dyDescent="0.15">
      <c r="R455" s="32"/>
    </row>
    <row r="456" spans="18:18" ht="15.75" customHeight="1" x14ac:dyDescent="0.15">
      <c r="R456" s="32"/>
    </row>
    <row r="457" spans="18:18" ht="15.75" customHeight="1" x14ac:dyDescent="0.15">
      <c r="R457" s="32"/>
    </row>
    <row r="458" spans="18:18" ht="15.75" customHeight="1" x14ac:dyDescent="0.15">
      <c r="R458" s="32"/>
    </row>
    <row r="459" spans="18:18" ht="15.75" customHeight="1" x14ac:dyDescent="0.15">
      <c r="R459" s="32"/>
    </row>
    <row r="460" spans="18:18" ht="15.75" customHeight="1" x14ac:dyDescent="0.15">
      <c r="R460" s="32"/>
    </row>
    <row r="461" spans="18:18" ht="15.75" customHeight="1" x14ac:dyDescent="0.15">
      <c r="R461" s="32"/>
    </row>
    <row r="462" spans="18:18" ht="15.75" customHeight="1" x14ac:dyDescent="0.15">
      <c r="R462" s="32"/>
    </row>
    <row r="463" spans="18:18" ht="15.75" customHeight="1" x14ac:dyDescent="0.15">
      <c r="R463" s="32"/>
    </row>
    <row r="464" spans="18:18" ht="15.75" customHeight="1" x14ac:dyDescent="0.15">
      <c r="R464" s="32"/>
    </row>
    <row r="465" spans="18:18" ht="15.75" customHeight="1" x14ac:dyDescent="0.15">
      <c r="R465" s="32"/>
    </row>
    <row r="466" spans="18:18" ht="15.75" customHeight="1" x14ac:dyDescent="0.15">
      <c r="R466" s="32"/>
    </row>
    <row r="467" spans="18:18" ht="15.75" customHeight="1" x14ac:dyDescent="0.15">
      <c r="R467" s="32"/>
    </row>
    <row r="468" spans="18:18" ht="15.75" customHeight="1" x14ac:dyDescent="0.15">
      <c r="R468" s="32"/>
    </row>
    <row r="469" spans="18:18" ht="15.75" customHeight="1" x14ac:dyDescent="0.15">
      <c r="R469" s="32"/>
    </row>
    <row r="470" spans="18:18" ht="15.75" customHeight="1" x14ac:dyDescent="0.15">
      <c r="R470" s="32"/>
    </row>
    <row r="471" spans="18:18" ht="15.75" customHeight="1" x14ac:dyDescent="0.15">
      <c r="R471" s="32"/>
    </row>
    <row r="472" spans="18:18" ht="15.75" customHeight="1" x14ac:dyDescent="0.15">
      <c r="R472" s="32"/>
    </row>
    <row r="473" spans="18:18" ht="15.75" customHeight="1" x14ac:dyDescent="0.15">
      <c r="R473" s="32"/>
    </row>
    <row r="474" spans="18:18" ht="15.75" customHeight="1" x14ac:dyDescent="0.15">
      <c r="R474" s="32"/>
    </row>
    <row r="475" spans="18:18" ht="15.75" customHeight="1" x14ac:dyDescent="0.15">
      <c r="R475" s="32"/>
    </row>
    <row r="476" spans="18:18" ht="15.75" customHeight="1" x14ac:dyDescent="0.15">
      <c r="R476" s="32"/>
    </row>
    <row r="477" spans="18:18" ht="15.75" customHeight="1" x14ac:dyDescent="0.15">
      <c r="R477" s="32"/>
    </row>
    <row r="478" spans="18:18" ht="15.75" customHeight="1" x14ac:dyDescent="0.15">
      <c r="R478" s="32"/>
    </row>
    <row r="479" spans="18:18" ht="15.75" customHeight="1" x14ac:dyDescent="0.15">
      <c r="R479" s="32"/>
    </row>
    <row r="480" spans="18:18" ht="15.75" customHeight="1" x14ac:dyDescent="0.15">
      <c r="R480" s="32"/>
    </row>
    <row r="481" spans="18:18" ht="15.75" customHeight="1" x14ac:dyDescent="0.15">
      <c r="R481" s="32"/>
    </row>
    <row r="482" spans="18:18" ht="15.75" customHeight="1" x14ac:dyDescent="0.15">
      <c r="R482" s="32"/>
    </row>
    <row r="483" spans="18:18" ht="15.75" customHeight="1" x14ac:dyDescent="0.15">
      <c r="R483" s="32"/>
    </row>
    <row r="484" spans="18:18" ht="15.75" customHeight="1" x14ac:dyDescent="0.15">
      <c r="R484" s="32"/>
    </row>
    <row r="485" spans="18:18" ht="15.75" customHeight="1" x14ac:dyDescent="0.15">
      <c r="R485" s="32"/>
    </row>
    <row r="486" spans="18:18" ht="15.75" customHeight="1" x14ac:dyDescent="0.15">
      <c r="R486" s="32"/>
    </row>
    <row r="487" spans="18:18" ht="15.75" customHeight="1" x14ac:dyDescent="0.15">
      <c r="R487" s="32"/>
    </row>
    <row r="488" spans="18:18" ht="15.75" customHeight="1" x14ac:dyDescent="0.15">
      <c r="R488" s="32"/>
    </row>
    <row r="489" spans="18:18" ht="15.75" customHeight="1" x14ac:dyDescent="0.15">
      <c r="R489" s="32"/>
    </row>
    <row r="490" spans="18:18" ht="15.75" customHeight="1" x14ac:dyDescent="0.15">
      <c r="R490" s="32"/>
    </row>
    <row r="491" spans="18:18" ht="15.75" customHeight="1" x14ac:dyDescent="0.15">
      <c r="R491" s="32"/>
    </row>
    <row r="492" spans="18:18" ht="15.75" customHeight="1" x14ac:dyDescent="0.15">
      <c r="R492" s="32"/>
    </row>
    <row r="493" spans="18:18" ht="15.75" customHeight="1" x14ac:dyDescent="0.15">
      <c r="R493" s="32"/>
    </row>
    <row r="494" spans="18:18" ht="15.75" customHeight="1" x14ac:dyDescent="0.15">
      <c r="R494" s="32"/>
    </row>
    <row r="495" spans="18:18" ht="15.75" customHeight="1" x14ac:dyDescent="0.15">
      <c r="R495" s="32"/>
    </row>
    <row r="496" spans="18:18" ht="15.75" customHeight="1" x14ac:dyDescent="0.15">
      <c r="R496" s="32"/>
    </row>
    <row r="497" spans="18:18" ht="15.75" customHeight="1" x14ac:dyDescent="0.15">
      <c r="R497" s="32"/>
    </row>
    <row r="498" spans="18:18" ht="15.75" customHeight="1" x14ac:dyDescent="0.15">
      <c r="R498" s="32"/>
    </row>
    <row r="499" spans="18:18" ht="15.75" customHeight="1" x14ac:dyDescent="0.15">
      <c r="R499" s="32"/>
    </row>
    <row r="500" spans="18:18" ht="15.75" customHeight="1" x14ac:dyDescent="0.15">
      <c r="R500" s="32"/>
    </row>
    <row r="501" spans="18:18" ht="15.75" customHeight="1" x14ac:dyDescent="0.15">
      <c r="R501" s="32"/>
    </row>
    <row r="502" spans="18:18" ht="15.75" customHeight="1" x14ac:dyDescent="0.15">
      <c r="R502" s="32"/>
    </row>
    <row r="503" spans="18:18" ht="15.75" customHeight="1" x14ac:dyDescent="0.15">
      <c r="R503" s="32"/>
    </row>
    <row r="504" spans="18:18" ht="15.75" customHeight="1" x14ac:dyDescent="0.15">
      <c r="R504" s="32"/>
    </row>
    <row r="505" spans="18:18" ht="15.75" customHeight="1" x14ac:dyDescent="0.15">
      <c r="R505" s="32"/>
    </row>
    <row r="506" spans="18:18" ht="15.75" customHeight="1" x14ac:dyDescent="0.15">
      <c r="R506" s="32"/>
    </row>
    <row r="507" spans="18:18" ht="15.75" customHeight="1" x14ac:dyDescent="0.15">
      <c r="R507" s="32"/>
    </row>
    <row r="508" spans="18:18" ht="15.75" customHeight="1" x14ac:dyDescent="0.15">
      <c r="R508" s="32"/>
    </row>
    <row r="509" spans="18:18" ht="15.75" customHeight="1" x14ac:dyDescent="0.15">
      <c r="R509" s="32"/>
    </row>
    <row r="510" spans="18:18" ht="15.75" customHeight="1" x14ac:dyDescent="0.15">
      <c r="R510" s="32"/>
    </row>
    <row r="511" spans="18:18" ht="15.75" customHeight="1" x14ac:dyDescent="0.15">
      <c r="R511" s="32"/>
    </row>
    <row r="512" spans="18:18" ht="15.75" customHeight="1" x14ac:dyDescent="0.15">
      <c r="R512" s="32"/>
    </row>
    <row r="513" spans="18:18" ht="15.75" customHeight="1" x14ac:dyDescent="0.15">
      <c r="R513" s="32"/>
    </row>
    <row r="514" spans="18:18" ht="15.75" customHeight="1" x14ac:dyDescent="0.15">
      <c r="R514" s="32"/>
    </row>
    <row r="515" spans="18:18" ht="15.75" customHeight="1" x14ac:dyDescent="0.15">
      <c r="R515" s="32"/>
    </row>
    <row r="516" spans="18:18" ht="15.75" customHeight="1" x14ac:dyDescent="0.15">
      <c r="R516" s="32"/>
    </row>
    <row r="517" spans="18:18" ht="15.75" customHeight="1" x14ac:dyDescent="0.15">
      <c r="R517" s="32"/>
    </row>
    <row r="518" spans="18:18" ht="15.75" customHeight="1" x14ac:dyDescent="0.15">
      <c r="R518" s="32"/>
    </row>
    <row r="519" spans="18:18" ht="15.75" customHeight="1" x14ac:dyDescent="0.15">
      <c r="R519" s="32"/>
    </row>
    <row r="520" spans="18:18" ht="15.75" customHeight="1" x14ac:dyDescent="0.15">
      <c r="R520" s="32"/>
    </row>
    <row r="521" spans="18:18" ht="15.75" customHeight="1" x14ac:dyDescent="0.15">
      <c r="R521" s="32"/>
    </row>
    <row r="522" spans="18:18" ht="15.75" customHeight="1" x14ac:dyDescent="0.15">
      <c r="R522" s="32"/>
    </row>
    <row r="523" spans="18:18" ht="15.75" customHeight="1" x14ac:dyDescent="0.15">
      <c r="R523" s="32"/>
    </row>
    <row r="524" spans="18:18" ht="15.75" customHeight="1" x14ac:dyDescent="0.15">
      <c r="R524" s="32"/>
    </row>
    <row r="525" spans="18:18" ht="15.75" customHeight="1" x14ac:dyDescent="0.15">
      <c r="R525" s="32"/>
    </row>
    <row r="526" spans="18:18" ht="15.75" customHeight="1" x14ac:dyDescent="0.15">
      <c r="R526" s="32"/>
    </row>
    <row r="527" spans="18:18" ht="15.75" customHeight="1" x14ac:dyDescent="0.15">
      <c r="R527" s="32"/>
    </row>
    <row r="528" spans="18:18" ht="15.75" customHeight="1" x14ac:dyDescent="0.15">
      <c r="R528" s="32"/>
    </row>
    <row r="529" spans="18:18" ht="15.75" customHeight="1" x14ac:dyDescent="0.15">
      <c r="R529" s="32"/>
    </row>
    <row r="530" spans="18:18" ht="15.75" customHeight="1" x14ac:dyDescent="0.15">
      <c r="R530" s="32"/>
    </row>
    <row r="531" spans="18:18" ht="15.75" customHeight="1" x14ac:dyDescent="0.15">
      <c r="R531" s="32"/>
    </row>
    <row r="532" spans="18:18" ht="15.75" customHeight="1" x14ac:dyDescent="0.15">
      <c r="R532" s="32"/>
    </row>
    <row r="533" spans="18:18" ht="15.75" customHeight="1" x14ac:dyDescent="0.15">
      <c r="R533" s="32"/>
    </row>
    <row r="534" spans="18:18" ht="15.75" customHeight="1" x14ac:dyDescent="0.15">
      <c r="R534" s="32"/>
    </row>
    <row r="535" spans="18:18" ht="15.75" customHeight="1" x14ac:dyDescent="0.15">
      <c r="R535" s="32"/>
    </row>
    <row r="536" spans="18:18" ht="15.75" customHeight="1" x14ac:dyDescent="0.15">
      <c r="R536" s="32"/>
    </row>
    <row r="537" spans="18:18" ht="15.75" customHeight="1" x14ac:dyDescent="0.15">
      <c r="R537" s="32"/>
    </row>
    <row r="538" spans="18:18" ht="15.75" customHeight="1" x14ac:dyDescent="0.15">
      <c r="R538" s="32"/>
    </row>
    <row r="539" spans="18:18" ht="15.75" customHeight="1" x14ac:dyDescent="0.15">
      <c r="R539" s="32"/>
    </row>
    <row r="540" spans="18:18" ht="15.75" customHeight="1" x14ac:dyDescent="0.15">
      <c r="R540" s="32"/>
    </row>
    <row r="541" spans="18:18" ht="15.75" customHeight="1" x14ac:dyDescent="0.15">
      <c r="R541" s="32"/>
    </row>
    <row r="542" spans="18:18" ht="15.75" customHeight="1" x14ac:dyDescent="0.15">
      <c r="R542" s="32"/>
    </row>
    <row r="543" spans="18:18" ht="15.75" customHeight="1" x14ac:dyDescent="0.15">
      <c r="R543" s="32"/>
    </row>
    <row r="544" spans="18:18" ht="15.75" customHeight="1" x14ac:dyDescent="0.15">
      <c r="R544" s="32"/>
    </row>
    <row r="545" spans="18:18" ht="15.75" customHeight="1" x14ac:dyDescent="0.15">
      <c r="R545" s="32"/>
    </row>
    <row r="546" spans="18:18" ht="15.75" customHeight="1" x14ac:dyDescent="0.15">
      <c r="R546" s="32"/>
    </row>
    <row r="547" spans="18:18" ht="15.75" customHeight="1" x14ac:dyDescent="0.15">
      <c r="R547" s="32"/>
    </row>
    <row r="548" spans="18:18" ht="15.75" customHeight="1" x14ac:dyDescent="0.15">
      <c r="R548" s="32"/>
    </row>
    <row r="549" spans="18:18" ht="15.75" customHeight="1" x14ac:dyDescent="0.15">
      <c r="R549" s="32"/>
    </row>
    <row r="550" spans="18:18" ht="15.75" customHeight="1" x14ac:dyDescent="0.15">
      <c r="R550" s="32"/>
    </row>
    <row r="551" spans="18:18" ht="15.75" customHeight="1" x14ac:dyDescent="0.15">
      <c r="R551" s="32"/>
    </row>
    <row r="552" spans="18:18" ht="15.75" customHeight="1" x14ac:dyDescent="0.15">
      <c r="R552" s="32"/>
    </row>
    <row r="553" spans="18:18" ht="15.75" customHeight="1" x14ac:dyDescent="0.15">
      <c r="R553" s="32"/>
    </row>
    <row r="554" spans="18:18" ht="15.75" customHeight="1" x14ac:dyDescent="0.15">
      <c r="R554" s="32"/>
    </row>
    <row r="555" spans="18:18" ht="15.75" customHeight="1" x14ac:dyDescent="0.15">
      <c r="R555" s="32"/>
    </row>
    <row r="556" spans="18:18" ht="15.75" customHeight="1" x14ac:dyDescent="0.15">
      <c r="R556" s="32"/>
    </row>
    <row r="557" spans="18:18" ht="15.75" customHeight="1" x14ac:dyDescent="0.15">
      <c r="R557" s="32"/>
    </row>
    <row r="558" spans="18:18" ht="15.75" customHeight="1" x14ac:dyDescent="0.15">
      <c r="R558" s="32"/>
    </row>
    <row r="559" spans="18:18" ht="15.75" customHeight="1" x14ac:dyDescent="0.15">
      <c r="R559" s="32"/>
    </row>
    <row r="560" spans="18:18" ht="15.75" customHeight="1" x14ac:dyDescent="0.15">
      <c r="R560" s="32"/>
    </row>
    <row r="561" spans="18:18" ht="15.75" customHeight="1" x14ac:dyDescent="0.15">
      <c r="R561" s="32"/>
    </row>
    <row r="562" spans="18:18" ht="15.75" customHeight="1" x14ac:dyDescent="0.15">
      <c r="R562" s="32"/>
    </row>
    <row r="563" spans="18:18" ht="15.75" customHeight="1" x14ac:dyDescent="0.15">
      <c r="R563" s="32"/>
    </row>
    <row r="564" spans="18:18" ht="15.75" customHeight="1" x14ac:dyDescent="0.15">
      <c r="R564" s="32"/>
    </row>
    <row r="565" spans="18:18" ht="15.75" customHeight="1" x14ac:dyDescent="0.15">
      <c r="R565" s="32"/>
    </row>
    <row r="566" spans="18:18" ht="15.75" customHeight="1" x14ac:dyDescent="0.15">
      <c r="R566" s="32"/>
    </row>
    <row r="567" spans="18:18" ht="15.75" customHeight="1" x14ac:dyDescent="0.15">
      <c r="R567" s="32"/>
    </row>
    <row r="568" spans="18:18" ht="15.75" customHeight="1" x14ac:dyDescent="0.15">
      <c r="R568" s="32"/>
    </row>
    <row r="569" spans="18:18" ht="15.75" customHeight="1" x14ac:dyDescent="0.15">
      <c r="R569" s="32"/>
    </row>
    <row r="570" spans="18:18" ht="15.75" customHeight="1" x14ac:dyDescent="0.15">
      <c r="R570" s="32"/>
    </row>
    <row r="571" spans="18:18" ht="15.75" customHeight="1" x14ac:dyDescent="0.15">
      <c r="R571" s="32"/>
    </row>
    <row r="572" spans="18:18" ht="15.75" customHeight="1" x14ac:dyDescent="0.15">
      <c r="R572" s="32"/>
    </row>
    <row r="573" spans="18:18" ht="15.75" customHeight="1" x14ac:dyDescent="0.15">
      <c r="R573" s="32"/>
    </row>
    <row r="574" spans="18:18" ht="15.75" customHeight="1" x14ac:dyDescent="0.15">
      <c r="R574" s="32"/>
    </row>
    <row r="575" spans="18:18" ht="15.75" customHeight="1" x14ac:dyDescent="0.15">
      <c r="R575" s="32"/>
    </row>
    <row r="576" spans="18:18" ht="15.75" customHeight="1" x14ac:dyDescent="0.15">
      <c r="R576" s="32"/>
    </row>
    <row r="577" spans="18:18" ht="15.75" customHeight="1" x14ac:dyDescent="0.15">
      <c r="R577" s="32"/>
    </row>
    <row r="578" spans="18:18" ht="15.75" customHeight="1" x14ac:dyDescent="0.15">
      <c r="R578" s="32"/>
    </row>
    <row r="579" spans="18:18" ht="15.75" customHeight="1" x14ac:dyDescent="0.15">
      <c r="R579" s="32"/>
    </row>
    <row r="580" spans="18:18" ht="15.75" customHeight="1" x14ac:dyDescent="0.15">
      <c r="R580" s="32"/>
    </row>
    <row r="581" spans="18:18" ht="15.75" customHeight="1" x14ac:dyDescent="0.15">
      <c r="R581" s="32"/>
    </row>
    <row r="582" spans="18:18" ht="15.75" customHeight="1" x14ac:dyDescent="0.15">
      <c r="R582" s="32"/>
    </row>
    <row r="583" spans="18:18" ht="15.75" customHeight="1" x14ac:dyDescent="0.15">
      <c r="R583" s="32"/>
    </row>
    <row r="584" spans="18:18" ht="15.75" customHeight="1" x14ac:dyDescent="0.15">
      <c r="R584" s="32"/>
    </row>
    <row r="585" spans="18:18" ht="15.75" customHeight="1" x14ac:dyDescent="0.15">
      <c r="R585" s="32"/>
    </row>
    <row r="586" spans="18:18" ht="15.75" customHeight="1" x14ac:dyDescent="0.15">
      <c r="R586" s="32"/>
    </row>
    <row r="587" spans="18:18" ht="15.75" customHeight="1" x14ac:dyDescent="0.15">
      <c r="R587" s="32"/>
    </row>
    <row r="588" spans="18:18" ht="15.75" customHeight="1" x14ac:dyDescent="0.15">
      <c r="R588" s="32"/>
    </row>
    <row r="589" spans="18:18" ht="15.75" customHeight="1" x14ac:dyDescent="0.15">
      <c r="R589" s="32"/>
    </row>
    <row r="590" spans="18:18" ht="15.75" customHeight="1" x14ac:dyDescent="0.15">
      <c r="R590" s="32"/>
    </row>
    <row r="591" spans="18:18" ht="15.75" customHeight="1" x14ac:dyDescent="0.15">
      <c r="R591" s="32"/>
    </row>
    <row r="592" spans="18:18" ht="15.75" customHeight="1" x14ac:dyDescent="0.15">
      <c r="R592" s="32"/>
    </row>
    <row r="593" spans="18:18" ht="15.75" customHeight="1" x14ac:dyDescent="0.15">
      <c r="R593" s="32"/>
    </row>
    <row r="594" spans="18:18" ht="15.75" customHeight="1" x14ac:dyDescent="0.15">
      <c r="R594" s="32"/>
    </row>
    <row r="595" spans="18:18" ht="15.75" customHeight="1" x14ac:dyDescent="0.15">
      <c r="R595" s="32"/>
    </row>
    <row r="596" spans="18:18" ht="15.75" customHeight="1" x14ac:dyDescent="0.15">
      <c r="R596" s="32"/>
    </row>
    <row r="597" spans="18:18" ht="15.75" customHeight="1" x14ac:dyDescent="0.15">
      <c r="R597" s="32"/>
    </row>
    <row r="598" spans="18:18" ht="15.75" customHeight="1" x14ac:dyDescent="0.15">
      <c r="R598" s="32"/>
    </row>
    <row r="599" spans="18:18" ht="15.75" customHeight="1" x14ac:dyDescent="0.15">
      <c r="R599" s="32"/>
    </row>
    <row r="600" spans="18:18" ht="15.75" customHeight="1" x14ac:dyDescent="0.15">
      <c r="R600" s="32"/>
    </row>
    <row r="601" spans="18:18" ht="15.75" customHeight="1" x14ac:dyDescent="0.15">
      <c r="R601" s="32"/>
    </row>
    <row r="602" spans="18:18" ht="15.75" customHeight="1" x14ac:dyDescent="0.15">
      <c r="R602" s="32"/>
    </row>
    <row r="603" spans="18:18" ht="15.75" customHeight="1" x14ac:dyDescent="0.15">
      <c r="R603" s="32"/>
    </row>
    <row r="604" spans="18:18" ht="15.75" customHeight="1" x14ac:dyDescent="0.15">
      <c r="R604" s="32"/>
    </row>
    <row r="605" spans="18:18" ht="15.75" customHeight="1" x14ac:dyDescent="0.15">
      <c r="R605" s="32"/>
    </row>
    <row r="606" spans="18:18" ht="15.75" customHeight="1" x14ac:dyDescent="0.15">
      <c r="R606" s="32"/>
    </row>
    <row r="607" spans="18:18" ht="15.75" customHeight="1" x14ac:dyDescent="0.15">
      <c r="R607" s="32"/>
    </row>
    <row r="608" spans="18:18" ht="15.75" customHeight="1" x14ac:dyDescent="0.15">
      <c r="R608" s="32"/>
    </row>
    <row r="609" spans="18:18" ht="15.75" customHeight="1" x14ac:dyDescent="0.15">
      <c r="R609" s="32"/>
    </row>
    <row r="610" spans="18:18" ht="15.75" customHeight="1" x14ac:dyDescent="0.15">
      <c r="R610" s="32"/>
    </row>
    <row r="611" spans="18:18" ht="15.75" customHeight="1" x14ac:dyDescent="0.15">
      <c r="R611" s="32"/>
    </row>
    <row r="612" spans="18:18" ht="15.75" customHeight="1" x14ac:dyDescent="0.15">
      <c r="R612" s="32"/>
    </row>
    <row r="613" spans="18:18" ht="15.75" customHeight="1" x14ac:dyDescent="0.15">
      <c r="R613" s="32"/>
    </row>
    <row r="614" spans="18:18" ht="15.75" customHeight="1" x14ac:dyDescent="0.15">
      <c r="R614" s="32"/>
    </row>
    <row r="615" spans="18:18" ht="15.75" customHeight="1" x14ac:dyDescent="0.15">
      <c r="R615" s="32"/>
    </row>
    <row r="616" spans="18:18" ht="15.75" customHeight="1" x14ac:dyDescent="0.15">
      <c r="R616" s="32"/>
    </row>
    <row r="617" spans="18:18" ht="15.75" customHeight="1" x14ac:dyDescent="0.15">
      <c r="R617" s="32"/>
    </row>
    <row r="618" spans="18:18" ht="15.75" customHeight="1" x14ac:dyDescent="0.15">
      <c r="R618" s="32"/>
    </row>
    <row r="619" spans="18:18" ht="15.75" customHeight="1" x14ac:dyDescent="0.15">
      <c r="R619" s="32"/>
    </row>
    <row r="620" spans="18:18" ht="15.75" customHeight="1" x14ac:dyDescent="0.15">
      <c r="R620" s="32"/>
    </row>
    <row r="621" spans="18:18" ht="15.75" customHeight="1" x14ac:dyDescent="0.15">
      <c r="R621" s="32"/>
    </row>
    <row r="622" spans="18:18" ht="15.75" customHeight="1" x14ac:dyDescent="0.15">
      <c r="R622" s="32"/>
    </row>
    <row r="623" spans="18:18" ht="15.75" customHeight="1" x14ac:dyDescent="0.15">
      <c r="R623" s="32"/>
    </row>
    <row r="624" spans="18:18" ht="15.75" customHeight="1" x14ac:dyDescent="0.15">
      <c r="R624" s="32"/>
    </row>
    <row r="625" spans="18:18" ht="15.75" customHeight="1" x14ac:dyDescent="0.15">
      <c r="R625" s="32"/>
    </row>
    <row r="626" spans="18:18" ht="15.75" customHeight="1" x14ac:dyDescent="0.15">
      <c r="R626" s="32"/>
    </row>
    <row r="627" spans="18:18" ht="15.75" customHeight="1" x14ac:dyDescent="0.15">
      <c r="R627" s="32"/>
    </row>
    <row r="628" spans="18:18" ht="15.75" customHeight="1" x14ac:dyDescent="0.15">
      <c r="R628" s="32"/>
    </row>
    <row r="629" spans="18:18" ht="15.75" customHeight="1" x14ac:dyDescent="0.15">
      <c r="R629" s="32"/>
    </row>
    <row r="630" spans="18:18" ht="15.75" customHeight="1" x14ac:dyDescent="0.15">
      <c r="R630" s="32"/>
    </row>
    <row r="631" spans="18:18" ht="15.75" customHeight="1" x14ac:dyDescent="0.15">
      <c r="R631" s="32"/>
    </row>
    <row r="632" spans="18:18" ht="15.75" customHeight="1" x14ac:dyDescent="0.15">
      <c r="R632" s="32"/>
    </row>
    <row r="633" spans="18:18" ht="15.75" customHeight="1" x14ac:dyDescent="0.15">
      <c r="R633" s="32"/>
    </row>
    <row r="634" spans="18:18" ht="15.75" customHeight="1" x14ac:dyDescent="0.15">
      <c r="R634" s="32"/>
    </row>
    <row r="635" spans="18:18" ht="15.75" customHeight="1" x14ac:dyDescent="0.15">
      <c r="R635" s="32"/>
    </row>
    <row r="636" spans="18:18" ht="15.75" customHeight="1" x14ac:dyDescent="0.15">
      <c r="R636" s="32"/>
    </row>
    <row r="637" spans="18:18" ht="15.75" customHeight="1" x14ac:dyDescent="0.15">
      <c r="R637" s="32"/>
    </row>
    <row r="638" spans="18:18" ht="15.75" customHeight="1" x14ac:dyDescent="0.15">
      <c r="R638" s="32"/>
    </row>
    <row r="639" spans="18:18" ht="15.75" customHeight="1" x14ac:dyDescent="0.15">
      <c r="R639" s="32"/>
    </row>
    <row r="640" spans="18:18" ht="15.75" customHeight="1" x14ac:dyDescent="0.15">
      <c r="R640" s="32"/>
    </row>
    <row r="641" spans="18:18" ht="15.75" customHeight="1" x14ac:dyDescent="0.15">
      <c r="R641" s="32"/>
    </row>
    <row r="642" spans="18:18" ht="15.75" customHeight="1" x14ac:dyDescent="0.15">
      <c r="R642" s="32"/>
    </row>
    <row r="643" spans="18:18" ht="15.75" customHeight="1" x14ac:dyDescent="0.15">
      <c r="R643" s="32"/>
    </row>
    <row r="644" spans="18:18" ht="15.75" customHeight="1" x14ac:dyDescent="0.15">
      <c r="R644" s="32"/>
    </row>
    <row r="645" spans="18:18" ht="15.75" customHeight="1" x14ac:dyDescent="0.15">
      <c r="R645" s="32"/>
    </row>
    <row r="646" spans="18:18" ht="15.75" customHeight="1" x14ac:dyDescent="0.15">
      <c r="R646" s="32"/>
    </row>
    <row r="647" spans="18:18" ht="15.75" customHeight="1" x14ac:dyDescent="0.15">
      <c r="R647" s="32"/>
    </row>
    <row r="648" spans="18:18" ht="15.75" customHeight="1" x14ac:dyDescent="0.15">
      <c r="R648" s="32"/>
    </row>
    <row r="649" spans="18:18" ht="15.75" customHeight="1" x14ac:dyDescent="0.15">
      <c r="R649" s="32"/>
    </row>
    <row r="650" spans="18:18" ht="15.75" customHeight="1" x14ac:dyDescent="0.15">
      <c r="R650" s="32"/>
    </row>
    <row r="651" spans="18:18" ht="15.75" customHeight="1" x14ac:dyDescent="0.15">
      <c r="R651" s="32"/>
    </row>
    <row r="652" spans="18:18" ht="15.75" customHeight="1" x14ac:dyDescent="0.15">
      <c r="R652" s="32"/>
    </row>
    <row r="653" spans="18:18" ht="15.75" customHeight="1" x14ac:dyDescent="0.15">
      <c r="R653" s="32"/>
    </row>
    <row r="654" spans="18:18" ht="15.75" customHeight="1" x14ac:dyDescent="0.15">
      <c r="R654" s="32"/>
    </row>
    <row r="655" spans="18:18" ht="15.75" customHeight="1" x14ac:dyDescent="0.15">
      <c r="R655" s="32"/>
    </row>
    <row r="656" spans="18:18" ht="15.75" customHeight="1" x14ac:dyDescent="0.15">
      <c r="R656" s="32"/>
    </row>
    <row r="657" spans="18:18" ht="15.75" customHeight="1" x14ac:dyDescent="0.15">
      <c r="R657" s="32"/>
    </row>
    <row r="658" spans="18:18" ht="15.75" customHeight="1" x14ac:dyDescent="0.15">
      <c r="R658" s="32"/>
    </row>
    <row r="659" spans="18:18" ht="15.75" customHeight="1" x14ac:dyDescent="0.15">
      <c r="R659" s="32"/>
    </row>
    <row r="660" spans="18:18" ht="15.75" customHeight="1" x14ac:dyDescent="0.15">
      <c r="R660" s="32"/>
    </row>
    <row r="661" spans="18:18" ht="15.75" customHeight="1" x14ac:dyDescent="0.15">
      <c r="R661" s="32"/>
    </row>
    <row r="662" spans="18:18" ht="15.75" customHeight="1" x14ac:dyDescent="0.15">
      <c r="R662" s="32"/>
    </row>
    <row r="663" spans="18:18" ht="15.75" customHeight="1" x14ac:dyDescent="0.15">
      <c r="R663" s="32"/>
    </row>
    <row r="664" spans="18:18" ht="15.75" customHeight="1" x14ac:dyDescent="0.15">
      <c r="R664" s="32"/>
    </row>
    <row r="665" spans="18:18" ht="15.75" customHeight="1" x14ac:dyDescent="0.15">
      <c r="R665" s="32"/>
    </row>
    <row r="666" spans="18:18" ht="15.75" customHeight="1" x14ac:dyDescent="0.15">
      <c r="R666" s="32"/>
    </row>
    <row r="667" spans="18:18" ht="15.75" customHeight="1" x14ac:dyDescent="0.15">
      <c r="R667" s="32"/>
    </row>
    <row r="668" spans="18:18" ht="15.75" customHeight="1" x14ac:dyDescent="0.15">
      <c r="R668" s="32"/>
    </row>
    <row r="669" spans="18:18" ht="15.75" customHeight="1" x14ac:dyDescent="0.15">
      <c r="R669" s="32"/>
    </row>
    <row r="670" spans="18:18" ht="15.75" customHeight="1" x14ac:dyDescent="0.15">
      <c r="R670" s="32"/>
    </row>
    <row r="671" spans="18:18" ht="15.75" customHeight="1" x14ac:dyDescent="0.15">
      <c r="R671" s="32"/>
    </row>
    <row r="672" spans="18:18" ht="15.75" customHeight="1" x14ac:dyDescent="0.15">
      <c r="R672" s="32"/>
    </row>
    <row r="673" spans="18:18" ht="15.75" customHeight="1" x14ac:dyDescent="0.15">
      <c r="R673" s="32"/>
    </row>
    <row r="674" spans="18:18" ht="15.75" customHeight="1" x14ac:dyDescent="0.15">
      <c r="R674" s="32"/>
    </row>
    <row r="675" spans="18:18" ht="15.75" customHeight="1" x14ac:dyDescent="0.15">
      <c r="R675" s="32"/>
    </row>
    <row r="676" spans="18:18" ht="15.75" customHeight="1" x14ac:dyDescent="0.15">
      <c r="R676" s="32"/>
    </row>
    <row r="677" spans="18:18" ht="15.75" customHeight="1" x14ac:dyDescent="0.15">
      <c r="R677" s="32"/>
    </row>
    <row r="678" spans="18:18" ht="15.75" customHeight="1" x14ac:dyDescent="0.15">
      <c r="R678" s="32"/>
    </row>
    <row r="679" spans="18:18" ht="15.75" customHeight="1" x14ac:dyDescent="0.15">
      <c r="R679" s="32"/>
    </row>
    <row r="680" spans="18:18" ht="15.75" customHeight="1" x14ac:dyDescent="0.15">
      <c r="R680" s="32"/>
    </row>
    <row r="681" spans="18:18" ht="15.75" customHeight="1" x14ac:dyDescent="0.15">
      <c r="R681" s="32"/>
    </row>
    <row r="682" spans="18:18" ht="15.75" customHeight="1" x14ac:dyDescent="0.15">
      <c r="R682" s="32"/>
    </row>
    <row r="683" spans="18:18" ht="15.75" customHeight="1" x14ac:dyDescent="0.15">
      <c r="R683" s="32"/>
    </row>
    <row r="684" spans="18:18" ht="15.75" customHeight="1" x14ac:dyDescent="0.15">
      <c r="R684" s="32"/>
    </row>
    <row r="685" spans="18:18" ht="15.75" customHeight="1" x14ac:dyDescent="0.15">
      <c r="R685" s="32"/>
    </row>
    <row r="686" spans="18:18" ht="15.75" customHeight="1" x14ac:dyDescent="0.15">
      <c r="R686" s="32"/>
    </row>
    <row r="687" spans="18:18" ht="15.75" customHeight="1" x14ac:dyDescent="0.15">
      <c r="R687" s="32"/>
    </row>
    <row r="688" spans="18:18" ht="15.75" customHeight="1" x14ac:dyDescent="0.15">
      <c r="R688" s="32"/>
    </row>
    <row r="689" spans="18:18" ht="15.75" customHeight="1" x14ac:dyDescent="0.15">
      <c r="R689" s="32"/>
    </row>
    <row r="690" spans="18:18" ht="15.75" customHeight="1" x14ac:dyDescent="0.15">
      <c r="R690" s="32"/>
    </row>
    <row r="691" spans="18:18" ht="15.75" customHeight="1" x14ac:dyDescent="0.15">
      <c r="R691" s="32"/>
    </row>
    <row r="692" spans="18:18" ht="15.75" customHeight="1" x14ac:dyDescent="0.15">
      <c r="R692" s="32"/>
    </row>
    <row r="693" spans="18:18" ht="15.75" customHeight="1" x14ac:dyDescent="0.15">
      <c r="R693" s="32"/>
    </row>
    <row r="694" spans="18:18" ht="15.75" customHeight="1" x14ac:dyDescent="0.15">
      <c r="R694" s="32"/>
    </row>
    <row r="695" spans="18:18" ht="15.75" customHeight="1" x14ac:dyDescent="0.15">
      <c r="R695" s="32"/>
    </row>
    <row r="696" spans="18:18" ht="15.75" customHeight="1" x14ac:dyDescent="0.15">
      <c r="R696" s="32"/>
    </row>
    <row r="697" spans="18:18" ht="15.75" customHeight="1" x14ac:dyDescent="0.15">
      <c r="R697" s="32"/>
    </row>
    <row r="698" spans="18:18" ht="15.75" customHeight="1" x14ac:dyDescent="0.15">
      <c r="R698" s="32"/>
    </row>
    <row r="699" spans="18:18" ht="15.75" customHeight="1" x14ac:dyDescent="0.15">
      <c r="R699" s="32"/>
    </row>
    <row r="700" spans="18:18" ht="15.75" customHeight="1" x14ac:dyDescent="0.15">
      <c r="R700" s="32"/>
    </row>
    <row r="701" spans="18:18" ht="15.75" customHeight="1" x14ac:dyDescent="0.15">
      <c r="R701" s="32"/>
    </row>
    <row r="702" spans="18:18" ht="15.75" customHeight="1" x14ac:dyDescent="0.15">
      <c r="R702" s="32"/>
    </row>
    <row r="703" spans="18:18" ht="15.75" customHeight="1" x14ac:dyDescent="0.15">
      <c r="R703" s="32"/>
    </row>
    <row r="704" spans="18:18" ht="15.75" customHeight="1" x14ac:dyDescent="0.15">
      <c r="R704" s="32"/>
    </row>
    <row r="705" spans="18:18" ht="15.75" customHeight="1" x14ac:dyDescent="0.15">
      <c r="R705" s="32"/>
    </row>
    <row r="706" spans="18:18" ht="15.75" customHeight="1" x14ac:dyDescent="0.15">
      <c r="R706" s="32"/>
    </row>
    <row r="707" spans="18:18" ht="15.75" customHeight="1" x14ac:dyDescent="0.15">
      <c r="R707" s="32"/>
    </row>
    <row r="708" spans="18:18" ht="15.75" customHeight="1" x14ac:dyDescent="0.15">
      <c r="R708" s="32"/>
    </row>
    <row r="709" spans="18:18" ht="15.75" customHeight="1" x14ac:dyDescent="0.15">
      <c r="R709" s="32"/>
    </row>
    <row r="710" spans="18:18" ht="15.75" customHeight="1" x14ac:dyDescent="0.15">
      <c r="R710" s="32"/>
    </row>
    <row r="711" spans="18:18" ht="15.75" customHeight="1" x14ac:dyDescent="0.15">
      <c r="R711" s="32"/>
    </row>
    <row r="712" spans="18:18" ht="15.75" customHeight="1" x14ac:dyDescent="0.15">
      <c r="R712" s="32"/>
    </row>
    <row r="713" spans="18:18" ht="15.75" customHeight="1" x14ac:dyDescent="0.15">
      <c r="R713" s="32"/>
    </row>
    <row r="714" spans="18:18" ht="15.75" customHeight="1" x14ac:dyDescent="0.15">
      <c r="R714" s="32"/>
    </row>
    <row r="715" spans="18:18" ht="15.75" customHeight="1" x14ac:dyDescent="0.15">
      <c r="R715" s="32"/>
    </row>
    <row r="716" spans="18:18" ht="15.75" customHeight="1" x14ac:dyDescent="0.15">
      <c r="R716" s="32"/>
    </row>
    <row r="717" spans="18:18" ht="15.75" customHeight="1" x14ac:dyDescent="0.15">
      <c r="R717" s="32"/>
    </row>
    <row r="718" spans="18:18" ht="15.75" customHeight="1" x14ac:dyDescent="0.15">
      <c r="R718" s="32"/>
    </row>
    <row r="719" spans="18:18" ht="15.75" customHeight="1" x14ac:dyDescent="0.15">
      <c r="R719" s="32"/>
    </row>
    <row r="720" spans="18:18" ht="15.75" customHeight="1" x14ac:dyDescent="0.15">
      <c r="R720" s="32"/>
    </row>
    <row r="721" spans="18:18" ht="15.75" customHeight="1" x14ac:dyDescent="0.15">
      <c r="R721" s="32"/>
    </row>
    <row r="722" spans="18:18" ht="15.75" customHeight="1" x14ac:dyDescent="0.15">
      <c r="R722" s="32"/>
    </row>
    <row r="723" spans="18:18" ht="15.75" customHeight="1" x14ac:dyDescent="0.15">
      <c r="R723" s="32"/>
    </row>
    <row r="724" spans="18:18" ht="15.75" customHeight="1" x14ac:dyDescent="0.15">
      <c r="R724" s="32"/>
    </row>
    <row r="725" spans="18:18" ht="15.75" customHeight="1" x14ac:dyDescent="0.15">
      <c r="R725" s="32"/>
    </row>
    <row r="726" spans="18:18" ht="15.75" customHeight="1" x14ac:dyDescent="0.15">
      <c r="R726" s="32"/>
    </row>
    <row r="727" spans="18:18" ht="15.75" customHeight="1" x14ac:dyDescent="0.15">
      <c r="R727" s="32"/>
    </row>
    <row r="728" spans="18:18" ht="15.75" customHeight="1" x14ac:dyDescent="0.15">
      <c r="R728" s="32"/>
    </row>
    <row r="729" spans="18:18" ht="15.75" customHeight="1" x14ac:dyDescent="0.15">
      <c r="R729" s="32"/>
    </row>
    <row r="730" spans="18:18" ht="15.75" customHeight="1" x14ac:dyDescent="0.15">
      <c r="R730" s="32"/>
    </row>
    <row r="731" spans="18:18" ht="15.75" customHeight="1" x14ac:dyDescent="0.15">
      <c r="R731" s="32"/>
    </row>
    <row r="732" spans="18:18" ht="15.75" customHeight="1" x14ac:dyDescent="0.15">
      <c r="R732" s="32"/>
    </row>
    <row r="733" spans="18:18" ht="15.75" customHeight="1" x14ac:dyDescent="0.15">
      <c r="R733" s="32"/>
    </row>
    <row r="734" spans="18:18" ht="15.75" customHeight="1" x14ac:dyDescent="0.15">
      <c r="R734" s="32"/>
    </row>
    <row r="735" spans="18:18" ht="15.75" customHeight="1" x14ac:dyDescent="0.15">
      <c r="R735" s="32"/>
    </row>
    <row r="736" spans="18:18" ht="15.75" customHeight="1" x14ac:dyDescent="0.15">
      <c r="R736" s="32"/>
    </row>
    <row r="737" spans="18:18" ht="15.75" customHeight="1" x14ac:dyDescent="0.15">
      <c r="R737" s="32"/>
    </row>
    <row r="738" spans="18:18" ht="15.75" customHeight="1" x14ac:dyDescent="0.15">
      <c r="R738" s="32"/>
    </row>
    <row r="739" spans="18:18" ht="15.75" customHeight="1" x14ac:dyDescent="0.15">
      <c r="R739" s="32"/>
    </row>
    <row r="740" spans="18:18" ht="15.75" customHeight="1" x14ac:dyDescent="0.15">
      <c r="R740" s="32"/>
    </row>
    <row r="741" spans="18:18" ht="15.75" customHeight="1" x14ac:dyDescent="0.15">
      <c r="R741" s="32"/>
    </row>
    <row r="742" spans="18:18" ht="15.75" customHeight="1" x14ac:dyDescent="0.15">
      <c r="R742" s="32"/>
    </row>
    <row r="743" spans="18:18" ht="15.75" customHeight="1" x14ac:dyDescent="0.15">
      <c r="R743" s="32"/>
    </row>
    <row r="744" spans="18:18" ht="15.75" customHeight="1" x14ac:dyDescent="0.15">
      <c r="R744" s="32"/>
    </row>
    <row r="745" spans="18:18" ht="15.75" customHeight="1" x14ac:dyDescent="0.15">
      <c r="R745" s="32"/>
    </row>
    <row r="746" spans="18:18" ht="15.75" customHeight="1" x14ac:dyDescent="0.15">
      <c r="R746" s="32"/>
    </row>
    <row r="747" spans="18:18" ht="15.75" customHeight="1" x14ac:dyDescent="0.15">
      <c r="R747" s="32"/>
    </row>
    <row r="748" spans="18:18" ht="15.75" customHeight="1" x14ac:dyDescent="0.15">
      <c r="R748" s="32"/>
    </row>
    <row r="749" spans="18:18" ht="15.75" customHeight="1" x14ac:dyDescent="0.15">
      <c r="R749" s="32"/>
    </row>
    <row r="750" spans="18:18" ht="15.75" customHeight="1" x14ac:dyDescent="0.15">
      <c r="R750" s="32"/>
    </row>
    <row r="751" spans="18:18" ht="15.75" customHeight="1" x14ac:dyDescent="0.15">
      <c r="R751" s="32"/>
    </row>
    <row r="752" spans="18:18" ht="15.75" customHeight="1" x14ac:dyDescent="0.15">
      <c r="R752" s="32"/>
    </row>
    <row r="753" spans="18:18" ht="15.75" customHeight="1" x14ac:dyDescent="0.15">
      <c r="R753" s="32"/>
    </row>
    <row r="754" spans="18:18" ht="15.75" customHeight="1" x14ac:dyDescent="0.15">
      <c r="R754" s="32"/>
    </row>
    <row r="755" spans="18:18" ht="15.75" customHeight="1" x14ac:dyDescent="0.15">
      <c r="R755" s="32"/>
    </row>
    <row r="756" spans="18:18" ht="15.75" customHeight="1" x14ac:dyDescent="0.15">
      <c r="R756" s="32"/>
    </row>
    <row r="757" spans="18:18" ht="15.75" customHeight="1" x14ac:dyDescent="0.15">
      <c r="R757" s="32"/>
    </row>
    <row r="758" spans="18:18" ht="15.75" customHeight="1" x14ac:dyDescent="0.15">
      <c r="R758" s="32"/>
    </row>
    <row r="759" spans="18:18" ht="15.75" customHeight="1" x14ac:dyDescent="0.15">
      <c r="R759" s="32"/>
    </row>
    <row r="760" spans="18:18" ht="15.75" customHeight="1" x14ac:dyDescent="0.15">
      <c r="R760" s="32"/>
    </row>
    <row r="761" spans="18:18" ht="15.75" customHeight="1" x14ac:dyDescent="0.15">
      <c r="R761" s="32"/>
    </row>
    <row r="762" spans="18:18" ht="15.75" customHeight="1" x14ac:dyDescent="0.15">
      <c r="R762" s="32"/>
    </row>
    <row r="763" spans="18:18" ht="15.75" customHeight="1" x14ac:dyDescent="0.15">
      <c r="R763" s="32"/>
    </row>
    <row r="764" spans="18:18" ht="15.75" customHeight="1" x14ac:dyDescent="0.15">
      <c r="R764" s="32"/>
    </row>
    <row r="765" spans="18:18" ht="15.75" customHeight="1" x14ac:dyDescent="0.15">
      <c r="R765" s="32"/>
    </row>
    <row r="766" spans="18:18" ht="15.75" customHeight="1" x14ac:dyDescent="0.15">
      <c r="R766" s="32"/>
    </row>
    <row r="767" spans="18:18" ht="15.75" customHeight="1" x14ac:dyDescent="0.15">
      <c r="R767" s="32"/>
    </row>
    <row r="768" spans="18:18" ht="15.75" customHeight="1" x14ac:dyDescent="0.15">
      <c r="R768" s="32"/>
    </row>
    <row r="769" spans="18:18" ht="15.75" customHeight="1" x14ac:dyDescent="0.15">
      <c r="R769" s="32"/>
    </row>
    <row r="770" spans="18:18" ht="15.75" customHeight="1" x14ac:dyDescent="0.15">
      <c r="R770" s="32"/>
    </row>
    <row r="771" spans="18:18" ht="15.75" customHeight="1" x14ac:dyDescent="0.15">
      <c r="R771" s="32"/>
    </row>
    <row r="772" spans="18:18" ht="15.75" customHeight="1" x14ac:dyDescent="0.15">
      <c r="R772" s="32"/>
    </row>
    <row r="773" spans="18:18" ht="15.75" customHeight="1" x14ac:dyDescent="0.15">
      <c r="R773" s="32"/>
    </row>
    <row r="774" spans="18:18" ht="15.75" customHeight="1" x14ac:dyDescent="0.15">
      <c r="R774" s="32"/>
    </row>
    <row r="775" spans="18:18" ht="15.75" customHeight="1" x14ac:dyDescent="0.15">
      <c r="R775" s="32"/>
    </row>
    <row r="776" spans="18:18" ht="15.75" customHeight="1" x14ac:dyDescent="0.15">
      <c r="R776" s="32"/>
    </row>
    <row r="777" spans="18:18" ht="15.75" customHeight="1" x14ac:dyDescent="0.15">
      <c r="R777" s="32"/>
    </row>
    <row r="778" spans="18:18" ht="15.75" customHeight="1" x14ac:dyDescent="0.15">
      <c r="R778" s="32"/>
    </row>
    <row r="779" spans="18:18" ht="15.75" customHeight="1" x14ac:dyDescent="0.15">
      <c r="R779" s="32"/>
    </row>
    <row r="780" spans="18:18" ht="15.75" customHeight="1" x14ac:dyDescent="0.15">
      <c r="R780" s="32"/>
    </row>
    <row r="781" spans="18:18" ht="15.75" customHeight="1" x14ac:dyDescent="0.15">
      <c r="R781" s="32"/>
    </row>
    <row r="782" spans="18:18" ht="15.75" customHeight="1" x14ac:dyDescent="0.15">
      <c r="R782" s="32"/>
    </row>
    <row r="783" spans="18:18" ht="15.75" customHeight="1" x14ac:dyDescent="0.15">
      <c r="R783" s="32"/>
    </row>
    <row r="784" spans="18:18" ht="15.75" customHeight="1" x14ac:dyDescent="0.15">
      <c r="R784" s="32"/>
    </row>
    <row r="785" spans="18:18" ht="15.75" customHeight="1" x14ac:dyDescent="0.15">
      <c r="R785" s="32"/>
    </row>
    <row r="786" spans="18:18" ht="15.75" customHeight="1" x14ac:dyDescent="0.15">
      <c r="R786" s="32"/>
    </row>
    <row r="787" spans="18:18" ht="15.75" customHeight="1" x14ac:dyDescent="0.15">
      <c r="R787" s="32"/>
    </row>
    <row r="788" spans="18:18" ht="15.75" customHeight="1" x14ac:dyDescent="0.15">
      <c r="R788" s="32"/>
    </row>
    <row r="789" spans="18:18" ht="15.75" customHeight="1" x14ac:dyDescent="0.15">
      <c r="R789" s="32"/>
    </row>
    <row r="790" spans="18:18" ht="15.75" customHeight="1" x14ac:dyDescent="0.15">
      <c r="R790" s="32"/>
    </row>
    <row r="791" spans="18:18" ht="15.75" customHeight="1" x14ac:dyDescent="0.15">
      <c r="R791" s="32"/>
    </row>
    <row r="792" spans="18:18" ht="15.75" customHeight="1" x14ac:dyDescent="0.15">
      <c r="R792" s="32"/>
    </row>
    <row r="793" spans="18:18" ht="15.75" customHeight="1" x14ac:dyDescent="0.15">
      <c r="R793" s="32"/>
    </row>
    <row r="794" spans="18:18" ht="15.75" customHeight="1" x14ac:dyDescent="0.15">
      <c r="R794" s="32"/>
    </row>
    <row r="795" spans="18:18" ht="15.75" customHeight="1" x14ac:dyDescent="0.15">
      <c r="R795" s="32"/>
    </row>
    <row r="796" spans="18:18" ht="15.75" customHeight="1" x14ac:dyDescent="0.15">
      <c r="R796" s="32"/>
    </row>
    <row r="797" spans="18:18" ht="15.75" customHeight="1" x14ac:dyDescent="0.15">
      <c r="R797" s="32"/>
    </row>
    <row r="798" spans="18:18" ht="15.75" customHeight="1" x14ac:dyDescent="0.15">
      <c r="R798" s="32"/>
    </row>
    <row r="799" spans="18:18" ht="15.75" customHeight="1" x14ac:dyDescent="0.15">
      <c r="R799" s="32"/>
    </row>
    <row r="800" spans="18:18" ht="15.75" customHeight="1" x14ac:dyDescent="0.15">
      <c r="R800" s="32"/>
    </row>
    <row r="801" spans="18:18" ht="15.75" customHeight="1" x14ac:dyDescent="0.15">
      <c r="R801" s="32"/>
    </row>
    <row r="802" spans="18:18" ht="15.75" customHeight="1" x14ac:dyDescent="0.15">
      <c r="R802" s="32"/>
    </row>
    <row r="803" spans="18:18" ht="15.75" customHeight="1" x14ac:dyDescent="0.15">
      <c r="R803" s="32"/>
    </row>
    <row r="804" spans="18:18" ht="15.75" customHeight="1" x14ac:dyDescent="0.15">
      <c r="R804" s="32"/>
    </row>
    <row r="805" spans="18:18" ht="15.75" customHeight="1" x14ac:dyDescent="0.15">
      <c r="R805" s="32"/>
    </row>
    <row r="806" spans="18:18" ht="15.75" customHeight="1" x14ac:dyDescent="0.15">
      <c r="R806" s="32"/>
    </row>
    <row r="807" spans="18:18" ht="15.75" customHeight="1" x14ac:dyDescent="0.15">
      <c r="R807" s="32"/>
    </row>
    <row r="808" spans="18:18" ht="15.75" customHeight="1" x14ac:dyDescent="0.15">
      <c r="R808" s="32"/>
    </row>
    <row r="809" spans="18:18" ht="15.75" customHeight="1" x14ac:dyDescent="0.15">
      <c r="R809" s="32"/>
    </row>
    <row r="810" spans="18:18" ht="15.75" customHeight="1" x14ac:dyDescent="0.15">
      <c r="R810" s="32"/>
    </row>
    <row r="811" spans="18:18" ht="15.75" customHeight="1" x14ac:dyDescent="0.15">
      <c r="R811" s="32"/>
    </row>
    <row r="812" spans="18:18" ht="15.75" customHeight="1" x14ac:dyDescent="0.15">
      <c r="R812" s="32"/>
    </row>
    <row r="813" spans="18:18" ht="15.75" customHeight="1" x14ac:dyDescent="0.15">
      <c r="R813" s="32"/>
    </row>
    <row r="814" spans="18:18" ht="15.75" customHeight="1" x14ac:dyDescent="0.15">
      <c r="R814" s="32"/>
    </row>
    <row r="815" spans="18:18" ht="15.75" customHeight="1" x14ac:dyDescent="0.15">
      <c r="R815" s="32"/>
    </row>
    <row r="816" spans="18:18" ht="15.75" customHeight="1" x14ac:dyDescent="0.15">
      <c r="R816" s="32"/>
    </row>
    <row r="817" spans="18:18" ht="15.75" customHeight="1" x14ac:dyDescent="0.15">
      <c r="R817" s="32"/>
    </row>
    <row r="818" spans="18:18" ht="15.75" customHeight="1" x14ac:dyDescent="0.15">
      <c r="R818" s="32"/>
    </row>
    <row r="819" spans="18:18" ht="15.75" customHeight="1" x14ac:dyDescent="0.15">
      <c r="R819" s="32"/>
    </row>
    <row r="820" spans="18:18" ht="15.75" customHeight="1" x14ac:dyDescent="0.15">
      <c r="R820" s="32"/>
    </row>
    <row r="821" spans="18:18" ht="15.75" customHeight="1" x14ac:dyDescent="0.15">
      <c r="R821" s="32"/>
    </row>
    <row r="822" spans="18:18" ht="15.75" customHeight="1" x14ac:dyDescent="0.15">
      <c r="R822" s="32"/>
    </row>
    <row r="823" spans="18:18" ht="15.75" customHeight="1" x14ac:dyDescent="0.15">
      <c r="R823" s="32"/>
    </row>
    <row r="824" spans="18:18" ht="15.75" customHeight="1" x14ac:dyDescent="0.15">
      <c r="R824" s="32"/>
    </row>
    <row r="825" spans="18:18" ht="15.75" customHeight="1" x14ac:dyDescent="0.15">
      <c r="R825" s="32"/>
    </row>
    <row r="826" spans="18:18" ht="15.75" customHeight="1" x14ac:dyDescent="0.15">
      <c r="R826" s="32"/>
    </row>
    <row r="827" spans="18:18" ht="15.75" customHeight="1" x14ac:dyDescent="0.15">
      <c r="R827" s="32"/>
    </row>
    <row r="828" spans="18:18" ht="15.75" customHeight="1" x14ac:dyDescent="0.15">
      <c r="R828" s="32"/>
    </row>
    <row r="829" spans="18:18" ht="15.75" customHeight="1" x14ac:dyDescent="0.15">
      <c r="R829" s="32"/>
    </row>
    <row r="830" spans="18:18" ht="15.75" customHeight="1" x14ac:dyDescent="0.15">
      <c r="R830" s="32"/>
    </row>
    <row r="831" spans="18:18" ht="15.75" customHeight="1" x14ac:dyDescent="0.15">
      <c r="R831" s="32"/>
    </row>
    <row r="832" spans="18:18" ht="15.75" customHeight="1" x14ac:dyDescent="0.15">
      <c r="R832" s="32"/>
    </row>
    <row r="833" spans="18:18" ht="15.75" customHeight="1" x14ac:dyDescent="0.15">
      <c r="R833" s="32"/>
    </row>
    <row r="834" spans="18:18" ht="15.75" customHeight="1" x14ac:dyDescent="0.15">
      <c r="R834" s="32"/>
    </row>
    <row r="835" spans="18:18" ht="15.75" customHeight="1" x14ac:dyDescent="0.15">
      <c r="R835" s="32"/>
    </row>
    <row r="836" spans="18:18" ht="15.75" customHeight="1" x14ac:dyDescent="0.15">
      <c r="R836" s="32"/>
    </row>
    <row r="837" spans="18:18" ht="15.75" customHeight="1" x14ac:dyDescent="0.15">
      <c r="R837" s="32"/>
    </row>
    <row r="838" spans="18:18" ht="15.75" customHeight="1" x14ac:dyDescent="0.15">
      <c r="R838" s="32"/>
    </row>
    <row r="839" spans="18:18" ht="15.75" customHeight="1" x14ac:dyDescent="0.15">
      <c r="R839" s="32"/>
    </row>
    <row r="840" spans="18:18" ht="15.75" customHeight="1" x14ac:dyDescent="0.15">
      <c r="R840" s="32"/>
    </row>
    <row r="841" spans="18:18" ht="15.75" customHeight="1" x14ac:dyDescent="0.15">
      <c r="R841" s="32"/>
    </row>
    <row r="842" spans="18:18" ht="15.75" customHeight="1" x14ac:dyDescent="0.15">
      <c r="R842" s="32"/>
    </row>
    <row r="843" spans="18:18" ht="15.75" customHeight="1" x14ac:dyDescent="0.15">
      <c r="R843" s="32"/>
    </row>
    <row r="844" spans="18:18" ht="15.75" customHeight="1" x14ac:dyDescent="0.15">
      <c r="R844" s="32"/>
    </row>
    <row r="845" spans="18:18" ht="15.75" customHeight="1" x14ac:dyDescent="0.15">
      <c r="R845" s="32"/>
    </row>
    <row r="846" spans="18:18" ht="15.75" customHeight="1" x14ac:dyDescent="0.15">
      <c r="R846" s="32"/>
    </row>
    <row r="847" spans="18:18" ht="15.75" customHeight="1" x14ac:dyDescent="0.15">
      <c r="R847" s="32"/>
    </row>
    <row r="848" spans="18:18" ht="15.75" customHeight="1" x14ac:dyDescent="0.15">
      <c r="R848" s="32"/>
    </row>
    <row r="849" spans="18:18" ht="15.75" customHeight="1" x14ac:dyDescent="0.15">
      <c r="R849" s="32"/>
    </row>
    <row r="850" spans="18:18" ht="15.75" customHeight="1" x14ac:dyDescent="0.15">
      <c r="R850" s="32"/>
    </row>
    <row r="851" spans="18:18" ht="15.75" customHeight="1" x14ac:dyDescent="0.15">
      <c r="R851" s="32"/>
    </row>
    <row r="852" spans="18:18" ht="15.75" customHeight="1" x14ac:dyDescent="0.15">
      <c r="R852" s="32"/>
    </row>
    <row r="853" spans="18:18" ht="15.75" customHeight="1" x14ac:dyDescent="0.15">
      <c r="R853" s="32"/>
    </row>
    <row r="854" spans="18:18" ht="15.75" customHeight="1" x14ac:dyDescent="0.15">
      <c r="R854" s="32"/>
    </row>
    <row r="855" spans="18:18" ht="15.75" customHeight="1" x14ac:dyDescent="0.15">
      <c r="R855" s="32"/>
    </row>
    <row r="856" spans="18:18" ht="15.75" customHeight="1" x14ac:dyDescent="0.15">
      <c r="R856" s="32"/>
    </row>
    <row r="857" spans="18:18" ht="15.75" customHeight="1" x14ac:dyDescent="0.15">
      <c r="R857" s="32"/>
    </row>
    <row r="858" spans="18:18" ht="15.75" customHeight="1" x14ac:dyDescent="0.15">
      <c r="R858" s="32"/>
    </row>
    <row r="859" spans="18:18" ht="15.75" customHeight="1" x14ac:dyDescent="0.15">
      <c r="R859" s="32"/>
    </row>
    <row r="860" spans="18:18" ht="15.75" customHeight="1" x14ac:dyDescent="0.15">
      <c r="R860" s="32"/>
    </row>
    <row r="861" spans="18:18" ht="15.75" customHeight="1" x14ac:dyDescent="0.15">
      <c r="R861" s="32"/>
    </row>
    <row r="862" spans="18:18" ht="15.75" customHeight="1" x14ac:dyDescent="0.15">
      <c r="R862" s="32"/>
    </row>
    <row r="863" spans="18:18" ht="15.75" customHeight="1" x14ac:dyDescent="0.15">
      <c r="R863" s="32"/>
    </row>
    <row r="864" spans="18:18" ht="15.75" customHeight="1" x14ac:dyDescent="0.15">
      <c r="R864" s="32"/>
    </row>
    <row r="865" spans="18:18" ht="15.75" customHeight="1" x14ac:dyDescent="0.15">
      <c r="R865" s="32"/>
    </row>
    <row r="866" spans="18:18" ht="15.75" customHeight="1" x14ac:dyDescent="0.15">
      <c r="R866" s="32"/>
    </row>
    <row r="867" spans="18:18" ht="15.75" customHeight="1" x14ac:dyDescent="0.15">
      <c r="R867" s="32"/>
    </row>
    <row r="868" spans="18:18" ht="15.75" customHeight="1" x14ac:dyDescent="0.15">
      <c r="R868" s="32"/>
    </row>
    <row r="869" spans="18:18" ht="15.75" customHeight="1" x14ac:dyDescent="0.15">
      <c r="R869" s="32"/>
    </row>
    <row r="870" spans="18:18" ht="15.75" customHeight="1" x14ac:dyDescent="0.15">
      <c r="R870" s="32"/>
    </row>
    <row r="871" spans="18:18" ht="15.75" customHeight="1" x14ac:dyDescent="0.15">
      <c r="R871" s="32"/>
    </row>
    <row r="872" spans="18:18" ht="15.75" customHeight="1" x14ac:dyDescent="0.15">
      <c r="R872" s="32"/>
    </row>
    <row r="873" spans="18:18" ht="15.75" customHeight="1" x14ac:dyDescent="0.15">
      <c r="R873" s="32"/>
    </row>
    <row r="874" spans="18:18" ht="15.75" customHeight="1" x14ac:dyDescent="0.15">
      <c r="R874" s="32"/>
    </row>
    <row r="875" spans="18:18" ht="15.75" customHeight="1" x14ac:dyDescent="0.15">
      <c r="R875" s="32"/>
    </row>
    <row r="876" spans="18:18" ht="15.75" customHeight="1" x14ac:dyDescent="0.15">
      <c r="R876" s="32"/>
    </row>
    <row r="877" spans="18:18" ht="15.75" customHeight="1" x14ac:dyDescent="0.15">
      <c r="R877" s="32"/>
    </row>
    <row r="878" spans="18:18" ht="15.75" customHeight="1" x14ac:dyDescent="0.15">
      <c r="R878" s="32"/>
    </row>
    <row r="879" spans="18:18" ht="15.75" customHeight="1" x14ac:dyDescent="0.15">
      <c r="R879" s="32"/>
    </row>
    <row r="880" spans="18:18" ht="15.75" customHeight="1" x14ac:dyDescent="0.15">
      <c r="R880" s="32"/>
    </row>
    <row r="881" spans="18:18" ht="15.75" customHeight="1" x14ac:dyDescent="0.15">
      <c r="R881" s="32"/>
    </row>
    <row r="882" spans="18:18" ht="15.75" customHeight="1" x14ac:dyDescent="0.15">
      <c r="R882" s="32"/>
    </row>
    <row r="883" spans="18:18" ht="15.75" customHeight="1" x14ac:dyDescent="0.15">
      <c r="R883" s="32"/>
    </row>
    <row r="884" spans="18:18" ht="15.75" customHeight="1" x14ac:dyDescent="0.15">
      <c r="R884" s="32"/>
    </row>
    <row r="885" spans="18:18" ht="15.75" customHeight="1" x14ac:dyDescent="0.15">
      <c r="R885" s="32"/>
    </row>
    <row r="886" spans="18:18" ht="15.75" customHeight="1" x14ac:dyDescent="0.15">
      <c r="R886" s="32"/>
    </row>
    <row r="887" spans="18:18" ht="15.75" customHeight="1" x14ac:dyDescent="0.15">
      <c r="R887" s="32"/>
    </row>
    <row r="888" spans="18:18" ht="15.75" customHeight="1" x14ac:dyDescent="0.15">
      <c r="R888" s="32"/>
    </row>
    <row r="889" spans="18:18" ht="15.75" customHeight="1" x14ac:dyDescent="0.15">
      <c r="R889" s="32"/>
    </row>
    <row r="890" spans="18:18" ht="15.75" customHeight="1" x14ac:dyDescent="0.15">
      <c r="R890" s="32"/>
    </row>
    <row r="891" spans="18:18" ht="15.75" customHeight="1" x14ac:dyDescent="0.15">
      <c r="R891" s="32"/>
    </row>
    <row r="892" spans="18:18" ht="15.75" customHeight="1" x14ac:dyDescent="0.15">
      <c r="R892" s="32"/>
    </row>
    <row r="893" spans="18:18" ht="15.75" customHeight="1" x14ac:dyDescent="0.15">
      <c r="R893" s="32"/>
    </row>
    <row r="894" spans="18:18" ht="15.75" customHeight="1" x14ac:dyDescent="0.15">
      <c r="R894" s="32"/>
    </row>
    <row r="895" spans="18:18" ht="15.75" customHeight="1" x14ac:dyDescent="0.15">
      <c r="R895" s="32"/>
    </row>
    <row r="896" spans="18:18" ht="15.75" customHeight="1" x14ac:dyDescent="0.15">
      <c r="R896" s="32"/>
    </row>
    <row r="897" spans="18:18" ht="15.75" customHeight="1" x14ac:dyDescent="0.15">
      <c r="R897" s="32"/>
    </row>
    <row r="898" spans="18:18" ht="15.75" customHeight="1" x14ac:dyDescent="0.15">
      <c r="R898" s="32"/>
    </row>
    <row r="899" spans="18:18" ht="15.75" customHeight="1" x14ac:dyDescent="0.15">
      <c r="R899" s="32"/>
    </row>
    <row r="900" spans="18:18" ht="15.75" customHeight="1" x14ac:dyDescent="0.15">
      <c r="R900" s="32"/>
    </row>
    <row r="901" spans="18:18" ht="15.75" customHeight="1" x14ac:dyDescent="0.15">
      <c r="R901" s="32"/>
    </row>
    <row r="902" spans="18:18" ht="15.75" customHeight="1" x14ac:dyDescent="0.15">
      <c r="R902" s="32"/>
    </row>
    <row r="903" spans="18:18" ht="15.75" customHeight="1" x14ac:dyDescent="0.15">
      <c r="R903" s="32"/>
    </row>
    <row r="904" spans="18:18" ht="15.75" customHeight="1" x14ac:dyDescent="0.15">
      <c r="R904" s="32"/>
    </row>
    <row r="905" spans="18:18" ht="15.75" customHeight="1" x14ac:dyDescent="0.15">
      <c r="R905" s="32"/>
    </row>
    <row r="906" spans="18:18" ht="15.75" customHeight="1" x14ac:dyDescent="0.15">
      <c r="R906" s="32"/>
    </row>
    <row r="907" spans="18:18" ht="15.75" customHeight="1" x14ac:dyDescent="0.15">
      <c r="R907" s="32"/>
    </row>
    <row r="908" spans="18:18" ht="15.75" customHeight="1" x14ac:dyDescent="0.15">
      <c r="R908" s="32"/>
    </row>
    <row r="909" spans="18:18" ht="15.75" customHeight="1" x14ac:dyDescent="0.15">
      <c r="R909" s="32"/>
    </row>
    <row r="910" spans="18:18" ht="15.75" customHeight="1" x14ac:dyDescent="0.15">
      <c r="R910" s="32"/>
    </row>
    <row r="911" spans="18:18" ht="15.75" customHeight="1" x14ac:dyDescent="0.15">
      <c r="R911" s="32"/>
    </row>
    <row r="912" spans="18:18" ht="15.75" customHeight="1" x14ac:dyDescent="0.15">
      <c r="R912" s="32"/>
    </row>
    <row r="913" spans="18:18" ht="15.75" customHeight="1" x14ac:dyDescent="0.15">
      <c r="R913" s="32"/>
    </row>
    <row r="914" spans="18:18" ht="15.75" customHeight="1" x14ac:dyDescent="0.15">
      <c r="R914" s="32"/>
    </row>
    <row r="915" spans="18:18" ht="15.75" customHeight="1" x14ac:dyDescent="0.15">
      <c r="R915" s="32"/>
    </row>
    <row r="916" spans="18:18" ht="15.75" customHeight="1" x14ac:dyDescent="0.15">
      <c r="R916" s="32"/>
    </row>
    <row r="917" spans="18:18" ht="15.75" customHeight="1" x14ac:dyDescent="0.15">
      <c r="R917" s="32"/>
    </row>
    <row r="918" spans="18:18" ht="15.75" customHeight="1" x14ac:dyDescent="0.15">
      <c r="R918" s="32"/>
    </row>
    <row r="919" spans="18:18" ht="15.75" customHeight="1" x14ac:dyDescent="0.15">
      <c r="R919" s="32"/>
    </row>
    <row r="920" spans="18:18" ht="15.75" customHeight="1" x14ac:dyDescent="0.15">
      <c r="R920" s="32"/>
    </row>
    <row r="921" spans="18:18" ht="15.75" customHeight="1" x14ac:dyDescent="0.15">
      <c r="R921" s="32"/>
    </row>
    <row r="922" spans="18:18" ht="15.75" customHeight="1" x14ac:dyDescent="0.15">
      <c r="R922" s="32"/>
    </row>
    <row r="923" spans="18:18" ht="15.75" customHeight="1" x14ac:dyDescent="0.15">
      <c r="R923" s="32"/>
    </row>
    <row r="924" spans="18:18" ht="15.75" customHeight="1" x14ac:dyDescent="0.15">
      <c r="R924" s="32"/>
    </row>
    <row r="925" spans="18:18" ht="15.75" customHeight="1" x14ac:dyDescent="0.15">
      <c r="R925" s="32"/>
    </row>
    <row r="926" spans="18:18" ht="15.75" customHeight="1" x14ac:dyDescent="0.15">
      <c r="R926" s="32"/>
    </row>
    <row r="927" spans="18:18" ht="15.75" customHeight="1" x14ac:dyDescent="0.15">
      <c r="R927" s="32"/>
    </row>
    <row r="928" spans="18:18" ht="15.75" customHeight="1" x14ac:dyDescent="0.15">
      <c r="R928" s="32"/>
    </row>
    <row r="929" spans="18:18" ht="15.75" customHeight="1" x14ac:dyDescent="0.15">
      <c r="R929" s="32"/>
    </row>
    <row r="930" spans="18:18" ht="15.75" customHeight="1" x14ac:dyDescent="0.15">
      <c r="R930" s="32"/>
    </row>
    <row r="931" spans="18:18" ht="15.75" customHeight="1" x14ac:dyDescent="0.15">
      <c r="R931" s="32"/>
    </row>
    <row r="932" spans="18:18" ht="15.75" customHeight="1" x14ac:dyDescent="0.15">
      <c r="R932" s="32"/>
    </row>
    <row r="933" spans="18:18" ht="15.75" customHeight="1" x14ac:dyDescent="0.15">
      <c r="R933" s="32"/>
    </row>
    <row r="934" spans="18:18" ht="15.75" customHeight="1" x14ac:dyDescent="0.15">
      <c r="R934" s="32"/>
    </row>
    <row r="935" spans="18:18" ht="15.75" customHeight="1" x14ac:dyDescent="0.15">
      <c r="R935" s="32"/>
    </row>
    <row r="936" spans="18:18" ht="15.75" customHeight="1" x14ac:dyDescent="0.15">
      <c r="R936" s="32"/>
    </row>
    <row r="937" spans="18:18" ht="15.75" customHeight="1" x14ac:dyDescent="0.15">
      <c r="R937" s="32"/>
    </row>
    <row r="938" spans="18:18" ht="15.75" customHeight="1" x14ac:dyDescent="0.15">
      <c r="R938" s="32"/>
    </row>
    <row r="939" spans="18:18" ht="15.75" customHeight="1" x14ac:dyDescent="0.15">
      <c r="R939" s="32"/>
    </row>
    <row r="940" spans="18:18" ht="15.75" customHeight="1" x14ac:dyDescent="0.15">
      <c r="R940" s="32"/>
    </row>
    <row r="941" spans="18:18" ht="15.75" customHeight="1" x14ac:dyDescent="0.15">
      <c r="R941" s="32"/>
    </row>
    <row r="942" spans="18:18" ht="15.75" customHeight="1" x14ac:dyDescent="0.15">
      <c r="R942" s="32"/>
    </row>
    <row r="943" spans="18:18" ht="15.75" customHeight="1" x14ac:dyDescent="0.15">
      <c r="R943" s="32"/>
    </row>
    <row r="944" spans="18:18" ht="15.75" customHeight="1" x14ac:dyDescent="0.15">
      <c r="R944" s="32"/>
    </row>
    <row r="945" spans="18:18" ht="15.75" customHeight="1" x14ac:dyDescent="0.15">
      <c r="R945" s="32"/>
    </row>
    <row r="946" spans="18:18" ht="15.75" customHeight="1" x14ac:dyDescent="0.15">
      <c r="R946" s="32"/>
    </row>
    <row r="947" spans="18:18" ht="15.75" customHeight="1" x14ac:dyDescent="0.15">
      <c r="R947" s="32"/>
    </row>
    <row r="948" spans="18:18" ht="15.75" customHeight="1" x14ac:dyDescent="0.15">
      <c r="R948" s="32"/>
    </row>
    <row r="949" spans="18:18" ht="15.75" customHeight="1" x14ac:dyDescent="0.15">
      <c r="R949" s="32"/>
    </row>
    <row r="950" spans="18:18" ht="15.75" customHeight="1" x14ac:dyDescent="0.15">
      <c r="R950" s="32"/>
    </row>
    <row r="951" spans="18:18" ht="15.75" customHeight="1" x14ac:dyDescent="0.15">
      <c r="R951" s="32"/>
    </row>
    <row r="952" spans="18:18" ht="15.75" customHeight="1" x14ac:dyDescent="0.15">
      <c r="R952" s="32"/>
    </row>
    <row r="953" spans="18:18" ht="15.75" customHeight="1" x14ac:dyDescent="0.15">
      <c r="R953" s="32"/>
    </row>
    <row r="954" spans="18:18" ht="15.75" customHeight="1" x14ac:dyDescent="0.15">
      <c r="R954" s="32"/>
    </row>
    <row r="955" spans="18:18" ht="15.75" customHeight="1" x14ac:dyDescent="0.15">
      <c r="R955" s="32"/>
    </row>
    <row r="956" spans="18:18" ht="15.75" customHeight="1" x14ac:dyDescent="0.15">
      <c r="R956" s="32"/>
    </row>
    <row r="957" spans="18:18" ht="15.75" customHeight="1" x14ac:dyDescent="0.15">
      <c r="R957" s="32"/>
    </row>
    <row r="958" spans="18:18" ht="15.75" customHeight="1" x14ac:dyDescent="0.15">
      <c r="R958" s="32"/>
    </row>
    <row r="959" spans="18:18" ht="15.75" customHeight="1" x14ac:dyDescent="0.15">
      <c r="R959" s="32"/>
    </row>
    <row r="960" spans="18:18" ht="15.75" customHeight="1" x14ac:dyDescent="0.15">
      <c r="R960" s="32"/>
    </row>
    <row r="961" spans="18:18" ht="15.75" customHeight="1" x14ac:dyDescent="0.15">
      <c r="R961" s="32"/>
    </row>
    <row r="962" spans="18:18" ht="15.75" customHeight="1" x14ac:dyDescent="0.15">
      <c r="R962" s="32"/>
    </row>
    <row r="963" spans="18:18" ht="15.75" customHeight="1" x14ac:dyDescent="0.15">
      <c r="R963" s="32"/>
    </row>
    <row r="964" spans="18:18" ht="15.75" customHeight="1" x14ac:dyDescent="0.15">
      <c r="R964" s="32"/>
    </row>
    <row r="965" spans="18:18" ht="15.75" customHeight="1" x14ac:dyDescent="0.15">
      <c r="R965" s="32"/>
    </row>
    <row r="966" spans="18:18" ht="15.75" customHeight="1" x14ac:dyDescent="0.15">
      <c r="R966" s="32"/>
    </row>
    <row r="967" spans="18:18" ht="15.75" customHeight="1" x14ac:dyDescent="0.15">
      <c r="R967" s="32"/>
    </row>
    <row r="968" spans="18:18" ht="15.75" customHeight="1" x14ac:dyDescent="0.15">
      <c r="R968" s="32"/>
    </row>
    <row r="969" spans="18:18" ht="15.75" customHeight="1" x14ac:dyDescent="0.15">
      <c r="R969" s="32"/>
    </row>
    <row r="970" spans="18:18" ht="15.75" customHeight="1" x14ac:dyDescent="0.15">
      <c r="R970" s="32"/>
    </row>
    <row r="971" spans="18:18" ht="15.75" customHeight="1" x14ac:dyDescent="0.15">
      <c r="R971" s="32"/>
    </row>
    <row r="972" spans="18:18" ht="15.75" customHeight="1" x14ac:dyDescent="0.15">
      <c r="R972" s="32"/>
    </row>
    <row r="973" spans="18:18" ht="15.75" customHeight="1" x14ac:dyDescent="0.15">
      <c r="R973" s="32"/>
    </row>
    <row r="974" spans="18:18" ht="15.75" customHeight="1" x14ac:dyDescent="0.15">
      <c r="R974" s="32"/>
    </row>
    <row r="975" spans="18:18" ht="15.75" customHeight="1" x14ac:dyDescent="0.15">
      <c r="R975" s="32"/>
    </row>
    <row r="976" spans="18:18" ht="15.75" customHeight="1" x14ac:dyDescent="0.15">
      <c r="R976" s="32"/>
    </row>
    <row r="977" spans="18:18" ht="15.75" customHeight="1" x14ac:dyDescent="0.15">
      <c r="R977" s="32"/>
    </row>
    <row r="978" spans="18:18" ht="15.75" customHeight="1" x14ac:dyDescent="0.15">
      <c r="R978" s="32"/>
    </row>
    <row r="979" spans="18:18" ht="15.75" customHeight="1" x14ac:dyDescent="0.15">
      <c r="R979" s="32"/>
    </row>
    <row r="980" spans="18:18" ht="15.75" customHeight="1" x14ac:dyDescent="0.15">
      <c r="R980" s="32"/>
    </row>
    <row r="981" spans="18:18" ht="15.75" customHeight="1" x14ac:dyDescent="0.15">
      <c r="R981" s="32"/>
    </row>
    <row r="982" spans="18:18" ht="15.75" customHeight="1" x14ac:dyDescent="0.15">
      <c r="R982" s="32"/>
    </row>
    <row r="983" spans="18:18" ht="15.75" customHeight="1" x14ac:dyDescent="0.15">
      <c r="R983" s="32"/>
    </row>
    <row r="984" spans="18:18" ht="15.75" customHeight="1" x14ac:dyDescent="0.15">
      <c r="R984" s="32"/>
    </row>
    <row r="985" spans="18:18" ht="15.75" customHeight="1" x14ac:dyDescent="0.15">
      <c r="R985" s="32"/>
    </row>
    <row r="986" spans="18:18" ht="15.75" customHeight="1" x14ac:dyDescent="0.15">
      <c r="R986" s="32"/>
    </row>
    <row r="987" spans="18:18" ht="15.75" customHeight="1" x14ac:dyDescent="0.15">
      <c r="R987" s="32"/>
    </row>
    <row r="988" spans="18:18" ht="15.75" customHeight="1" x14ac:dyDescent="0.15">
      <c r="R988" s="32"/>
    </row>
    <row r="989" spans="18:18" ht="15.75" customHeight="1" x14ac:dyDescent="0.15">
      <c r="R989" s="32"/>
    </row>
    <row r="990" spans="18:18" ht="15.75" customHeight="1" x14ac:dyDescent="0.15">
      <c r="R990" s="32"/>
    </row>
    <row r="991" spans="18:18" ht="15.75" customHeight="1" x14ac:dyDescent="0.15">
      <c r="R991" s="32"/>
    </row>
    <row r="992" spans="18:18" ht="15.75" customHeight="1" x14ac:dyDescent="0.15">
      <c r="R992" s="32"/>
    </row>
    <row r="993" spans="18:18" ht="15.75" customHeight="1" x14ac:dyDescent="0.15">
      <c r="R993" s="32"/>
    </row>
    <row r="994" spans="18:18" ht="15.75" customHeight="1" x14ac:dyDescent="0.15">
      <c r="R994" s="32"/>
    </row>
    <row r="995" spans="18:18" ht="15.75" customHeight="1" x14ac:dyDescent="0.15">
      <c r="R995" s="32"/>
    </row>
    <row r="996" spans="18:18" ht="15.75" customHeight="1" x14ac:dyDescent="0.15">
      <c r="R996" s="32"/>
    </row>
    <row r="997" spans="18:18" ht="15.75" customHeight="1" x14ac:dyDescent="0.15">
      <c r="R997" s="32"/>
    </row>
    <row r="998" spans="18:18" ht="15.75" customHeight="1" x14ac:dyDescent="0.15">
      <c r="R998" s="32"/>
    </row>
    <row r="999" spans="18:18" ht="15.75" customHeight="1" x14ac:dyDescent="0.15">
      <c r="R999" s="32"/>
    </row>
    <row r="1000" spans="18:18" ht="15.75" customHeight="1" x14ac:dyDescent="0.15">
      <c r="R1000" s="32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2.6640625" defaultRowHeight="15" customHeight="1" x14ac:dyDescent="0.15"/>
  <cols>
    <col min="1" max="1" width="13.83203125" customWidth="1"/>
    <col min="2" max="2" width="16.6640625" customWidth="1"/>
    <col min="3" max="3" width="8" customWidth="1"/>
    <col min="4" max="4" width="5.6640625" customWidth="1"/>
    <col min="5" max="5" width="9.5" customWidth="1"/>
    <col min="6" max="6" width="10.6640625" customWidth="1"/>
    <col min="7" max="7" width="10.1640625" customWidth="1"/>
    <col min="8" max="8" width="9" customWidth="1"/>
    <col min="9" max="10" width="11.6640625" customWidth="1"/>
    <col min="11" max="12" width="8.6640625" customWidth="1"/>
    <col min="13" max="13" width="9.6640625" customWidth="1"/>
    <col min="14" max="14" width="4.83203125" customWidth="1"/>
    <col min="15" max="15" width="15.33203125" customWidth="1"/>
    <col min="16" max="16" width="9.6640625" customWidth="1"/>
    <col min="17" max="18" width="7.33203125" customWidth="1"/>
    <col min="19" max="19" width="7.1640625" customWidth="1"/>
    <col min="20" max="20" width="11.1640625" customWidth="1"/>
    <col min="21" max="21" width="13.5" customWidth="1"/>
    <col min="22" max="22" width="11.6640625" customWidth="1"/>
    <col min="23" max="24" width="7.6640625" customWidth="1"/>
    <col min="25" max="25" width="8.1640625" customWidth="1"/>
    <col min="26" max="26" width="11.1640625" customWidth="1"/>
    <col min="27" max="27" width="15.1640625" customWidth="1"/>
    <col min="28" max="28" width="9.6640625" customWidth="1"/>
    <col min="29" max="29" width="7.1640625" customWidth="1"/>
    <col min="30" max="30" width="10.83203125" customWidth="1"/>
    <col min="31" max="31" width="7.6640625" customWidth="1"/>
    <col min="32" max="32" width="10.1640625" customWidth="1"/>
    <col min="33" max="33" width="8.83203125" customWidth="1"/>
  </cols>
  <sheetData>
    <row r="1" spans="1:33" ht="18.75" customHeight="1" x14ac:dyDescent="0.2">
      <c r="A1" s="58" t="str">
        <f ca="1">IFERROR(__xludf.DUMMYFUNCTION("IFERROR(VLOOKUP(B2,IMPORTRANGE(""https://docs.google.com/spreadsheets/d/1x0DhHglkXKoEBOD2MBsuK_EyIr1ouxD2ftIpqOYFa-k/edit?usp=sharing"",""Ubiquitty-SKU-Specific Info!B1:BJ5000""),3,FALSE),"""")"),"Glass Growlers for Beer, 3 Pack with Funnel - 64 oz Growler Set with Lids - Great for Home Brewing, Kombucha &amp; More")</f>
        <v>Glass Growlers for Beer, 3 Pack with Funnel - 64 oz Growler Set with Lids - Great for Home Brewing, Kombucha &amp; More</v>
      </c>
      <c r="B1" s="59"/>
      <c r="C1" s="60" t="s">
        <v>0</v>
      </c>
      <c r="D1" s="62" t="s">
        <v>1</v>
      </c>
      <c r="E1" s="62" t="s">
        <v>2</v>
      </c>
      <c r="F1" s="64" t="s">
        <v>3</v>
      </c>
      <c r="G1" s="64" t="s">
        <v>4</v>
      </c>
      <c r="H1" s="65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70" t="s">
        <v>10</v>
      </c>
      <c r="N1" s="71" t="s">
        <v>11</v>
      </c>
      <c r="O1" s="62" t="s">
        <v>12</v>
      </c>
      <c r="P1" s="62" t="s">
        <v>13</v>
      </c>
      <c r="Q1" s="69" t="s">
        <v>14</v>
      </c>
      <c r="R1" s="69" t="s">
        <v>15</v>
      </c>
      <c r="S1" s="72" t="s">
        <v>16</v>
      </c>
      <c r="T1" s="74" t="s">
        <v>230</v>
      </c>
      <c r="U1" s="74" t="s">
        <v>17</v>
      </c>
      <c r="V1" s="76" t="s">
        <v>18</v>
      </c>
      <c r="W1" s="74" t="s">
        <v>19</v>
      </c>
      <c r="X1" s="74" t="s">
        <v>20</v>
      </c>
      <c r="Y1" s="74" t="s">
        <v>21</v>
      </c>
      <c r="Z1" s="74" t="s">
        <v>22</v>
      </c>
      <c r="AA1" s="74" t="s">
        <v>23</v>
      </c>
      <c r="AB1" s="74" t="s">
        <v>24</v>
      </c>
      <c r="AC1" s="74" t="s">
        <v>25</v>
      </c>
      <c r="AD1" s="76" t="s">
        <v>26</v>
      </c>
      <c r="AE1" s="77" t="s">
        <v>27</v>
      </c>
      <c r="AF1" s="77" t="s">
        <v>28</v>
      </c>
      <c r="AG1" s="7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Info!B1:BJ5000""),2,FALSE),"""")"),"B085867TYP")</f>
        <v>B085867TYP</v>
      </c>
      <c r="B2" s="36" t="s">
        <v>85</v>
      </c>
      <c r="C2" s="61"/>
      <c r="D2" s="61"/>
      <c r="E2" s="63"/>
      <c r="F2" s="61"/>
      <c r="G2" s="61"/>
      <c r="H2" s="66"/>
      <c r="I2" s="61"/>
      <c r="J2" s="61"/>
      <c r="K2" s="66"/>
      <c r="L2" s="66"/>
      <c r="M2" s="66"/>
      <c r="N2" s="61"/>
      <c r="O2" s="61"/>
      <c r="P2" s="63"/>
      <c r="Q2" s="61"/>
      <c r="R2" s="61"/>
      <c r="S2" s="73"/>
      <c r="T2" s="59"/>
      <c r="U2" s="75"/>
      <c r="V2" s="75"/>
      <c r="W2" s="59"/>
      <c r="X2" s="59"/>
      <c r="Y2" s="59"/>
      <c r="Z2" s="59"/>
      <c r="AA2" s="75"/>
      <c r="AB2" s="75"/>
      <c r="AC2" s="75"/>
      <c r="AD2" s="75"/>
      <c r="AE2" s="59"/>
      <c r="AF2" s="59"/>
      <c r="AG2" s="59"/>
    </row>
    <row r="3" spans="1:33" ht="16" x14ac:dyDescent="0.15">
      <c r="A3" s="67" t="s">
        <v>31</v>
      </c>
      <c r="B3" s="68"/>
      <c r="C3" s="4">
        <f>((AE32+AF32)/0.85)*-1</f>
        <v>21.156839576470588</v>
      </c>
      <c r="D3" s="5">
        <f>SUM(D4:D99529)</f>
        <v>145</v>
      </c>
      <c r="E3" s="5"/>
      <c r="F3" s="6">
        <f t="shared" ref="F3:G3" si="0">SUM(F4:F99529)</f>
        <v>4463.8399999999983</v>
      </c>
      <c r="G3" s="6">
        <f t="shared" si="0"/>
        <v>-77.36999999999999</v>
      </c>
      <c r="H3" s="7">
        <f t="shared" ref="H3:H32" si="1">G3/F3*-1</f>
        <v>1.7332610487831111E-2</v>
      </c>
      <c r="I3" s="8">
        <f t="shared" ref="I3:I32" si="2">J3/F3</f>
        <v>0.223019415407604</v>
      </c>
      <c r="J3" s="6">
        <f>SUM(J4:J99529)</f>
        <v>995.52298727307868</v>
      </c>
      <c r="K3" s="6">
        <f t="shared" ref="K3:K32" si="3">J3/D3</f>
        <v>6.8656757742970944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SUM(W4:W99529)</f>
        <v>6</v>
      </c>
      <c r="X3" s="7">
        <f>W3/D3</f>
        <v>4.1379310344827586E-2</v>
      </c>
      <c r="Y3" s="6"/>
      <c r="Z3" s="5"/>
      <c r="AA3" s="5"/>
      <c r="AB3" s="5"/>
      <c r="AC3" s="5"/>
      <c r="AD3" s="6">
        <f>SUM(AD4:AD99529)</f>
        <v>-141.74429606025492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Info!B2:BZ3000""),37,FALSE)),"""")*-1"),-10.50331364)</f>
        <v>-10.50331364</v>
      </c>
      <c r="AG3" s="6">
        <f>SUM(AG4:AG99529)</f>
        <v>0</v>
      </c>
    </row>
    <row r="4" spans="1:33" ht="15.75" customHeight="1" x14ac:dyDescent="0.2">
      <c r="A4" s="15" t="s">
        <v>32</v>
      </c>
      <c r="B4" s="15" t="s">
        <v>86</v>
      </c>
      <c r="C4" s="16">
        <f t="shared" ref="C4:C32" si="4">IFERROR(F4/D4," - ")</f>
        <v>36.285714285714285</v>
      </c>
      <c r="D4" s="17">
        <v>7</v>
      </c>
      <c r="E4" s="17">
        <v>0</v>
      </c>
      <c r="F4" s="18">
        <v>254</v>
      </c>
      <c r="G4" s="18">
        <v>-18.95</v>
      </c>
      <c r="H4" s="19">
        <f t="shared" si="1"/>
        <v>7.4606299212598426E-2</v>
      </c>
      <c r="I4" s="19">
        <f t="shared" si="2"/>
        <v>0.27796676509186347</v>
      </c>
      <c r="J4" s="18">
        <f t="shared" ref="J4:J32" si="5">F4*0.85+G4+AF4*D4+D4*AE4+AG4+AD4</f>
        <v>70.603558333333325</v>
      </c>
      <c r="K4" s="18">
        <f t="shared" si="3"/>
        <v>10.086222619047618</v>
      </c>
      <c r="L4" s="17">
        <v>23</v>
      </c>
      <c r="M4" s="20">
        <f t="shared" ref="M4:M32" si="6">IFERROR(D4/L4,"-")</f>
        <v>0.30434782608695654</v>
      </c>
      <c r="N4" s="17">
        <v>135</v>
      </c>
      <c r="O4" s="21">
        <f t="shared" ref="O4:P4" si="7">D4/7</f>
        <v>1</v>
      </c>
      <c r="P4" s="21">
        <f t="shared" si="7"/>
        <v>0</v>
      </c>
      <c r="Q4" s="17">
        <f t="shared" ref="Q4:Q32" si="8">ROUNDDOWN(N4/(O4+P4),0)</f>
        <v>135</v>
      </c>
      <c r="R4" s="17"/>
      <c r="S4" s="22">
        <v>0.52261306532663299</v>
      </c>
      <c r="T4" s="15" t="s">
        <v>34</v>
      </c>
      <c r="U4" s="23" t="s">
        <v>34</v>
      </c>
      <c r="V4" s="24" t="s">
        <v>34</v>
      </c>
      <c r="W4" s="15">
        <v>1</v>
      </c>
      <c r="X4" s="25">
        <f t="shared" ref="X4:X32" si="9">IFERROR(W4/D4,0)</f>
        <v>0.14285714285714285</v>
      </c>
      <c r="Y4" s="26">
        <f t="shared" ref="Y4:Y32" si="10">IFERROR(G4/(W4+Z4)*-1,0)</f>
        <v>18.95</v>
      </c>
      <c r="Z4" s="15">
        <v>0</v>
      </c>
      <c r="AA4" s="27" t="s">
        <v>35</v>
      </c>
      <c r="AB4" s="28">
        <f t="shared" ref="AB4:AB32" si="11">IF(OR(AA4="UsLargeStandardSize",AA4="UsSmallStandardSize"),-0.69,-0.48)</f>
        <v>-0.69</v>
      </c>
      <c r="AC4" s="29">
        <v>0.70833333333333337</v>
      </c>
      <c r="AD4" s="26">
        <f t="shared" ref="AD4:AD32" si="12">IFERROR(AB4*AC4*D4*2,0)</f>
        <v>-6.8424999999999994</v>
      </c>
      <c r="AE4" s="26">
        <v>-8.08</v>
      </c>
      <c r="AF4" s="26">
        <v>-8.9919916666666673</v>
      </c>
      <c r="AG4" s="26">
        <v>0</v>
      </c>
    </row>
    <row r="5" spans="1:33" ht="15.75" customHeight="1" x14ac:dyDescent="0.2">
      <c r="A5" s="15" t="s">
        <v>36</v>
      </c>
      <c r="B5" s="15" t="s">
        <v>87</v>
      </c>
      <c r="C5" s="16">
        <f t="shared" si="4"/>
        <v>36</v>
      </c>
      <c r="D5" s="17">
        <v>6</v>
      </c>
      <c r="E5" s="17">
        <v>0</v>
      </c>
      <c r="F5" s="30">
        <v>216</v>
      </c>
      <c r="G5" s="30">
        <v>-15.5</v>
      </c>
      <c r="H5" s="19">
        <f t="shared" si="1"/>
        <v>7.1759259259259259E-2</v>
      </c>
      <c r="I5" s="19">
        <f t="shared" si="2"/>
        <v>0.27683450898030121</v>
      </c>
      <c r="J5" s="18">
        <f t="shared" si="5"/>
        <v>59.796253939745057</v>
      </c>
      <c r="K5" s="18">
        <f t="shared" si="3"/>
        <v>9.9660423232908428</v>
      </c>
      <c r="L5" s="17">
        <v>30</v>
      </c>
      <c r="M5" s="20">
        <f t="shared" si="6"/>
        <v>0.2</v>
      </c>
      <c r="N5" s="17">
        <v>126</v>
      </c>
      <c r="O5" s="21">
        <f t="shared" ref="O5:P5" si="13">D5/7</f>
        <v>0.8571428571428571</v>
      </c>
      <c r="P5" s="21">
        <f t="shared" si="13"/>
        <v>0</v>
      </c>
      <c r="Q5" s="17">
        <f t="shared" si="8"/>
        <v>147</v>
      </c>
      <c r="R5" s="17"/>
      <c r="S5" s="22">
        <v>0.55774647887323903</v>
      </c>
      <c r="T5" s="15" t="s">
        <v>34</v>
      </c>
      <c r="U5" s="23" t="s">
        <v>34</v>
      </c>
      <c r="V5" s="24" t="s">
        <v>34</v>
      </c>
      <c r="W5" s="15">
        <v>3</v>
      </c>
      <c r="X5" s="25">
        <f t="shared" si="9"/>
        <v>0.5</v>
      </c>
      <c r="Y5" s="26">
        <f t="shared" si="10"/>
        <v>5.166666666666667</v>
      </c>
      <c r="Z5" s="15">
        <v>0</v>
      </c>
      <c r="AA5" s="15" t="s">
        <v>35</v>
      </c>
      <c r="AB5" s="28">
        <f t="shared" si="11"/>
        <v>-0.69</v>
      </c>
      <c r="AC5" s="29">
        <v>0.70915411355735802</v>
      </c>
      <c r="AD5" s="26">
        <f t="shared" si="12"/>
        <v>-5.8717960602549244</v>
      </c>
      <c r="AE5" s="26">
        <v>-8.08</v>
      </c>
      <c r="AF5" s="26">
        <v>-8.9919916666666673</v>
      </c>
      <c r="AG5" s="26">
        <v>0</v>
      </c>
    </row>
    <row r="6" spans="1:33" ht="15.75" customHeight="1" x14ac:dyDescent="0.2">
      <c r="A6" s="15" t="s">
        <v>38</v>
      </c>
      <c r="B6" s="15" t="s">
        <v>88</v>
      </c>
      <c r="C6" s="16">
        <f t="shared" si="4"/>
        <v>36.088181818181823</v>
      </c>
      <c r="D6" s="17">
        <v>11</v>
      </c>
      <c r="E6" s="17">
        <v>0</v>
      </c>
      <c r="F6" s="30">
        <v>396.97</v>
      </c>
      <c r="G6" s="30">
        <v>-22.08</v>
      </c>
      <c r="H6" s="19">
        <f t="shared" si="1"/>
        <v>5.5621331586769775E-2</v>
      </c>
      <c r="I6" s="19">
        <f t="shared" si="2"/>
        <v>0.29422901394731765</v>
      </c>
      <c r="J6" s="18">
        <f t="shared" si="5"/>
        <v>116.8000916666667</v>
      </c>
      <c r="K6" s="18">
        <f t="shared" si="3"/>
        <v>10.618190151515154</v>
      </c>
      <c r="L6" s="17">
        <v>40</v>
      </c>
      <c r="M6" s="20">
        <f t="shared" si="6"/>
        <v>0.27500000000000002</v>
      </c>
      <c r="N6" s="17">
        <v>114</v>
      </c>
      <c r="O6" s="21">
        <f t="shared" ref="O6:P6" si="14">D6/7</f>
        <v>1.5714285714285714</v>
      </c>
      <c r="P6" s="21">
        <f t="shared" si="14"/>
        <v>0</v>
      </c>
      <c r="Q6" s="17">
        <f t="shared" si="8"/>
        <v>72</v>
      </c>
      <c r="R6" s="17"/>
      <c r="S6" s="22">
        <v>0.59587020648967504</v>
      </c>
      <c r="T6" s="15" t="s">
        <v>34</v>
      </c>
      <c r="U6" s="23" t="s">
        <v>34</v>
      </c>
      <c r="V6" s="24" t="s">
        <v>34</v>
      </c>
      <c r="W6" s="15">
        <v>1</v>
      </c>
      <c r="X6" s="25">
        <f t="shared" si="9"/>
        <v>9.0909090909090912E-2</v>
      </c>
      <c r="Y6" s="26">
        <f t="shared" si="10"/>
        <v>22.08</v>
      </c>
      <c r="Z6" s="15">
        <v>0</v>
      </c>
      <c r="AA6" s="15" t="s">
        <v>35</v>
      </c>
      <c r="AB6" s="28">
        <f t="shared" si="11"/>
        <v>-0.69</v>
      </c>
      <c r="AC6" s="29">
        <v>0.70833333333333337</v>
      </c>
      <c r="AD6" s="26">
        <f t="shared" si="12"/>
        <v>-10.7525</v>
      </c>
      <c r="AE6" s="26">
        <v>-8.08</v>
      </c>
      <c r="AF6" s="26">
        <v>-8.9919916666666673</v>
      </c>
      <c r="AG6" s="26">
        <v>0</v>
      </c>
    </row>
    <row r="7" spans="1:33" ht="15.75" customHeight="1" x14ac:dyDescent="0.2">
      <c r="A7" s="15" t="s">
        <v>39</v>
      </c>
      <c r="B7" s="15" t="s">
        <v>89</v>
      </c>
      <c r="C7" s="16">
        <f t="shared" si="4"/>
        <v>38.5</v>
      </c>
      <c r="D7" s="17">
        <v>8</v>
      </c>
      <c r="E7" s="17">
        <v>0</v>
      </c>
      <c r="F7" s="30">
        <v>308</v>
      </c>
      <c r="G7" s="30">
        <v>-0.92</v>
      </c>
      <c r="H7" s="19">
        <f t="shared" si="1"/>
        <v>2.9870129870129872E-3</v>
      </c>
      <c r="I7" s="19">
        <f t="shared" si="2"/>
        <v>0.37819502164502161</v>
      </c>
      <c r="J7" s="18">
        <f t="shared" si="5"/>
        <v>116.48406666666666</v>
      </c>
      <c r="K7" s="18">
        <f t="shared" si="3"/>
        <v>14.560508333333333</v>
      </c>
      <c r="L7" s="17">
        <v>29</v>
      </c>
      <c r="M7" s="20">
        <f t="shared" si="6"/>
        <v>0.27586206896551724</v>
      </c>
      <c r="N7" s="17">
        <v>107</v>
      </c>
      <c r="O7" s="21">
        <f t="shared" ref="O7:P7" si="15">D7/7</f>
        <v>1.1428571428571428</v>
      </c>
      <c r="P7" s="21">
        <f t="shared" si="15"/>
        <v>0</v>
      </c>
      <c r="Q7" s="17">
        <f t="shared" si="8"/>
        <v>93</v>
      </c>
      <c r="R7" s="17"/>
      <c r="S7" s="22">
        <v>0.61682242990654201</v>
      </c>
      <c r="T7" s="15" t="s">
        <v>34</v>
      </c>
      <c r="U7" s="23" t="s">
        <v>34</v>
      </c>
      <c r="V7" s="24" t="s">
        <v>34</v>
      </c>
      <c r="W7" s="15">
        <v>0</v>
      </c>
      <c r="X7" s="25">
        <f t="shared" si="9"/>
        <v>0</v>
      </c>
      <c r="Y7" s="26">
        <f t="shared" si="10"/>
        <v>0</v>
      </c>
      <c r="Z7" s="15">
        <v>0</v>
      </c>
      <c r="AA7" s="15" t="s">
        <v>35</v>
      </c>
      <c r="AB7" s="28">
        <f t="shared" si="11"/>
        <v>-0.69</v>
      </c>
      <c r="AC7" s="29">
        <v>0.70833333333333337</v>
      </c>
      <c r="AD7" s="26">
        <f t="shared" si="12"/>
        <v>-7.8199999999999994</v>
      </c>
      <c r="AE7" s="26">
        <v>-8.08</v>
      </c>
      <c r="AF7" s="26">
        <v>-8.9919916666666673</v>
      </c>
      <c r="AG7" s="26">
        <v>0</v>
      </c>
    </row>
    <row r="8" spans="1:33" ht="15.75" customHeight="1" x14ac:dyDescent="0.2">
      <c r="A8" s="15" t="s">
        <v>41</v>
      </c>
      <c r="B8" s="15" t="s">
        <v>90</v>
      </c>
      <c r="C8" s="16">
        <f t="shared" si="4"/>
        <v>36.99</v>
      </c>
      <c r="D8" s="17">
        <v>1</v>
      </c>
      <c r="E8" s="17">
        <v>0</v>
      </c>
      <c r="F8" s="30">
        <v>36.99</v>
      </c>
      <c r="G8" s="30">
        <v>0</v>
      </c>
      <c r="H8" s="19">
        <f t="shared" si="1"/>
        <v>0</v>
      </c>
      <c r="I8" s="19">
        <f t="shared" si="2"/>
        <v>0.3620978642876454</v>
      </c>
      <c r="J8" s="18">
        <f t="shared" si="5"/>
        <v>13.394000000000004</v>
      </c>
      <c r="K8" s="18">
        <f t="shared" si="3"/>
        <v>13.394000000000004</v>
      </c>
      <c r="L8" s="17">
        <v>20</v>
      </c>
      <c r="M8" s="20">
        <f t="shared" si="6"/>
        <v>0.05</v>
      </c>
      <c r="N8" s="17">
        <v>106</v>
      </c>
      <c r="O8" s="21">
        <f t="shared" ref="O8:P8" si="16">D8/7</f>
        <v>0.14285714285714285</v>
      </c>
      <c r="P8" s="21">
        <f t="shared" si="16"/>
        <v>0</v>
      </c>
      <c r="Q8" s="17">
        <f t="shared" si="8"/>
        <v>742</v>
      </c>
      <c r="R8" s="17"/>
      <c r="S8" s="22">
        <v>0.61889250814332197</v>
      </c>
      <c r="T8" s="15" t="s">
        <v>34</v>
      </c>
      <c r="U8" s="23" t="s">
        <v>34</v>
      </c>
      <c r="V8" s="24" t="s">
        <v>34</v>
      </c>
      <c r="W8" s="15">
        <v>0</v>
      </c>
      <c r="X8" s="25">
        <f t="shared" si="9"/>
        <v>0</v>
      </c>
      <c r="Y8" s="26">
        <f t="shared" si="10"/>
        <v>0</v>
      </c>
      <c r="Z8" s="15">
        <v>0</v>
      </c>
      <c r="AA8" s="15" t="s">
        <v>35</v>
      </c>
      <c r="AB8" s="28">
        <f t="shared" si="11"/>
        <v>-0.69</v>
      </c>
      <c r="AC8" s="29">
        <v>0.70833333333333337</v>
      </c>
      <c r="AD8" s="26">
        <f t="shared" si="12"/>
        <v>-0.97749999999999992</v>
      </c>
      <c r="AE8" s="26">
        <v>-8.08</v>
      </c>
      <c r="AF8" s="26">
        <v>-8.99</v>
      </c>
      <c r="AG8" s="26">
        <v>0</v>
      </c>
    </row>
    <row r="9" spans="1:33" ht="15.75" customHeight="1" x14ac:dyDescent="0.2">
      <c r="A9" s="15" t="s">
        <v>43</v>
      </c>
      <c r="B9" s="15" t="s">
        <v>91</v>
      </c>
      <c r="C9" s="16">
        <f t="shared" si="4"/>
        <v>36.32833333333334</v>
      </c>
      <c r="D9" s="17">
        <v>6</v>
      </c>
      <c r="E9" s="17">
        <v>0</v>
      </c>
      <c r="F9" s="30">
        <v>217.97000000000003</v>
      </c>
      <c r="G9" s="30">
        <v>0</v>
      </c>
      <c r="H9" s="19">
        <f t="shared" si="1"/>
        <v>0</v>
      </c>
      <c r="I9" s="19">
        <f t="shared" si="2"/>
        <v>0.33513029315960918</v>
      </c>
      <c r="J9" s="18">
        <f t="shared" si="5"/>
        <v>73.048350000000028</v>
      </c>
      <c r="K9" s="18">
        <f t="shared" si="3"/>
        <v>12.174725000000004</v>
      </c>
      <c r="L9" s="17">
        <v>23</v>
      </c>
      <c r="M9" s="20">
        <f t="shared" si="6"/>
        <v>0.2608695652173913</v>
      </c>
      <c r="N9" s="17">
        <v>99</v>
      </c>
      <c r="O9" s="21">
        <f t="shared" ref="O9:P9" si="17">D9/7</f>
        <v>0.8571428571428571</v>
      </c>
      <c r="P9" s="21">
        <f t="shared" si="17"/>
        <v>0</v>
      </c>
      <c r="Q9" s="17">
        <f t="shared" si="8"/>
        <v>115</v>
      </c>
      <c r="R9" s="17"/>
      <c r="S9" s="22">
        <v>0.63589743589743497</v>
      </c>
      <c r="T9" s="15" t="s">
        <v>34</v>
      </c>
      <c r="U9" s="23" t="s">
        <v>34</v>
      </c>
      <c r="V9" s="24" t="s">
        <v>34</v>
      </c>
      <c r="W9" s="15">
        <v>0</v>
      </c>
      <c r="X9" s="25">
        <f t="shared" si="9"/>
        <v>0</v>
      </c>
      <c r="Y9" s="26">
        <f t="shared" si="10"/>
        <v>0</v>
      </c>
      <c r="Z9" s="15">
        <v>0</v>
      </c>
      <c r="AA9" s="15" t="s">
        <v>35</v>
      </c>
      <c r="AB9" s="28">
        <f t="shared" si="11"/>
        <v>-0.69</v>
      </c>
      <c r="AC9" s="29">
        <v>0.70833333333333337</v>
      </c>
      <c r="AD9" s="26">
        <f t="shared" si="12"/>
        <v>-5.8649999999999993</v>
      </c>
      <c r="AE9" s="26">
        <v>-8.08</v>
      </c>
      <c r="AF9" s="26">
        <v>-9.6468583333333306</v>
      </c>
      <c r="AG9" s="26">
        <v>0</v>
      </c>
    </row>
    <row r="10" spans="1:33" ht="15.75" customHeight="1" x14ac:dyDescent="0.2">
      <c r="A10" s="15" t="s">
        <v>45</v>
      </c>
      <c r="B10" s="15" t="s">
        <v>92</v>
      </c>
      <c r="C10" s="16">
        <f t="shared" si="4"/>
        <v>35.264545454545456</v>
      </c>
      <c r="D10" s="17">
        <v>11</v>
      </c>
      <c r="E10" s="17">
        <v>0</v>
      </c>
      <c r="F10" s="30">
        <v>387.91</v>
      </c>
      <c r="G10" s="30">
        <v>0</v>
      </c>
      <c r="H10" s="19">
        <f t="shared" si="1"/>
        <v>0</v>
      </c>
      <c r="I10" s="19">
        <f t="shared" si="2"/>
        <v>0.31959876861471309</v>
      </c>
      <c r="J10" s="18">
        <f t="shared" si="5"/>
        <v>123.97555833333337</v>
      </c>
      <c r="K10" s="18">
        <f t="shared" si="3"/>
        <v>11.270505303030307</v>
      </c>
      <c r="L10" s="17">
        <v>20</v>
      </c>
      <c r="M10" s="20">
        <f t="shared" si="6"/>
        <v>0.55000000000000004</v>
      </c>
      <c r="N10" s="17">
        <v>91</v>
      </c>
      <c r="O10" s="21">
        <f t="shared" ref="O10:P10" si="18">D10/7</f>
        <v>1.5714285714285714</v>
      </c>
      <c r="P10" s="21">
        <f t="shared" si="18"/>
        <v>0</v>
      </c>
      <c r="Q10" s="17">
        <f t="shared" si="8"/>
        <v>57</v>
      </c>
      <c r="R10" s="17"/>
      <c r="S10" s="22">
        <v>0.65942028985507195</v>
      </c>
      <c r="T10" s="15" t="s">
        <v>34</v>
      </c>
      <c r="U10" s="23" t="s">
        <v>34</v>
      </c>
      <c r="V10" s="24" t="s">
        <v>34</v>
      </c>
      <c r="W10" s="15">
        <v>0</v>
      </c>
      <c r="X10" s="25">
        <f t="shared" si="9"/>
        <v>0</v>
      </c>
      <c r="Y10" s="26">
        <f t="shared" si="10"/>
        <v>0</v>
      </c>
      <c r="Z10" s="15">
        <v>0</v>
      </c>
      <c r="AA10" s="15" t="s">
        <v>35</v>
      </c>
      <c r="AB10" s="28">
        <f t="shared" si="11"/>
        <v>-0.69</v>
      </c>
      <c r="AC10" s="29">
        <v>0.70833333333333337</v>
      </c>
      <c r="AD10" s="26">
        <f t="shared" si="12"/>
        <v>-10.7525</v>
      </c>
      <c r="AE10" s="26">
        <v>-8.08</v>
      </c>
      <c r="AF10" s="26">
        <v>-9.6468583333333306</v>
      </c>
      <c r="AG10" s="26">
        <v>0</v>
      </c>
    </row>
    <row r="11" spans="1:33" ht="15.75" customHeight="1" x14ac:dyDescent="0.2">
      <c r="A11" s="15" t="s">
        <v>47</v>
      </c>
      <c r="B11" s="15" t="s">
        <v>93</v>
      </c>
      <c r="C11" s="16" t="str">
        <f t="shared" si="4"/>
        <v xml:space="preserve"> - </v>
      </c>
      <c r="D11" s="17">
        <v>0</v>
      </c>
      <c r="E11" s="17">
        <v>0</v>
      </c>
      <c r="F11" s="30">
        <v>0</v>
      </c>
      <c r="G11" s="30">
        <v>0</v>
      </c>
      <c r="H11" s="19" t="e">
        <f t="shared" si="1"/>
        <v>#DIV/0!</v>
      </c>
      <c r="I11" s="19" t="e">
        <f t="shared" si="2"/>
        <v>#DIV/0!</v>
      </c>
      <c r="J11" s="18">
        <f t="shared" si="5"/>
        <v>0</v>
      </c>
      <c r="K11" s="18" t="e">
        <f t="shared" si="3"/>
        <v>#DIV/0!</v>
      </c>
      <c r="L11" s="17">
        <v>0</v>
      </c>
      <c r="M11" s="20" t="str">
        <f t="shared" si="6"/>
        <v>-</v>
      </c>
      <c r="N11" s="17">
        <v>90</v>
      </c>
      <c r="O11" s="21">
        <f t="shared" ref="O11:P11" si="19">D11/7</f>
        <v>0</v>
      </c>
      <c r="P11" s="21">
        <f t="shared" si="19"/>
        <v>0</v>
      </c>
      <c r="Q11" s="17" t="e">
        <f t="shared" si="8"/>
        <v>#DIV/0!</v>
      </c>
      <c r="R11" s="17"/>
      <c r="S11" s="22">
        <v>0.65909090909090895</v>
      </c>
      <c r="T11" s="15" t="s">
        <v>34</v>
      </c>
      <c r="U11" s="23" t="s">
        <v>34</v>
      </c>
      <c r="V11" s="24" t="s">
        <v>34</v>
      </c>
      <c r="W11" s="15">
        <v>0</v>
      </c>
      <c r="X11" s="25">
        <f t="shared" si="9"/>
        <v>0</v>
      </c>
      <c r="Y11" s="26">
        <f t="shared" si="10"/>
        <v>0</v>
      </c>
      <c r="Z11" s="15">
        <v>0</v>
      </c>
      <c r="AA11" s="15" t="s">
        <v>35</v>
      </c>
      <c r="AB11" s="28">
        <f t="shared" si="11"/>
        <v>-0.69</v>
      </c>
      <c r="AC11" s="29">
        <v>0.70833333333333337</v>
      </c>
      <c r="AD11" s="26">
        <f t="shared" si="12"/>
        <v>0</v>
      </c>
      <c r="AE11" s="26">
        <v>-8.08</v>
      </c>
      <c r="AF11" s="26">
        <v>-9.6468583333333306</v>
      </c>
      <c r="AG11" s="26">
        <v>0</v>
      </c>
    </row>
    <row r="12" spans="1:33" ht="15.75" customHeight="1" x14ac:dyDescent="0.2">
      <c r="A12" s="15" t="s">
        <v>49</v>
      </c>
      <c r="B12" s="15" t="s">
        <v>94</v>
      </c>
      <c r="C12" s="16">
        <f t="shared" si="4"/>
        <v>18.995000000000001</v>
      </c>
      <c r="D12" s="17">
        <v>2</v>
      </c>
      <c r="E12" s="17">
        <v>0</v>
      </c>
      <c r="F12" s="30">
        <v>37.99</v>
      </c>
      <c r="G12" s="30">
        <v>-0.16</v>
      </c>
      <c r="H12" s="19">
        <f t="shared" si="1"/>
        <v>4.2116346406949196E-3</v>
      </c>
      <c r="I12" s="19">
        <f t="shared" si="2"/>
        <v>-0.13891067824866171</v>
      </c>
      <c r="J12" s="18">
        <f t="shared" si="5"/>
        <v>-5.2772166666666589</v>
      </c>
      <c r="K12" s="18">
        <f t="shared" si="3"/>
        <v>-2.6386083333333294</v>
      </c>
      <c r="L12" s="17">
        <v>7</v>
      </c>
      <c r="M12" s="20">
        <f t="shared" si="6"/>
        <v>0.2857142857142857</v>
      </c>
      <c r="N12" s="17">
        <v>89</v>
      </c>
      <c r="O12" s="21">
        <f t="shared" ref="O12:P12" si="20">D12/7</f>
        <v>0.2857142857142857</v>
      </c>
      <c r="P12" s="21">
        <f t="shared" si="20"/>
        <v>0</v>
      </c>
      <c r="Q12" s="17">
        <f t="shared" si="8"/>
        <v>311</v>
      </c>
      <c r="R12" s="17"/>
      <c r="S12" s="22">
        <v>0.61538461538461497</v>
      </c>
      <c r="T12" s="15" t="s">
        <v>34</v>
      </c>
      <c r="U12" s="23" t="s">
        <v>34</v>
      </c>
      <c r="V12" s="24" t="s">
        <v>34</v>
      </c>
      <c r="W12" s="15">
        <v>0</v>
      </c>
      <c r="X12" s="25">
        <f t="shared" si="9"/>
        <v>0</v>
      </c>
      <c r="Y12" s="26">
        <f t="shared" si="10"/>
        <v>0</v>
      </c>
      <c r="Z12" s="15">
        <v>0</v>
      </c>
      <c r="AA12" s="15" t="s">
        <v>35</v>
      </c>
      <c r="AB12" s="28">
        <f t="shared" si="11"/>
        <v>-0.69</v>
      </c>
      <c r="AC12" s="29">
        <v>0.70833333333333337</v>
      </c>
      <c r="AD12" s="26">
        <f t="shared" si="12"/>
        <v>-1.9549999999999998</v>
      </c>
      <c r="AE12" s="26">
        <v>-8.08</v>
      </c>
      <c r="AF12" s="26">
        <v>-9.6468583333333306</v>
      </c>
      <c r="AG12" s="26">
        <v>0</v>
      </c>
    </row>
    <row r="13" spans="1:33" ht="15.75" customHeight="1" x14ac:dyDescent="0.2">
      <c r="A13" s="15" t="s">
        <v>51</v>
      </c>
      <c r="B13" s="15" t="s">
        <v>95</v>
      </c>
      <c r="C13" s="16" t="str">
        <f t="shared" si="4"/>
        <v xml:space="preserve"> - </v>
      </c>
      <c r="D13" s="17">
        <v>0</v>
      </c>
      <c r="E13" s="17">
        <v>0</v>
      </c>
      <c r="F13" s="18">
        <v>0</v>
      </c>
      <c r="G13" s="30">
        <v>-0.02</v>
      </c>
      <c r="H13" s="19" t="e">
        <f t="shared" si="1"/>
        <v>#DIV/0!</v>
      </c>
      <c r="I13" s="19" t="e">
        <f t="shared" si="2"/>
        <v>#DIV/0!</v>
      </c>
      <c r="J13" s="18">
        <f t="shared" si="5"/>
        <v>-0.02</v>
      </c>
      <c r="K13" s="18" t="e">
        <f t="shared" si="3"/>
        <v>#DIV/0!</v>
      </c>
      <c r="L13" s="17">
        <v>0</v>
      </c>
      <c r="M13" s="20" t="str">
        <f t="shared" si="6"/>
        <v>-</v>
      </c>
      <c r="N13" s="17">
        <v>89</v>
      </c>
      <c r="O13" s="21">
        <f t="shared" ref="O13:P13" si="21">D13/7</f>
        <v>0</v>
      </c>
      <c r="P13" s="21">
        <f t="shared" si="21"/>
        <v>0</v>
      </c>
      <c r="Q13" s="17" t="e">
        <f t="shared" si="8"/>
        <v>#DIV/0!</v>
      </c>
      <c r="R13" s="17"/>
      <c r="S13" s="22">
        <v>0.61477045908183603</v>
      </c>
      <c r="T13" s="15" t="s">
        <v>34</v>
      </c>
      <c r="U13" s="23" t="s">
        <v>34</v>
      </c>
      <c r="V13" s="24" t="s">
        <v>34</v>
      </c>
      <c r="W13" s="15">
        <v>0</v>
      </c>
      <c r="X13" s="25">
        <f t="shared" si="9"/>
        <v>0</v>
      </c>
      <c r="Y13" s="26">
        <f t="shared" si="10"/>
        <v>0</v>
      </c>
      <c r="Z13" s="15">
        <v>0</v>
      </c>
      <c r="AA13" s="15" t="s">
        <v>35</v>
      </c>
      <c r="AB13" s="28">
        <f t="shared" si="11"/>
        <v>-0.69</v>
      </c>
      <c r="AC13" s="29">
        <v>0.70833333333333337</v>
      </c>
      <c r="AD13" s="26">
        <f t="shared" si="12"/>
        <v>0</v>
      </c>
      <c r="AE13" s="26">
        <v>-8.08</v>
      </c>
      <c r="AF13" s="26">
        <v>-9.9915249999999993</v>
      </c>
      <c r="AG13" s="26">
        <v>0</v>
      </c>
    </row>
    <row r="14" spans="1:33" ht="15.75" customHeight="1" x14ac:dyDescent="0.2">
      <c r="A14" s="15" t="s">
        <v>53</v>
      </c>
      <c r="B14" s="15" t="s">
        <v>96</v>
      </c>
      <c r="C14" s="16">
        <f t="shared" si="4"/>
        <v>25.106666666666669</v>
      </c>
      <c r="D14" s="17">
        <v>9</v>
      </c>
      <c r="E14" s="17">
        <v>0</v>
      </c>
      <c r="F14" s="18">
        <v>225.96000000000004</v>
      </c>
      <c r="G14" s="30">
        <v>-18.819999999999997</v>
      </c>
      <c r="H14" s="19">
        <f t="shared" si="1"/>
        <v>8.3289077712869503E-2</v>
      </c>
      <c r="I14" s="19">
        <f t="shared" si="2"/>
        <v>7.9871437422554831E-3</v>
      </c>
      <c r="J14" s="18">
        <f t="shared" si="5"/>
        <v>1.8047750000000491</v>
      </c>
      <c r="K14" s="18">
        <f t="shared" si="3"/>
        <v>0.20053055555556101</v>
      </c>
      <c r="L14" s="17">
        <v>19</v>
      </c>
      <c r="M14" s="20">
        <f t="shared" si="6"/>
        <v>0.47368421052631576</v>
      </c>
      <c r="N14" s="17">
        <v>84</v>
      </c>
      <c r="O14" s="21">
        <f t="shared" ref="O14:P14" si="22">D14/7</f>
        <v>1.2857142857142858</v>
      </c>
      <c r="P14" s="21">
        <f t="shared" si="22"/>
        <v>0</v>
      </c>
      <c r="Q14" s="17">
        <f t="shared" si="8"/>
        <v>65</v>
      </c>
      <c r="R14" s="17"/>
      <c r="S14" s="22">
        <v>0.62203023758099296</v>
      </c>
      <c r="T14" s="15" t="s">
        <v>34</v>
      </c>
      <c r="U14" s="23" t="s">
        <v>34</v>
      </c>
      <c r="V14" s="24" t="s">
        <v>34</v>
      </c>
      <c r="W14" s="15">
        <v>0</v>
      </c>
      <c r="X14" s="25">
        <f t="shared" si="9"/>
        <v>0</v>
      </c>
      <c r="Y14" s="26">
        <f t="shared" si="10"/>
        <v>0</v>
      </c>
      <c r="Z14" s="15">
        <v>0</v>
      </c>
      <c r="AA14" s="15" t="s">
        <v>35</v>
      </c>
      <c r="AB14" s="28">
        <f t="shared" si="11"/>
        <v>-0.69</v>
      </c>
      <c r="AC14" s="29">
        <v>0.70833333333333337</v>
      </c>
      <c r="AD14" s="26">
        <f t="shared" si="12"/>
        <v>-8.7974999999999994</v>
      </c>
      <c r="AE14" s="26">
        <v>-8.08</v>
      </c>
      <c r="AF14" s="26">
        <v>-9.9915249999999993</v>
      </c>
      <c r="AG14" s="26">
        <v>0</v>
      </c>
    </row>
    <row r="15" spans="1:33" ht="15.75" customHeight="1" x14ac:dyDescent="0.2">
      <c r="A15" s="15" t="s">
        <v>55</v>
      </c>
      <c r="B15" s="15" t="s">
        <v>97</v>
      </c>
      <c r="C15" s="16">
        <f t="shared" si="4"/>
        <v>27.990000000000006</v>
      </c>
      <c r="D15" s="17">
        <v>13</v>
      </c>
      <c r="E15" s="17">
        <v>0</v>
      </c>
      <c r="F15" s="18">
        <v>363.87000000000006</v>
      </c>
      <c r="G15" s="30">
        <v>0</v>
      </c>
      <c r="H15" s="19">
        <f t="shared" si="1"/>
        <v>0</v>
      </c>
      <c r="I15" s="19">
        <f t="shared" si="2"/>
        <v>0.16943461950696681</v>
      </c>
      <c r="J15" s="18">
        <f t="shared" si="5"/>
        <v>61.652175000000028</v>
      </c>
      <c r="K15" s="18">
        <f t="shared" si="3"/>
        <v>4.7424750000000024</v>
      </c>
      <c r="L15" s="17">
        <v>20</v>
      </c>
      <c r="M15" s="20">
        <f t="shared" si="6"/>
        <v>0.65</v>
      </c>
      <c r="N15" s="17">
        <v>70</v>
      </c>
      <c r="O15" s="21">
        <f t="shared" ref="O15:P15" si="23">D15/7</f>
        <v>1.8571428571428572</v>
      </c>
      <c r="P15" s="21">
        <f t="shared" si="23"/>
        <v>0</v>
      </c>
      <c r="Q15" s="17">
        <f t="shared" si="8"/>
        <v>37</v>
      </c>
      <c r="R15" s="17"/>
      <c r="S15" s="22">
        <v>0.70862470862470806</v>
      </c>
      <c r="T15" s="15" t="s">
        <v>34</v>
      </c>
      <c r="U15" s="23" t="s">
        <v>34</v>
      </c>
      <c r="V15" s="24" t="s">
        <v>34</v>
      </c>
      <c r="W15" s="15">
        <v>0</v>
      </c>
      <c r="X15" s="25">
        <f t="shared" si="9"/>
        <v>0</v>
      </c>
      <c r="Y15" s="26">
        <f t="shared" si="10"/>
        <v>0</v>
      </c>
      <c r="Z15" s="15">
        <v>0</v>
      </c>
      <c r="AA15" s="15" t="s">
        <v>35</v>
      </c>
      <c r="AB15" s="28">
        <f t="shared" si="11"/>
        <v>-0.69</v>
      </c>
      <c r="AC15" s="29">
        <v>0.70833333333333337</v>
      </c>
      <c r="AD15" s="26">
        <f t="shared" si="12"/>
        <v>-12.7075</v>
      </c>
      <c r="AE15" s="26">
        <v>-8.08</v>
      </c>
      <c r="AF15" s="26">
        <v>-9.9915249999999993</v>
      </c>
      <c r="AG15" s="26">
        <v>0</v>
      </c>
    </row>
    <row r="16" spans="1:33" ht="15.75" customHeight="1" x14ac:dyDescent="0.2">
      <c r="A16" s="15" t="s">
        <v>57</v>
      </c>
      <c r="B16" s="15" t="s">
        <v>98</v>
      </c>
      <c r="C16" s="16">
        <f t="shared" si="4"/>
        <v>23.991666666666664</v>
      </c>
      <c r="D16" s="17">
        <v>6</v>
      </c>
      <c r="E16" s="17">
        <v>0</v>
      </c>
      <c r="F16" s="18">
        <v>143.94999999999999</v>
      </c>
      <c r="G16" s="30">
        <v>-0.18</v>
      </c>
      <c r="H16" s="19">
        <f t="shared" si="1"/>
        <v>1.2504341785342134E-3</v>
      </c>
      <c r="I16" s="19">
        <f t="shared" si="2"/>
        <v>5.4764501563042599E-2</v>
      </c>
      <c r="J16" s="18">
        <f t="shared" si="5"/>
        <v>7.8833499999999814</v>
      </c>
      <c r="K16" s="18">
        <f t="shared" si="3"/>
        <v>1.3138916666666636</v>
      </c>
      <c r="L16" s="17">
        <v>22</v>
      </c>
      <c r="M16" s="20">
        <f t="shared" si="6"/>
        <v>0.27272727272727271</v>
      </c>
      <c r="N16" s="17">
        <v>63</v>
      </c>
      <c r="O16" s="21">
        <f t="shared" ref="O16:P16" si="24">D16/7</f>
        <v>0.8571428571428571</v>
      </c>
      <c r="P16" s="21">
        <f t="shared" si="24"/>
        <v>0</v>
      </c>
      <c r="Q16" s="17">
        <f t="shared" si="8"/>
        <v>73</v>
      </c>
      <c r="R16" s="17"/>
      <c r="S16" s="22">
        <v>0.77450980392156799</v>
      </c>
      <c r="T16" s="15" t="s">
        <v>34</v>
      </c>
      <c r="U16" s="23" t="s">
        <v>34</v>
      </c>
      <c r="V16" s="24" t="s">
        <v>34</v>
      </c>
      <c r="W16" s="15">
        <v>0</v>
      </c>
      <c r="X16" s="25">
        <f t="shared" si="9"/>
        <v>0</v>
      </c>
      <c r="Y16" s="26">
        <f t="shared" si="10"/>
        <v>0</v>
      </c>
      <c r="Z16" s="15">
        <v>0</v>
      </c>
      <c r="AA16" s="15" t="s">
        <v>35</v>
      </c>
      <c r="AB16" s="28">
        <f t="shared" si="11"/>
        <v>-0.69</v>
      </c>
      <c r="AC16" s="29">
        <v>0.70833333333333337</v>
      </c>
      <c r="AD16" s="26">
        <f t="shared" si="12"/>
        <v>-5.8649999999999993</v>
      </c>
      <c r="AE16" s="26">
        <v>-8.08</v>
      </c>
      <c r="AF16" s="26">
        <v>-9.9915249999999993</v>
      </c>
      <c r="AG16" s="26">
        <v>0</v>
      </c>
    </row>
    <row r="17" spans="1:33" ht="15.75" customHeight="1" x14ac:dyDescent="0.2">
      <c r="A17" s="15" t="s">
        <v>59</v>
      </c>
      <c r="B17" s="15" t="s">
        <v>98</v>
      </c>
      <c r="C17" s="16">
        <f t="shared" si="4"/>
        <v>28.99</v>
      </c>
      <c r="D17" s="17">
        <v>6</v>
      </c>
      <c r="E17" s="17">
        <v>0</v>
      </c>
      <c r="F17" s="18">
        <v>173.94</v>
      </c>
      <c r="G17" s="30">
        <v>0</v>
      </c>
      <c r="H17" s="19">
        <f t="shared" si="1"/>
        <v>0</v>
      </c>
      <c r="I17" s="19">
        <f t="shared" si="2"/>
        <v>0.19291048637461183</v>
      </c>
      <c r="J17" s="18">
        <f t="shared" si="5"/>
        <v>33.554849999999981</v>
      </c>
      <c r="K17" s="18">
        <f t="shared" si="3"/>
        <v>5.5924749999999968</v>
      </c>
      <c r="L17" s="17">
        <v>22</v>
      </c>
      <c r="M17" s="20">
        <f t="shared" si="6"/>
        <v>0.27272727272727271</v>
      </c>
      <c r="N17" s="17">
        <v>55</v>
      </c>
      <c r="O17" s="21">
        <f t="shared" ref="O17:P17" si="25">D17/7</f>
        <v>0.8571428571428571</v>
      </c>
      <c r="P17" s="21">
        <f t="shared" si="25"/>
        <v>0</v>
      </c>
      <c r="Q17" s="17">
        <f t="shared" si="8"/>
        <v>64</v>
      </c>
      <c r="R17" s="17"/>
      <c r="S17" s="22">
        <v>0.79389312977099202</v>
      </c>
      <c r="T17" s="15" t="s">
        <v>34</v>
      </c>
      <c r="U17" s="23" t="s">
        <v>34</v>
      </c>
      <c r="V17" s="24" t="s">
        <v>34</v>
      </c>
      <c r="W17" s="15">
        <v>0</v>
      </c>
      <c r="X17" s="25">
        <f t="shared" si="9"/>
        <v>0</v>
      </c>
      <c r="Y17" s="26">
        <f t="shared" si="10"/>
        <v>0</v>
      </c>
      <c r="Z17" s="15">
        <v>0</v>
      </c>
      <c r="AA17" s="15" t="s">
        <v>35</v>
      </c>
      <c r="AB17" s="28">
        <f t="shared" si="11"/>
        <v>-0.69</v>
      </c>
      <c r="AC17" s="29">
        <v>0.70833333333333337</v>
      </c>
      <c r="AD17" s="26">
        <f t="shared" si="12"/>
        <v>-5.8649999999999993</v>
      </c>
      <c r="AE17" s="26">
        <v>-8.08</v>
      </c>
      <c r="AF17" s="26">
        <v>-9.9915249999999993</v>
      </c>
      <c r="AG17" s="26">
        <v>0</v>
      </c>
    </row>
    <row r="18" spans="1:33" ht="15.75" customHeight="1" x14ac:dyDescent="0.2">
      <c r="A18" s="15" t="s">
        <v>61</v>
      </c>
      <c r="B18" s="15" t="s">
        <v>98</v>
      </c>
      <c r="C18" s="16">
        <f t="shared" si="4"/>
        <v>28.99</v>
      </c>
      <c r="D18" s="17">
        <v>4</v>
      </c>
      <c r="E18" s="17">
        <v>0</v>
      </c>
      <c r="F18" s="18">
        <v>115.96</v>
      </c>
      <c r="G18" s="30">
        <v>-0.1</v>
      </c>
      <c r="H18" s="19">
        <f t="shared" si="1"/>
        <v>8.6236633321835128E-4</v>
      </c>
      <c r="I18" s="19">
        <f t="shared" si="2"/>
        <v>0.19204812004139357</v>
      </c>
      <c r="J18" s="18">
        <f t="shared" si="5"/>
        <v>22.269899999999996</v>
      </c>
      <c r="K18" s="18">
        <f t="shared" si="3"/>
        <v>5.5674749999999991</v>
      </c>
      <c r="L18" s="17">
        <v>14</v>
      </c>
      <c r="M18" s="20">
        <f t="shared" si="6"/>
        <v>0.2857142857142857</v>
      </c>
      <c r="N18" s="17">
        <v>53</v>
      </c>
      <c r="O18" s="21">
        <f t="shared" ref="O18:P18" si="26">D18/7</f>
        <v>0.5714285714285714</v>
      </c>
      <c r="P18" s="21">
        <f t="shared" si="26"/>
        <v>0</v>
      </c>
      <c r="Q18" s="17">
        <f t="shared" si="8"/>
        <v>92</v>
      </c>
      <c r="R18" s="17"/>
      <c r="S18" s="22">
        <v>0.78074866310160396</v>
      </c>
      <c r="T18" s="15" t="s">
        <v>34</v>
      </c>
      <c r="U18" s="23" t="s">
        <v>34</v>
      </c>
      <c r="V18" s="24" t="s">
        <v>34</v>
      </c>
      <c r="W18" s="15">
        <v>0</v>
      </c>
      <c r="X18" s="25">
        <f t="shared" si="9"/>
        <v>0</v>
      </c>
      <c r="Y18" s="26">
        <f t="shared" si="10"/>
        <v>0.1</v>
      </c>
      <c r="Z18" s="15">
        <v>1</v>
      </c>
      <c r="AA18" s="15" t="s">
        <v>35</v>
      </c>
      <c r="AB18" s="28">
        <f t="shared" si="11"/>
        <v>-0.69</v>
      </c>
      <c r="AC18" s="29">
        <v>0.70833333333333337</v>
      </c>
      <c r="AD18" s="26">
        <f t="shared" si="12"/>
        <v>-3.9099999999999997</v>
      </c>
      <c r="AE18" s="26">
        <v>-8.08</v>
      </c>
      <c r="AF18" s="26">
        <v>-9.9915249999999993</v>
      </c>
      <c r="AG18" s="26">
        <v>0</v>
      </c>
    </row>
    <row r="19" spans="1:33" ht="15.75" customHeight="1" x14ac:dyDescent="0.2">
      <c r="A19" s="15" t="s">
        <v>63</v>
      </c>
      <c r="B19" s="15" t="s">
        <v>99</v>
      </c>
      <c r="C19" s="16">
        <f t="shared" si="4"/>
        <v>28.990000000000006</v>
      </c>
      <c r="D19" s="17">
        <v>14</v>
      </c>
      <c r="E19" s="17">
        <v>0</v>
      </c>
      <c r="F19" s="18">
        <v>405.86000000000007</v>
      </c>
      <c r="G19" s="30">
        <v>0</v>
      </c>
      <c r="H19" s="19">
        <f t="shared" si="1"/>
        <v>0</v>
      </c>
      <c r="I19" s="19">
        <f t="shared" si="2"/>
        <v>0.19291048637461203</v>
      </c>
      <c r="J19" s="18">
        <f t="shared" si="5"/>
        <v>78.294650000000047</v>
      </c>
      <c r="K19" s="18">
        <f t="shared" si="3"/>
        <v>5.592475000000003</v>
      </c>
      <c r="L19" s="17">
        <v>17</v>
      </c>
      <c r="M19" s="20">
        <f t="shared" si="6"/>
        <v>0.82352941176470584</v>
      </c>
      <c r="N19" s="17">
        <v>42</v>
      </c>
      <c r="O19" s="21">
        <f t="shared" ref="O19:P19" si="27">D19/7</f>
        <v>2</v>
      </c>
      <c r="P19" s="21">
        <f t="shared" si="27"/>
        <v>0</v>
      </c>
      <c r="Q19" s="17">
        <f t="shared" si="8"/>
        <v>21</v>
      </c>
      <c r="R19" s="17"/>
      <c r="S19" s="22">
        <v>0.80235988200589903</v>
      </c>
      <c r="T19" s="15" t="s">
        <v>34</v>
      </c>
      <c r="U19" s="23" t="s">
        <v>34</v>
      </c>
      <c r="V19" s="24" t="s">
        <v>34</v>
      </c>
      <c r="W19" s="15">
        <v>0</v>
      </c>
      <c r="X19" s="25">
        <f t="shared" si="9"/>
        <v>0</v>
      </c>
      <c r="Y19" s="26">
        <f t="shared" si="10"/>
        <v>0</v>
      </c>
      <c r="Z19" s="15">
        <v>0</v>
      </c>
      <c r="AA19" s="15" t="s">
        <v>35</v>
      </c>
      <c r="AB19" s="28">
        <f t="shared" si="11"/>
        <v>-0.69</v>
      </c>
      <c r="AC19" s="29">
        <v>0.70833333333333337</v>
      </c>
      <c r="AD19" s="26">
        <f t="shared" si="12"/>
        <v>-13.684999999999999</v>
      </c>
      <c r="AE19" s="26">
        <v>-8.08</v>
      </c>
      <c r="AF19" s="26">
        <v>-9.9915249999999993</v>
      </c>
      <c r="AG19" s="26">
        <v>0</v>
      </c>
    </row>
    <row r="20" spans="1:33" ht="15.75" customHeight="1" x14ac:dyDescent="0.2">
      <c r="A20" s="15" t="s">
        <v>65</v>
      </c>
      <c r="B20" s="15" t="s">
        <v>66</v>
      </c>
      <c r="C20" s="16">
        <f t="shared" si="4"/>
        <v>29.99</v>
      </c>
      <c r="D20" s="17">
        <v>3</v>
      </c>
      <c r="E20" s="17">
        <v>0</v>
      </c>
      <c r="F20" s="18">
        <v>89.97</v>
      </c>
      <c r="G20" s="30">
        <v>-0.08</v>
      </c>
      <c r="H20" s="19">
        <f t="shared" si="1"/>
        <v>8.8918528398355013E-4</v>
      </c>
      <c r="I20" s="19">
        <f t="shared" si="2"/>
        <v>0.2139315883072134</v>
      </c>
      <c r="J20" s="18">
        <f t="shared" si="5"/>
        <v>19.247424999999989</v>
      </c>
      <c r="K20" s="18">
        <f t="shared" si="3"/>
        <v>6.41580833333333</v>
      </c>
      <c r="L20" s="17">
        <v>10</v>
      </c>
      <c r="M20" s="20">
        <f t="shared" si="6"/>
        <v>0.3</v>
      </c>
      <c r="N20" s="17">
        <v>36</v>
      </c>
      <c r="O20" s="21">
        <f t="shared" ref="O20:P20" si="28">D20/7</f>
        <v>0.42857142857142855</v>
      </c>
      <c r="P20" s="21">
        <f t="shared" si="28"/>
        <v>0</v>
      </c>
      <c r="Q20" s="17">
        <f t="shared" si="8"/>
        <v>84</v>
      </c>
      <c r="R20" s="17"/>
      <c r="S20" s="22">
        <v>0.91612903225806397</v>
      </c>
      <c r="T20" s="15" t="s">
        <v>34</v>
      </c>
      <c r="U20" s="23" t="s">
        <v>34</v>
      </c>
      <c r="V20" s="24" t="s">
        <v>34</v>
      </c>
      <c r="W20" s="15">
        <v>0</v>
      </c>
      <c r="X20" s="25">
        <f t="shared" si="9"/>
        <v>0</v>
      </c>
      <c r="Y20" s="26">
        <f t="shared" si="10"/>
        <v>0</v>
      </c>
      <c r="Z20" s="15">
        <v>0</v>
      </c>
      <c r="AA20" s="15" t="s">
        <v>35</v>
      </c>
      <c r="AB20" s="28">
        <f t="shared" si="11"/>
        <v>-0.69</v>
      </c>
      <c r="AC20" s="29">
        <v>0.70833333333333337</v>
      </c>
      <c r="AD20" s="26">
        <f t="shared" si="12"/>
        <v>-2.9324999999999997</v>
      </c>
      <c r="AE20" s="26">
        <v>-8.08</v>
      </c>
      <c r="AF20" s="26">
        <v>-9.9915249999999993</v>
      </c>
      <c r="AG20" s="26">
        <v>0</v>
      </c>
    </row>
    <row r="21" spans="1:33" ht="15.75" customHeight="1" x14ac:dyDescent="0.2">
      <c r="A21" s="15" t="s">
        <v>67</v>
      </c>
      <c r="B21" s="15" t="s">
        <v>100</v>
      </c>
      <c r="C21" s="16">
        <f t="shared" si="4"/>
        <v>30.054000000000002</v>
      </c>
      <c r="D21" s="17">
        <v>10</v>
      </c>
      <c r="E21" s="17">
        <v>0</v>
      </c>
      <c r="F21" s="18">
        <v>300.54000000000002</v>
      </c>
      <c r="G21" s="30">
        <v>0</v>
      </c>
      <c r="H21" s="19">
        <f t="shared" si="1"/>
        <v>0</v>
      </c>
      <c r="I21" s="19">
        <f t="shared" si="2"/>
        <v>0.21617338790177687</v>
      </c>
      <c r="J21" s="18">
        <f t="shared" si="5"/>
        <v>64.968750000000028</v>
      </c>
      <c r="K21" s="18">
        <f t="shared" si="3"/>
        <v>6.4968750000000028</v>
      </c>
      <c r="L21" s="17">
        <v>9</v>
      </c>
      <c r="M21" s="20">
        <f t="shared" si="6"/>
        <v>1.1111111111111112</v>
      </c>
      <c r="N21" s="17">
        <v>27</v>
      </c>
      <c r="O21" s="21">
        <f t="shared" ref="O21:P21" si="29">D21/7</f>
        <v>1.4285714285714286</v>
      </c>
      <c r="P21" s="21">
        <f t="shared" si="29"/>
        <v>0</v>
      </c>
      <c r="Q21" s="17">
        <f t="shared" si="8"/>
        <v>18</v>
      </c>
      <c r="R21" s="17"/>
      <c r="S21" s="22">
        <v>1.05190311418685</v>
      </c>
      <c r="T21" s="15" t="s">
        <v>34</v>
      </c>
      <c r="U21" s="23" t="s">
        <v>34</v>
      </c>
      <c r="V21" s="24" t="s">
        <v>34</v>
      </c>
      <c r="W21" s="15">
        <v>0</v>
      </c>
      <c r="X21" s="25">
        <f t="shared" si="9"/>
        <v>0</v>
      </c>
      <c r="Y21" s="26">
        <f t="shared" si="10"/>
        <v>0</v>
      </c>
      <c r="Z21" s="15">
        <v>0</v>
      </c>
      <c r="AA21" s="15" t="s">
        <v>35</v>
      </c>
      <c r="AB21" s="28">
        <f t="shared" si="11"/>
        <v>-0.69</v>
      </c>
      <c r="AC21" s="29">
        <v>0.70833333333333337</v>
      </c>
      <c r="AD21" s="26">
        <f t="shared" si="12"/>
        <v>-9.7749999999999986</v>
      </c>
      <c r="AE21" s="26">
        <v>-8.08</v>
      </c>
      <c r="AF21" s="26">
        <v>-9.9915249999999993</v>
      </c>
      <c r="AG21" s="26">
        <v>0</v>
      </c>
    </row>
    <row r="22" spans="1:33" ht="15.75" customHeight="1" x14ac:dyDescent="0.2">
      <c r="A22" s="15" t="s">
        <v>69</v>
      </c>
      <c r="B22" s="15" t="s">
        <v>101</v>
      </c>
      <c r="C22" s="16">
        <f t="shared" si="4"/>
        <v>30.99</v>
      </c>
      <c r="D22" s="17">
        <v>2</v>
      </c>
      <c r="E22" s="17">
        <v>0</v>
      </c>
      <c r="F22" s="30">
        <v>61.98</v>
      </c>
      <c r="G22" s="30">
        <v>-0.08</v>
      </c>
      <c r="H22" s="19">
        <f t="shared" si="1"/>
        <v>1.2907389480477575E-3</v>
      </c>
      <c r="I22" s="19">
        <f t="shared" si="2"/>
        <v>0.2340262988060664</v>
      </c>
      <c r="J22" s="18">
        <f t="shared" si="5"/>
        <v>14.504949999999996</v>
      </c>
      <c r="K22" s="18">
        <f t="shared" si="3"/>
        <v>7.2524749999999978</v>
      </c>
      <c r="L22" s="17">
        <v>8</v>
      </c>
      <c r="M22" s="20">
        <f t="shared" si="6"/>
        <v>0.25</v>
      </c>
      <c r="N22" s="17">
        <v>25</v>
      </c>
      <c r="O22" s="21">
        <f t="shared" ref="O22:P22" si="30">D22/7</f>
        <v>0.2857142857142857</v>
      </c>
      <c r="P22" s="21">
        <f t="shared" si="30"/>
        <v>0</v>
      </c>
      <c r="Q22" s="17">
        <f t="shared" si="8"/>
        <v>87</v>
      </c>
      <c r="R22" s="17"/>
      <c r="S22" s="22">
        <v>1.0869565217391299</v>
      </c>
      <c r="T22" s="15" t="s">
        <v>34</v>
      </c>
      <c r="U22" s="23" t="s">
        <v>34</v>
      </c>
      <c r="V22" s="24" t="s">
        <v>34</v>
      </c>
      <c r="W22" s="15">
        <v>1</v>
      </c>
      <c r="X22" s="25">
        <f t="shared" si="9"/>
        <v>0.5</v>
      </c>
      <c r="Y22" s="26">
        <f t="shared" si="10"/>
        <v>0.08</v>
      </c>
      <c r="Z22" s="15">
        <v>0</v>
      </c>
      <c r="AA22" s="15" t="s">
        <v>35</v>
      </c>
      <c r="AB22" s="28">
        <f t="shared" si="11"/>
        <v>-0.69</v>
      </c>
      <c r="AC22" s="29">
        <v>0.70833333333333337</v>
      </c>
      <c r="AD22" s="26">
        <f t="shared" si="12"/>
        <v>-1.9549999999999998</v>
      </c>
      <c r="AE22" s="26">
        <v>-8.08</v>
      </c>
      <c r="AF22" s="26">
        <v>-9.9915249999999993</v>
      </c>
      <c r="AG22" s="26">
        <v>0</v>
      </c>
    </row>
    <row r="23" spans="1:33" ht="15.75" customHeight="1" x14ac:dyDescent="0.2">
      <c r="A23" s="15" t="s">
        <v>71</v>
      </c>
      <c r="B23" s="15" t="s">
        <v>102</v>
      </c>
      <c r="C23" s="16">
        <f t="shared" si="4"/>
        <v>30.799999999999997</v>
      </c>
      <c r="D23" s="17">
        <v>4</v>
      </c>
      <c r="E23" s="17">
        <v>0</v>
      </c>
      <c r="F23" s="18">
        <v>123.19999999999999</v>
      </c>
      <c r="G23" s="30">
        <v>-0.08</v>
      </c>
      <c r="H23" s="19">
        <f t="shared" si="1"/>
        <v>6.4935064935064946E-4</v>
      </c>
      <c r="I23" s="19">
        <f t="shared" si="2"/>
        <v>0.23087581168831162</v>
      </c>
      <c r="J23" s="18">
        <f t="shared" si="5"/>
        <v>28.443899999999989</v>
      </c>
      <c r="K23" s="18">
        <f t="shared" si="3"/>
        <v>7.1109749999999972</v>
      </c>
      <c r="L23" s="17">
        <v>9</v>
      </c>
      <c r="M23" s="20">
        <f t="shared" si="6"/>
        <v>0.44444444444444442</v>
      </c>
      <c r="N23" s="17">
        <v>20</v>
      </c>
      <c r="O23" s="21">
        <f t="shared" ref="O23:P23" si="31">D23/7</f>
        <v>0.5714285714285714</v>
      </c>
      <c r="P23" s="21">
        <f t="shared" si="31"/>
        <v>0</v>
      </c>
      <c r="Q23" s="17">
        <f t="shared" si="8"/>
        <v>35</v>
      </c>
      <c r="R23" s="17"/>
      <c r="S23" s="22">
        <v>1.1274131274131201</v>
      </c>
      <c r="T23" s="15" t="s">
        <v>34</v>
      </c>
      <c r="U23" s="23" t="s">
        <v>34</v>
      </c>
      <c r="V23" s="24" t="s">
        <v>34</v>
      </c>
      <c r="W23" s="15">
        <v>0</v>
      </c>
      <c r="X23" s="25">
        <f t="shared" si="9"/>
        <v>0</v>
      </c>
      <c r="Y23" s="26">
        <f t="shared" si="10"/>
        <v>0</v>
      </c>
      <c r="Z23" s="15">
        <v>0</v>
      </c>
      <c r="AA23" s="15" t="s">
        <v>35</v>
      </c>
      <c r="AB23" s="28">
        <f t="shared" si="11"/>
        <v>-0.69</v>
      </c>
      <c r="AC23" s="29">
        <v>0.70833333333333337</v>
      </c>
      <c r="AD23" s="26">
        <f t="shared" si="12"/>
        <v>-3.9099999999999997</v>
      </c>
      <c r="AE23" s="26">
        <v>-8.08</v>
      </c>
      <c r="AF23" s="26">
        <v>-9.9915249999999993</v>
      </c>
      <c r="AG23" s="26">
        <v>0</v>
      </c>
    </row>
    <row r="24" spans="1:33" ht="15.75" customHeight="1" x14ac:dyDescent="0.2">
      <c r="A24" s="15" t="s">
        <v>73</v>
      </c>
      <c r="B24" s="15" t="s">
        <v>103</v>
      </c>
      <c r="C24" s="16">
        <f t="shared" si="4"/>
        <v>27.890000000000004</v>
      </c>
      <c r="D24" s="17">
        <v>10</v>
      </c>
      <c r="E24" s="17">
        <v>0</v>
      </c>
      <c r="F24" s="18">
        <v>278.90000000000003</v>
      </c>
      <c r="G24" s="18">
        <v>-0.08</v>
      </c>
      <c r="H24" s="19">
        <f t="shared" si="1"/>
        <v>2.8684116170670486E-4</v>
      </c>
      <c r="I24" s="19">
        <f t="shared" si="2"/>
        <v>0.16670760129078532</v>
      </c>
      <c r="J24" s="18">
        <f t="shared" si="5"/>
        <v>46.494750000000032</v>
      </c>
      <c r="K24" s="18">
        <f t="shared" si="3"/>
        <v>4.6494750000000034</v>
      </c>
      <c r="L24" s="17">
        <v>21</v>
      </c>
      <c r="M24" s="20">
        <f t="shared" si="6"/>
        <v>0.47619047619047616</v>
      </c>
      <c r="N24" s="17">
        <v>12</v>
      </c>
      <c r="O24" s="21">
        <f t="shared" ref="O24:P24" si="32">D24/7</f>
        <v>1.4285714285714286</v>
      </c>
      <c r="P24" s="21">
        <f t="shared" si="32"/>
        <v>0</v>
      </c>
      <c r="Q24" s="17">
        <f t="shared" si="8"/>
        <v>8</v>
      </c>
      <c r="R24" s="17"/>
      <c r="S24" s="22">
        <v>1.28571428571428</v>
      </c>
      <c r="T24" s="15" t="s">
        <v>34</v>
      </c>
      <c r="U24" s="23" t="s">
        <v>34</v>
      </c>
      <c r="V24" s="24" t="s">
        <v>34</v>
      </c>
      <c r="W24" s="15">
        <v>0</v>
      </c>
      <c r="X24" s="25">
        <f t="shared" si="9"/>
        <v>0</v>
      </c>
      <c r="Y24" s="26">
        <f t="shared" si="10"/>
        <v>0</v>
      </c>
      <c r="Z24" s="15">
        <v>0</v>
      </c>
      <c r="AA24" s="15" t="s">
        <v>35</v>
      </c>
      <c r="AB24" s="28">
        <f t="shared" si="11"/>
        <v>-0.69</v>
      </c>
      <c r="AC24" s="29">
        <v>0.70833333333333337</v>
      </c>
      <c r="AD24" s="26">
        <f t="shared" si="12"/>
        <v>-9.7749999999999986</v>
      </c>
      <c r="AE24" s="26">
        <v>-8.08</v>
      </c>
      <c r="AF24" s="26">
        <v>-9.9915249999999993</v>
      </c>
      <c r="AG24" s="26">
        <v>0</v>
      </c>
    </row>
    <row r="25" spans="1:33" ht="15.75" customHeight="1" x14ac:dyDescent="0.2">
      <c r="A25" s="15" t="s">
        <v>75</v>
      </c>
      <c r="B25" s="15" t="s">
        <v>76</v>
      </c>
      <c r="C25" s="16">
        <f t="shared" si="4"/>
        <v>26.99</v>
      </c>
      <c r="D25" s="17">
        <v>6</v>
      </c>
      <c r="E25" s="17">
        <v>0</v>
      </c>
      <c r="F25" s="18">
        <v>161.94</v>
      </c>
      <c r="G25" s="18">
        <v>-0.16</v>
      </c>
      <c r="H25" s="19">
        <f t="shared" si="1"/>
        <v>9.880202544152155E-4</v>
      </c>
      <c r="I25" s="19">
        <f t="shared" si="2"/>
        <v>0.14328763739656666</v>
      </c>
      <c r="J25" s="18">
        <f t="shared" si="5"/>
        <v>23.204000000000004</v>
      </c>
      <c r="K25" s="18">
        <f t="shared" si="3"/>
        <v>3.8673333333333342</v>
      </c>
      <c r="L25" s="17">
        <v>26</v>
      </c>
      <c r="M25" s="20">
        <f t="shared" si="6"/>
        <v>0.23076923076923078</v>
      </c>
      <c r="N25" s="17">
        <v>3</v>
      </c>
      <c r="O25" s="21">
        <f t="shared" ref="O25:P25" si="33">D25/7</f>
        <v>0.8571428571428571</v>
      </c>
      <c r="P25" s="21">
        <f t="shared" si="33"/>
        <v>0</v>
      </c>
      <c r="Q25" s="17">
        <f t="shared" si="8"/>
        <v>3</v>
      </c>
      <c r="R25" s="17"/>
      <c r="S25" s="22">
        <v>1.6326530612244901</v>
      </c>
      <c r="T25" s="15" t="s">
        <v>34</v>
      </c>
      <c r="U25" s="23" t="s">
        <v>34</v>
      </c>
      <c r="V25" s="24" t="s">
        <v>34</v>
      </c>
      <c r="W25" s="15">
        <v>0</v>
      </c>
      <c r="X25" s="25">
        <f t="shared" si="9"/>
        <v>0</v>
      </c>
      <c r="Y25" s="26">
        <f t="shared" si="10"/>
        <v>0.16</v>
      </c>
      <c r="Z25" s="15">
        <v>1</v>
      </c>
      <c r="AA25" s="15" t="s">
        <v>35</v>
      </c>
      <c r="AB25" s="28">
        <f t="shared" si="11"/>
        <v>-0.69</v>
      </c>
      <c r="AC25" s="29">
        <v>0.70833333333333337</v>
      </c>
      <c r="AD25" s="26">
        <f t="shared" si="12"/>
        <v>-5.8649999999999993</v>
      </c>
      <c r="AE25" s="26">
        <v>-8.08</v>
      </c>
      <c r="AF25" s="26">
        <v>-9.99</v>
      </c>
      <c r="AG25" s="26">
        <v>0</v>
      </c>
    </row>
    <row r="26" spans="1:33" ht="15.75" customHeight="1" x14ac:dyDescent="0.2">
      <c r="A26" s="15" t="s">
        <v>77</v>
      </c>
      <c r="B26" s="15" t="s">
        <v>76</v>
      </c>
      <c r="C26" s="16">
        <f t="shared" si="4"/>
        <v>26.99</v>
      </c>
      <c r="D26" s="17">
        <v>4</v>
      </c>
      <c r="E26" s="17">
        <v>0</v>
      </c>
      <c r="F26" s="18">
        <v>107.96</v>
      </c>
      <c r="G26" s="18">
        <v>-0.08</v>
      </c>
      <c r="H26" s="19">
        <f t="shared" si="1"/>
        <v>7.4101519081141173E-4</v>
      </c>
      <c r="I26" s="19">
        <f t="shared" si="2"/>
        <v>0.14347814005187104</v>
      </c>
      <c r="J26" s="18">
        <f t="shared" si="5"/>
        <v>15.489899999999995</v>
      </c>
      <c r="K26" s="18">
        <f t="shared" si="3"/>
        <v>3.8724749999999988</v>
      </c>
      <c r="L26" s="17">
        <v>4</v>
      </c>
      <c r="M26" s="20">
        <f t="shared" si="6"/>
        <v>1</v>
      </c>
      <c r="N26" s="17">
        <v>0</v>
      </c>
      <c r="O26" s="21">
        <f t="shared" ref="O26:P26" si="34">D26/7</f>
        <v>0.5714285714285714</v>
      </c>
      <c r="P26" s="21">
        <f t="shared" si="34"/>
        <v>0</v>
      </c>
      <c r="Q26" s="17">
        <f t="shared" si="8"/>
        <v>0</v>
      </c>
      <c r="R26" s="17"/>
      <c r="S26" s="22">
        <v>0</v>
      </c>
      <c r="T26" s="15" t="s">
        <v>34</v>
      </c>
      <c r="U26" s="23" t="s">
        <v>34</v>
      </c>
      <c r="V26" s="24" t="s">
        <v>34</v>
      </c>
      <c r="W26" s="15">
        <v>0</v>
      </c>
      <c r="X26" s="25">
        <f t="shared" si="9"/>
        <v>0</v>
      </c>
      <c r="Y26" s="26">
        <f t="shared" si="10"/>
        <v>0</v>
      </c>
      <c r="Z26" s="15">
        <v>0</v>
      </c>
      <c r="AA26" s="15" t="s">
        <v>35</v>
      </c>
      <c r="AB26" s="28">
        <f t="shared" si="11"/>
        <v>-0.69</v>
      </c>
      <c r="AC26" s="29">
        <v>0.70833333333333337</v>
      </c>
      <c r="AD26" s="26">
        <f t="shared" si="12"/>
        <v>-3.9099999999999997</v>
      </c>
      <c r="AE26" s="26">
        <v>-8.08</v>
      </c>
      <c r="AF26" s="26">
        <v>-9.9915249999999993</v>
      </c>
      <c r="AG26" s="26">
        <v>0</v>
      </c>
    </row>
    <row r="27" spans="1:33" ht="15.75" customHeight="1" x14ac:dyDescent="0.2">
      <c r="A27" s="15" t="s">
        <v>78</v>
      </c>
      <c r="B27" s="15" t="s">
        <v>76</v>
      </c>
      <c r="C27" s="16">
        <f t="shared" si="4"/>
        <v>26.99</v>
      </c>
      <c r="D27" s="17">
        <v>2</v>
      </c>
      <c r="E27" s="17">
        <v>0</v>
      </c>
      <c r="F27" s="18">
        <v>53.98</v>
      </c>
      <c r="G27" s="18">
        <v>-0.08</v>
      </c>
      <c r="H27" s="19">
        <f t="shared" si="1"/>
        <v>1.4820303816228235E-3</v>
      </c>
      <c r="I27" s="19">
        <f t="shared" si="2"/>
        <v>0.16496758058540198</v>
      </c>
      <c r="J27" s="18">
        <f t="shared" si="5"/>
        <v>8.9049499999999977</v>
      </c>
      <c r="K27" s="18">
        <f t="shared" si="3"/>
        <v>4.4524749999999989</v>
      </c>
      <c r="L27" s="17">
        <v>10</v>
      </c>
      <c r="M27" s="20">
        <f t="shared" si="6"/>
        <v>0.2</v>
      </c>
      <c r="N27" s="17">
        <v>0</v>
      </c>
      <c r="O27" s="21">
        <f t="shared" ref="O27:P27" si="35">D27/7</f>
        <v>0.2857142857142857</v>
      </c>
      <c r="P27" s="21">
        <f t="shared" si="35"/>
        <v>0</v>
      </c>
      <c r="Q27" s="17">
        <f t="shared" si="8"/>
        <v>0</v>
      </c>
      <c r="R27" s="17"/>
      <c r="S27" s="22">
        <v>1.9640718562874251</v>
      </c>
      <c r="T27" s="15" t="s">
        <v>34</v>
      </c>
      <c r="U27" s="23" t="s">
        <v>34</v>
      </c>
      <c r="V27" s="24" t="s">
        <v>34</v>
      </c>
      <c r="W27" s="32">
        <v>0</v>
      </c>
      <c r="X27" s="25">
        <f t="shared" si="9"/>
        <v>0</v>
      </c>
      <c r="Y27" s="26">
        <f t="shared" si="10"/>
        <v>0</v>
      </c>
      <c r="Z27" s="32">
        <v>0</v>
      </c>
      <c r="AA27" s="15" t="s">
        <v>35</v>
      </c>
      <c r="AB27" s="28">
        <f t="shared" si="11"/>
        <v>-0.69</v>
      </c>
      <c r="AC27" s="29">
        <v>0.70833333333333337</v>
      </c>
      <c r="AD27" s="26">
        <f t="shared" si="12"/>
        <v>-1.9549999999999998</v>
      </c>
      <c r="AE27" s="26">
        <v>-7.48</v>
      </c>
      <c r="AF27" s="26">
        <v>-9.9915249999999993</v>
      </c>
      <c r="AG27" s="26">
        <v>0</v>
      </c>
    </row>
    <row r="28" spans="1:33" ht="15.75" customHeight="1" x14ac:dyDescent="0.2">
      <c r="A28" s="15" t="s">
        <v>79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19" t="e">
        <f t="shared" si="1"/>
        <v>#DIV/0!</v>
      </c>
      <c r="I28" s="19" t="e">
        <f t="shared" si="2"/>
        <v>#DIV/0!</v>
      </c>
      <c r="J28" s="18">
        <f t="shared" si="5"/>
        <v>0</v>
      </c>
      <c r="K28" s="18" t="e">
        <f t="shared" si="3"/>
        <v>#DIV/0!</v>
      </c>
      <c r="L28" s="17">
        <v>0</v>
      </c>
      <c r="M28" s="20" t="str">
        <f t="shared" si="6"/>
        <v>-</v>
      </c>
      <c r="N28" s="17">
        <v>2</v>
      </c>
      <c r="O28" s="21">
        <f t="shared" ref="O28:P28" si="36">D28/7</f>
        <v>0</v>
      </c>
      <c r="P28" s="21">
        <f t="shared" si="36"/>
        <v>0</v>
      </c>
      <c r="Q28" s="17" t="e">
        <f t="shared" si="8"/>
        <v>#DIV/0!</v>
      </c>
      <c r="R28" s="17"/>
      <c r="S28" s="22">
        <v>0</v>
      </c>
      <c r="T28" s="15" t="s">
        <v>34</v>
      </c>
      <c r="U28" s="23" t="s">
        <v>34</v>
      </c>
      <c r="V28" s="24" t="s">
        <v>34</v>
      </c>
      <c r="W28" s="32">
        <v>0</v>
      </c>
      <c r="X28" s="25">
        <f t="shared" si="9"/>
        <v>0</v>
      </c>
      <c r="Y28" s="26">
        <f t="shared" si="10"/>
        <v>0</v>
      </c>
      <c r="Z28" s="32">
        <v>0</v>
      </c>
      <c r="AA28" s="15" t="s">
        <v>35</v>
      </c>
      <c r="AB28" s="28">
        <f t="shared" si="11"/>
        <v>-0.69</v>
      </c>
      <c r="AC28" s="29">
        <v>0.70833333333333337</v>
      </c>
      <c r="AD28" s="26">
        <f t="shared" si="12"/>
        <v>0</v>
      </c>
      <c r="AE28" s="26">
        <v>-7.48</v>
      </c>
      <c r="AF28" s="26">
        <v>-9.9915249999999993</v>
      </c>
      <c r="AG28" s="26">
        <v>0</v>
      </c>
    </row>
    <row r="29" spans="1:33" ht="15.75" customHeight="1" x14ac:dyDescent="0.2">
      <c r="A29" s="15" t="s">
        <v>80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19" t="e">
        <f t="shared" si="1"/>
        <v>#DIV/0!</v>
      </c>
      <c r="I29" s="19" t="e">
        <f t="shared" si="2"/>
        <v>#DIV/0!</v>
      </c>
      <c r="J29" s="18">
        <f t="shared" si="5"/>
        <v>0</v>
      </c>
      <c r="K29" s="18" t="e">
        <f t="shared" si="3"/>
        <v>#DIV/0!</v>
      </c>
      <c r="L29" s="17">
        <v>0</v>
      </c>
      <c r="M29" s="20" t="str">
        <f t="shared" si="6"/>
        <v>-</v>
      </c>
      <c r="N29" s="33">
        <v>1</v>
      </c>
      <c r="O29" s="21">
        <f t="shared" ref="O29:P29" si="37">D29/7</f>
        <v>0</v>
      </c>
      <c r="P29" s="21">
        <f t="shared" si="37"/>
        <v>0</v>
      </c>
      <c r="Q29" s="17" t="e">
        <f t="shared" si="8"/>
        <v>#DIV/0!</v>
      </c>
      <c r="R29" s="17"/>
      <c r="S29" s="34">
        <v>0</v>
      </c>
      <c r="T29" s="15" t="s">
        <v>34</v>
      </c>
      <c r="U29" s="23" t="s">
        <v>34</v>
      </c>
      <c r="V29" s="24" t="s">
        <v>34</v>
      </c>
      <c r="W29" s="15">
        <v>0</v>
      </c>
      <c r="X29" s="25">
        <f t="shared" si="9"/>
        <v>0</v>
      </c>
      <c r="Y29" s="26">
        <f t="shared" si="10"/>
        <v>0</v>
      </c>
      <c r="Z29" s="15">
        <v>0</v>
      </c>
      <c r="AA29" s="15" t="s">
        <v>35</v>
      </c>
      <c r="AB29" s="28">
        <f t="shared" si="11"/>
        <v>-0.69</v>
      </c>
      <c r="AC29" s="29">
        <v>0.70833333333333337</v>
      </c>
      <c r="AD29" s="26">
        <f t="shared" si="12"/>
        <v>0</v>
      </c>
      <c r="AE29" s="26">
        <v>-7.48</v>
      </c>
      <c r="AF29" s="26">
        <v>-9.9915249999999993</v>
      </c>
      <c r="AG29" s="26">
        <v>0</v>
      </c>
    </row>
    <row r="30" spans="1:33" ht="15.75" customHeight="1" x14ac:dyDescent="0.2">
      <c r="A30" s="15" t="s">
        <v>81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19" t="e">
        <f t="shared" si="1"/>
        <v>#DIV/0!</v>
      </c>
      <c r="I30" s="19" t="e">
        <f t="shared" si="2"/>
        <v>#DIV/0!</v>
      </c>
      <c r="J30" s="18">
        <f t="shared" si="5"/>
        <v>0</v>
      </c>
      <c r="K30" s="18" t="e">
        <f t="shared" si="3"/>
        <v>#DIV/0!</v>
      </c>
      <c r="L30" s="17">
        <v>0</v>
      </c>
      <c r="M30" s="20" t="str">
        <f t="shared" si="6"/>
        <v>-</v>
      </c>
      <c r="N30" s="33">
        <v>0</v>
      </c>
      <c r="O30" s="21">
        <f t="shared" ref="O30:P30" si="38">D30/7</f>
        <v>0</v>
      </c>
      <c r="P30" s="21">
        <f t="shared" si="38"/>
        <v>0</v>
      </c>
      <c r="Q30" s="17" t="e">
        <f t="shared" si="8"/>
        <v>#DIV/0!</v>
      </c>
      <c r="R30" s="17"/>
      <c r="S30" s="34">
        <v>0</v>
      </c>
      <c r="T30" s="15" t="s">
        <v>34</v>
      </c>
      <c r="U30" s="23" t="s">
        <v>34</v>
      </c>
      <c r="V30" s="24" t="s">
        <v>34</v>
      </c>
      <c r="W30" s="15">
        <v>0</v>
      </c>
      <c r="X30" s="25">
        <f t="shared" si="9"/>
        <v>0</v>
      </c>
      <c r="Y30" s="26">
        <f t="shared" si="10"/>
        <v>0</v>
      </c>
      <c r="Z30" s="15">
        <v>0</v>
      </c>
      <c r="AA30" s="15" t="s">
        <v>35</v>
      </c>
      <c r="AB30" s="28">
        <f t="shared" si="11"/>
        <v>-0.69</v>
      </c>
      <c r="AC30" s="29">
        <v>0.70833333333333337</v>
      </c>
      <c r="AD30" s="26">
        <f t="shared" si="12"/>
        <v>0</v>
      </c>
      <c r="AE30" s="26">
        <v>-7.48</v>
      </c>
      <c r="AF30" s="26">
        <v>-10.50331364</v>
      </c>
      <c r="AG30" s="26">
        <v>0</v>
      </c>
    </row>
    <row r="31" spans="1:33" ht="15.75" customHeight="1" x14ac:dyDescent="0.2">
      <c r="A31" s="15" t="s">
        <v>82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18">
        <v>0</v>
      </c>
      <c r="H31" s="19" t="e">
        <f t="shared" si="1"/>
        <v>#DIV/0!</v>
      </c>
      <c r="I31" s="19" t="e">
        <f t="shared" si="2"/>
        <v>#DIV/0!</v>
      </c>
      <c r="J31" s="18">
        <f t="shared" si="5"/>
        <v>0</v>
      </c>
      <c r="K31" s="18" t="e">
        <f t="shared" si="3"/>
        <v>#DIV/0!</v>
      </c>
      <c r="L31" s="17">
        <v>0</v>
      </c>
      <c r="M31" s="20" t="str">
        <f t="shared" si="6"/>
        <v>-</v>
      </c>
      <c r="N31" s="33">
        <v>0</v>
      </c>
      <c r="O31" s="21">
        <f t="shared" ref="O31:P31" si="39">D31/7</f>
        <v>0</v>
      </c>
      <c r="P31" s="21">
        <f t="shared" si="39"/>
        <v>0</v>
      </c>
      <c r="Q31" s="17" t="e">
        <f t="shared" si="8"/>
        <v>#DIV/0!</v>
      </c>
      <c r="R31" s="17"/>
      <c r="S31" s="34" t="e">
        <v>#N/A</v>
      </c>
      <c r="T31" s="15" t="s">
        <v>34</v>
      </c>
      <c r="U31" s="23" t="s">
        <v>34</v>
      </c>
      <c r="V31" s="24" t="s">
        <v>83</v>
      </c>
      <c r="W31" s="15">
        <v>0</v>
      </c>
      <c r="X31" s="25">
        <f t="shared" si="9"/>
        <v>0</v>
      </c>
      <c r="Y31" s="26">
        <f t="shared" si="10"/>
        <v>0</v>
      </c>
      <c r="Z31" s="15">
        <v>0</v>
      </c>
      <c r="AA31" s="15" t="s">
        <v>35</v>
      </c>
      <c r="AB31" s="28">
        <f t="shared" si="11"/>
        <v>-0.69</v>
      </c>
      <c r="AC31" s="29">
        <v>0.70833333333333337</v>
      </c>
      <c r="AD31" s="26">
        <f t="shared" si="12"/>
        <v>0</v>
      </c>
      <c r="AE31" s="26">
        <v>-7.48</v>
      </c>
      <c r="AF31" s="26">
        <v>-10.50331364</v>
      </c>
      <c r="AG31" s="26">
        <v>0</v>
      </c>
    </row>
    <row r="32" spans="1:33" ht="15.75" customHeight="1" x14ac:dyDescent="0.2">
      <c r="A32" s="15" t="s">
        <v>84</v>
      </c>
      <c r="B32" s="15"/>
      <c r="C32" s="16" t="str">
        <f t="shared" si="4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19" t="e">
        <f t="shared" si="1"/>
        <v>#DIV/0!</v>
      </c>
      <c r="I32" s="19" t="e">
        <f t="shared" si="2"/>
        <v>#DIV/0!</v>
      </c>
      <c r="J32" s="18">
        <f t="shared" si="5"/>
        <v>0</v>
      </c>
      <c r="K32" s="18" t="e">
        <f t="shared" si="3"/>
        <v>#DIV/0!</v>
      </c>
      <c r="L32" s="17">
        <v>0</v>
      </c>
      <c r="M32" s="20" t="str">
        <f t="shared" si="6"/>
        <v>-</v>
      </c>
      <c r="N32" s="33">
        <v>0</v>
      </c>
      <c r="O32" s="21">
        <f t="shared" ref="O32:P32" si="40">D32/7</f>
        <v>0</v>
      </c>
      <c r="P32" s="21">
        <f t="shared" si="40"/>
        <v>0</v>
      </c>
      <c r="Q32" s="17" t="e">
        <f t="shared" si="8"/>
        <v>#DIV/0!</v>
      </c>
      <c r="R32" s="17" t="str">
        <f ca="1">IFERROR(VLOOKUP($B$2,IMPORTRANGE("https://docs.google.com/spreadsheets/d/1KiWZV1ko8G7lnRucBRBd29jj3Be6ltMfljMDqzOkQmI/edit#gid=1381463014","Lookup!A:F"),6,FALSE),"")</f>
        <v/>
      </c>
      <c r="S32" s="34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24" t="str">
        <f ca="1">IFERROR(__xludf.DUMMYFUNCTION("IFERROR(VLOOKUP($B$2,IMPORTRANGE(""https://docs.google.com/spreadsheets/d/1KiWZV1ko8G7lnRucBRBd29jj3Be6ltMfljMDqzOkQmI/edit#gid=1381463014"",""Lookup!A:D""),2,FALSE),"""")"),"**No Inventory In The Works**")</f>
        <v>**No Inventory In The Works**</v>
      </c>
      <c r="W32" s="15">
        <v>0</v>
      </c>
      <c r="X32" s="25">
        <f t="shared" si="9"/>
        <v>0</v>
      </c>
      <c r="Y32" s="26">
        <f t="shared" si="10"/>
        <v>0</v>
      </c>
      <c r="Z32" s="15">
        <v>0</v>
      </c>
      <c r="AA32" s="15" t="s">
        <v>35</v>
      </c>
      <c r="AB32" s="28">
        <f t="shared" si="11"/>
        <v>-0.69</v>
      </c>
      <c r="AC32" s="29">
        <v>0.70833333333333337</v>
      </c>
      <c r="AD32" s="26">
        <f t="shared" si="12"/>
        <v>0</v>
      </c>
      <c r="AE32" s="26">
        <v>-7.48</v>
      </c>
      <c r="AF32" s="26">
        <v>-10.50331364</v>
      </c>
      <c r="AG32" s="26">
        <v>0</v>
      </c>
    </row>
    <row r="33" spans="1:33" ht="15.75" customHeight="1" x14ac:dyDescent="0.2">
      <c r="A33" s="15"/>
      <c r="B33" s="1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22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5.75" customHeight="1" x14ac:dyDescent="0.2">
      <c r="A34" s="15"/>
      <c r="B34" s="1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2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5.75" customHeight="1" x14ac:dyDescent="0.2">
      <c r="A35" s="15"/>
      <c r="B35" s="1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2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5.75" customHeight="1" x14ac:dyDescent="0.2">
      <c r="A36" s="15"/>
      <c r="B36" s="1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2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5.75" customHeight="1" x14ac:dyDescent="0.2">
      <c r="A37" s="15"/>
      <c r="B37" s="1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2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5.75" customHeight="1" x14ac:dyDescent="0.2">
      <c r="A38" s="15"/>
      <c r="B38" s="1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2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5.75" customHeight="1" x14ac:dyDescent="0.2">
      <c r="A39" s="15"/>
      <c r="B39" s="1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2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">
      <c r="A40" s="15"/>
      <c r="B40" s="1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2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">
      <c r="A41" s="15"/>
      <c r="B41" s="1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2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">
      <c r="A42" s="15"/>
      <c r="B42" s="1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22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">
      <c r="A43" s="15"/>
      <c r="B43" s="1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22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">
      <c r="A44" s="15"/>
      <c r="B44" s="1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22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">
      <c r="A45" s="15"/>
      <c r="B45" s="1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2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">
      <c r="A46" s="15"/>
      <c r="B46" s="1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22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">
      <c r="A47" s="15"/>
      <c r="B47" s="1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22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">
      <c r="A48" s="15"/>
      <c r="B48" s="1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22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">
      <c r="A49" s="15"/>
      <c r="B49" s="1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22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">
      <c r="A50" s="15"/>
      <c r="B50" s="1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22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">
      <c r="A51" s="15"/>
      <c r="B51" s="1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2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">
      <c r="A52" s="15"/>
      <c r="B52" s="1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22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">
      <c r="A53" s="15"/>
      <c r="B53" s="1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2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">
      <c r="A54" s="15"/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2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">
      <c r="A55" s="15"/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2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">
      <c r="A56" s="15"/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22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">
      <c r="A57" s="15"/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">
      <c r="A58" s="15"/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22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">
      <c r="A59" s="15"/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2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2">
      <c r="A60" s="15"/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22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">
      <c r="A61" s="15"/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22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">
      <c r="A62" s="15"/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22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">
      <c r="A63" s="15"/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2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">
      <c r="A64" s="15"/>
      <c r="B64" s="1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2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5.75" customHeight="1" x14ac:dyDescent="0.2">
      <c r="A65" s="15"/>
      <c r="B65" s="1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22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5.75" customHeight="1" x14ac:dyDescent="0.2">
      <c r="A66" s="15"/>
      <c r="B66" s="1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2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5.75" customHeight="1" x14ac:dyDescent="0.2">
      <c r="A67" s="15"/>
      <c r="B67" s="1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22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5.75" customHeight="1" x14ac:dyDescent="0.2">
      <c r="A68" s="15"/>
      <c r="B68" s="1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2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5.75" customHeight="1" x14ac:dyDescent="0.2">
      <c r="A69" s="15"/>
      <c r="B69" s="1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2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5.75" customHeight="1" x14ac:dyDescent="0.2">
      <c r="A70" s="15"/>
      <c r="B70" s="1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2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5.75" customHeight="1" x14ac:dyDescent="0.2">
      <c r="A71" s="15"/>
      <c r="B71" s="1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2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5.75" customHeight="1" x14ac:dyDescent="0.2">
      <c r="A72" s="15"/>
      <c r="B72" s="1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22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5.75" customHeight="1" x14ac:dyDescent="0.2">
      <c r="A73" s="15"/>
      <c r="B73" s="1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2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5.75" customHeight="1" x14ac:dyDescent="0.2">
      <c r="A74" s="15"/>
      <c r="B74" s="1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22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5.75" customHeight="1" x14ac:dyDescent="0.2">
      <c r="A75" s="15"/>
      <c r="B75" s="1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2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5.75" customHeight="1" x14ac:dyDescent="0.2">
      <c r="A76" s="15"/>
      <c r="B76" s="1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2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5.75" customHeight="1" x14ac:dyDescent="0.2">
      <c r="A77" s="15"/>
      <c r="B77" s="1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22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5.75" customHeight="1" x14ac:dyDescent="0.2">
      <c r="A78" s="15"/>
      <c r="B78" s="1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22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5.75" customHeight="1" x14ac:dyDescent="0.2">
      <c r="A79" s="15"/>
      <c r="B79" s="1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2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5.75" customHeight="1" x14ac:dyDescent="0.2">
      <c r="A80" s="15"/>
      <c r="B80" s="1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22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">
      <c r="A81" s="15"/>
      <c r="B81" s="1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22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">
      <c r="A82" s="15"/>
      <c r="B82" s="1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22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">
      <c r="A83" s="15"/>
      <c r="B83" s="1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22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">
      <c r="A84" s="15"/>
      <c r="B84" s="1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22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">
      <c r="A85" s="15"/>
      <c r="B85" s="1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22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">
      <c r="A86" s="15"/>
      <c r="B86" s="1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22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">
      <c r="A87" s="15"/>
      <c r="B87" s="1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22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">
      <c r="A88" s="15"/>
      <c r="B88" s="1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22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">
      <c r="A89" s="15"/>
      <c r="B89" s="1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22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">
      <c r="A90" s="15"/>
      <c r="B90" s="1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22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">
      <c r="A91" s="15"/>
      <c r="B91" s="1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2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">
      <c r="A92" s="15"/>
      <c r="B92" s="1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22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">
      <c r="A93" s="15"/>
      <c r="B93" s="1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">
      <c r="A94" s="15"/>
      <c r="B94" s="1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2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">
      <c r="A95" s="15"/>
      <c r="B95" s="1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2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">
      <c r="A96" s="15"/>
      <c r="B96" s="1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2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2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2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2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2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22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22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22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2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22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2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22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2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22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15">
      <c r="R221" s="32"/>
      <c r="S221" s="34"/>
    </row>
    <row r="222" spans="1:33" ht="15.75" customHeight="1" x14ac:dyDescent="0.15">
      <c r="R222" s="32"/>
      <c r="S222" s="34"/>
    </row>
    <row r="223" spans="1:33" ht="15.75" customHeight="1" x14ac:dyDescent="0.15">
      <c r="R223" s="32"/>
      <c r="S223" s="34"/>
    </row>
    <row r="224" spans="1:33" ht="15.75" customHeight="1" x14ac:dyDescent="0.15">
      <c r="R224" s="32"/>
      <c r="S224" s="34"/>
    </row>
    <row r="225" spans="18:18" ht="15.75" customHeight="1" x14ac:dyDescent="0.15">
      <c r="R225" s="32"/>
    </row>
    <row r="226" spans="18:18" ht="15.75" customHeight="1" x14ac:dyDescent="0.15">
      <c r="R226" s="32"/>
    </row>
    <row r="227" spans="18:18" ht="15.75" customHeight="1" x14ac:dyDescent="0.15">
      <c r="R227" s="32"/>
    </row>
    <row r="228" spans="18:18" ht="15.75" customHeight="1" x14ac:dyDescent="0.15">
      <c r="R228" s="32"/>
    </row>
    <row r="229" spans="18:18" ht="15.75" customHeight="1" x14ac:dyDescent="0.15">
      <c r="R229" s="32"/>
    </row>
    <row r="230" spans="18:18" ht="15.75" customHeight="1" x14ac:dyDescent="0.15">
      <c r="R230" s="32"/>
    </row>
    <row r="231" spans="18:18" ht="15.75" customHeight="1" x14ac:dyDescent="0.15">
      <c r="R231" s="32"/>
    </row>
    <row r="232" spans="18:18" ht="15.75" customHeight="1" x14ac:dyDescent="0.15">
      <c r="R232" s="32"/>
    </row>
    <row r="233" spans="18:18" ht="15.75" customHeight="1" x14ac:dyDescent="0.15">
      <c r="R233" s="32"/>
    </row>
    <row r="234" spans="18:18" ht="15.75" customHeight="1" x14ac:dyDescent="0.15">
      <c r="R234" s="32"/>
    </row>
    <row r="235" spans="18:18" ht="15.75" customHeight="1" x14ac:dyDescent="0.15">
      <c r="R235" s="32"/>
    </row>
    <row r="236" spans="18:18" ht="15.75" customHeight="1" x14ac:dyDescent="0.15">
      <c r="R236" s="32"/>
    </row>
    <row r="237" spans="18:18" ht="15.75" customHeight="1" x14ac:dyDescent="0.15">
      <c r="R237" s="32"/>
    </row>
    <row r="238" spans="18:18" ht="15.75" customHeight="1" x14ac:dyDescent="0.15">
      <c r="R238" s="32"/>
    </row>
    <row r="239" spans="18:18" ht="15.75" customHeight="1" x14ac:dyDescent="0.15">
      <c r="R239" s="32"/>
    </row>
    <row r="240" spans="18:18" ht="15.75" customHeight="1" x14ac:dyDescent="0.15">
      <c r="R240" s="32"/>
    </row>
    <row r="241" spans="18:18" ht="15.75" customHeight="1" x14ac:dyDescent="0.15">
      <c r="R241" s="32"/>
    </row>
    <row r="242" spans="18:18" ht="15.75" customHeight="1" x14ac:dyDescent="0.15">
      <c r="R242" s="32"/>
    </row>
    <row r="243" spans="18:18" ht="15.75" customHeight="1" x14ac:dyDescent="0.15">
      <c r="R243" s="32"/>
    </row>
    <row r="244" spans="18:18" ht="15.75" customHeight="1" x14ac:dyDescent="0.15">
      <c r="R244" s="32"/>
    </row>
    <row r="245" spans="18:18" ht="15.75" customHeight="1" x14ac:dyDescent="0.15">
      <c r="R245" s="32"/>
    </row>
    <row r="246" spans="18:18" ht="15.75" customHeight="1" x14ac:dyDescent="0.15">
      <c r="R246" s="32"/>
    </row>
    <row r="247" spans="18:18" ht="15.75" customHeight="1" x14ac:dyDescent="0.15">
      <c r="R247" s="32"/>
    </row>
    <row r="248" spans="18:18" ht="15.75" customHeight="1" x14ac:dyDescent="0.15">
      <c r="R248" s="32"/>
    </row>
    <row r="249" spans="18:18" ht="15.75" customHeight="1" x14ac:dyDescent="0.15">
      <c r="R249" s="32"/>
    </row>
    <row r="250" spans="18:18" ht="15.75" customHeight="1" x14ac:dyDescent="0.15">
      <c r="R250" s="32"/>
    </row>
    <row r="251" spans="18:18" ht="15.75" customHeight="1" x14ac:dyDescent="0.15">
      <c r="R251" s="32"/>
    </row>
    <row r="252" spans="18:18" ht="15.75" customHeight="1" x14ac:dyDescent="0.15">
      <c r="R252" s="32"/>
    </row>
    <row r="253" spans="18:18" ht="15.75" customHeight="1" x14ac:dyDescent="0.15">
      <c r="R253" s="32"/>
    </row>
    <row r="254" spans="18:18" ht="15.75" customHeight="1" x14ac:dyDescent="0.15">
      <c r="R254" s="32"/>
    </row>
    <row r="255" spans="18:18" ht="15.75" customHeight="1" x14ac:dyDescent="0.15">
      <c r="R255" s="32"/>
    </row>
    <row r="256" spans="18:18" ht="15.75" customHeight="1" x14ac:dyDescent="0.15">
      <c r="R256" s="32"/>
    </row>
    <row r="257" spans="18:18" ht="15.75" customHeight="1" x14ac:dyDescent="0.15">
      <c r="R257" s="32"/>
    </row>
    <row r="258" spans="18:18" ht="15.75" customHeight="1" x14ac:dyDescent="0.15">
      <c r="R258" s="32"/>
    </row>
    <row r="259" spans="18:18" ht="15.75" customHeight="1" x14ac:dyDescent="0.15">
      <c r="R259" s="32"/>
    </row>
    <row r="260" spans="18:18" ht="15.75" customHeight="1" x14ac:dyDescent="0.15">
      <c r="R260" s="32"/>
    </row>
    <row r="261" spans="18:18" ht="15.75" customHeight="1" x14ac:dyDescent="0.15">
      <c r="R261" s="32"/>
    </row>
    <row r="262" spans="18:18" ht="15.75" customHeight="1" x14ac:dyDescent="0.15">
      <c r="R262" s="32"/>
    </row>
    <row r="263" spans="18:18" ht="15.75" customHeight="1" x14ac:dyDescent="0.15">
      <c r="R263" s="32"/>
    </row>
    <row r="264" spans="18:18" ht="15.75" customHeight="1" x14ac:dyDescent="0.15">
      <c r="R264" s="32"/>
    </row>
    <row r="265" spans="18:18" ht="15.75" customHeight="1" x14ac:dyDescent="0.15">
      <c r="R265" s="32"/>
    </row>
    <row r="266" spans="18:18" ht="15.75" customHeight="1" x14ac:dyDescent="0.15">
      <c r="R266" s="32"/>
    </row>
    <row r="267" spans="18:18" ht="15.75" customHeight="1" x14ac:dyDescent="0.15">
      <c r="R267" s="32"/>
    </row>
    <row r="268" spans="18:18" ht="15.75" customHeight="1" x14ac:dyDescent="0.15">
      <c r="R268" s="32"/>
    </row>
    <row r="269" spans="18:18" ht="15.75" customHeight="1" x14ac:dyDescent="0.15">
      <c r="R269" s="32"/>
    </row>
    <row r="270" spans="18:18" ht="15.75" customHeight="1" x14ac:dyDescent="0.15">
      <c r="R270" s="32"/>
    </row>
    <row r="271" spans="18:18" ht="15.75" customHeight="1" x14ac:dyDescent="0.15">
      <c r="R271" s="32"/>
    </row>
    <row r="272" spans="18:18" ht="15.75" customHeight="1" x14ac:dyDescent="0.15">
      <c r="R272" s="32"/>
    </row>
    <row r="273" spans="18:18" ht="15.75" customHeight="1" x14ac:dyDescent="0.15">
      <c r="R273" s="32"/>
    </row>
    <row r="274" spans="18:18" ht="15.75" customHeight="1" x14ac:dyDescent="0.15">
      <c r="R274" s="32"/>
    </row>
    <row r="275" spans="18:18" ht="15.75" customHeight="1" x14ac:dyDescent="0.15">
      <c r="R275" s="32"/>
    </row>
    <row r="276" spans="18:18" ht="15.75" customHeight="1" x14ac:dyDescent="0.15">
      <c r="R276" s="32"/>
    </row>
    <row r="277" spans="18:18" ht="15.75" customHeight="1" x14ac:dyDescent="0.15">
      <c r="R277" s="32"/>
    </row>
    <row r="278" spans="18:18" ht="15.75" customHeight="1" x14ac:dyDescent="0.15">
      <c r="R278" s="32"/>
    </row>
    <row r="279" spans="18:18" ht="15.75" customHeight="1" x14ac:dyDescent="0.15">
      <c r="R279" s="32"/>
    </row>
    <row r="280" spans="18:18" ht="15.75" customHeight="1" x14ac:dyDescent="0.15">
      <c r="R280" s="32"/>
    </row>
    <row r="281" spans="18:18" ht="15.75" customHeight="1" x14ac:dyDescent="0.15">
      <c r="R281" s="32"/>
    </row>
    <row r="282" spans="18:18" ht="15.75" customHeight="1" x14ac:dyDescent="0.15">
      <c r="R282" s="32"/>
    </row>
    <row r="283" spans="18:18" ht="15.75" customHeight="1" x14ac:dyDescent="0.15">
      <c r="R283" s="32"/>
    </row>
    <row r="284" spans="18:18" ht="15.75" customHeight="1" x14ac:dyDescent="0.15">
      <c r="R284" s="32"/>
    </row>
    <row r="285" spans="18:18" ht="15.75" customHeight="1" x14ac:dyDescent="0.15">
      <c r="R285" s="32"/>
    </row>
    <row r="286" spans="18:18" ht="15.75" customHeight="1" x14ac:dyDescent="0.15">
      <c r="R286" s="32"/>
    </row>
    <row r="287" spans="18:18" ht="15.75" customHeight="1" x14ac:dyDescent="0.15">
      <c r="R287" s="32"/>
    </row>
    <row r="288" spans="18:18" ht="15.75" customHeight="1" x14ac:dyDescent="0.15">
      <c r="R288" s="32"/>
    </row>
    <row r="289" spans="18:18" ht="15.75" customHeight="1" x14ac:dyDescent="0.15">
      <c r="R289" s="32"/>
    </row>
    <row r="290" spans="18:18" ht="15.75" customHeight="1" x14ac:dyDescent="0.15">
      <c r="R290" s="32"/>
    </row>
    <row r="291" spans="18:18" ht="15.75" customHeight="1" x14ac:dyDescent="0.15">
      <c r="R291" s="32"/>
    </row>
    <row r="292" spans="18:18" ht="15.75" customHeight="1" x14ac:dyDescent="0.15">
      <c r="R292" s="32"/>
    </row>
    <row r="293" spans="18:18" ht="15.75" customHeight="1" x14ac:dyDescent="0.15">
      <c r="R293" s="32"/>
    </row>
    <row r="294" spans="18:18" ht="15.75" customHeight="1" x14ac:dyDescent="0.15">
      <c r="R294" s="32"/>
    </row>
    <row r="295" spans="18:18" ht="15.75" customHeight="1" x14ac:dyDescent="0.15">
      <c r="R295" s="32"/>
    </row>
    <row r="296" spans="18:18" ht="15.75" customHeight="1" x14ac:dyDescent="0.15">
      <c r="R296" s="32"/>
    </row>
    <row r="297" spans="18:18" ht="15.75" customHeight="1" x14ac:dyDescent="0.15">
      <c r="R297" s="32"/>
    </row>
    <row r="298" spans="18:18" ht="15.75" customHeight="1" x14ac:dyDescent="0.15">
      <c r="R298" s="32"/>
    </row>
    <row r="299" spans="18:18" ht="15.75" customHeight="1" x14ac:dyDescent="0.15">
      <c r="R299" s="32"/>
    </row>
    <row r="300" spans="18:18" ht="15.75" customHeight="1" x14ac:dyDescent="0.15">
      <c r="R300" s="32"/>
    </row>
    <row r="301" spans="18:18" ht="15.75" customHeight="1" x14ac:dyDescent="0.15">
      <c r="R301" s="32"/>
    </row>
    <row r="302" spans="18:18" ht="15.75" customHeight="1" x14ac:dyDescent="0.15">
      <c r="R302" s="32"/>
    </row>
    <row r="303" spans="18:18" ht="15.75" customHeight="1" x14ac:dyDescent="0.15">
      <c r="R303" s="32"/>
    </row>
    <row r="304" spans="18:18" ht="15.75" customHeight="1" x14ac:dyDescent="0.15">
      <c r="R304" s="32"/>
    </row>
    <row r="305" spans="18:18" ht="15.75" customHeight="1" x14ac:dyDescent="0.15">
      <c r="R305" s="32"/>
    </row>
    <row r="306" spans="18:18" ht="15.75" customHeight="1" x14ac:dyDescent="0.15">
      <c r="R306" s="32"/>
    </row>
    <row r="307" spans="18:18" ht="15.75" customHeight="1" x14ac:dyDescent="0.15">
      <c r="R307" s="32"/>
    </row>
    <row r="308" spans="18:18" ht="15.75" customHeight="1" x14ac:dyDescent="0.15">
      <c r="R308" s="32"/>
    </row>
    <row r="309" spans="18:18" ht="15.75" customHeight="1" x14ac:dyDescent="0.15">
      <c r="R309" s="32"/>
    </row>
    <row r="310" spans="18:18" ht="15.75" customHeight="1" x14ac:dyDescent="0.15">
      <c r="R310" s="32"/>
    </row>
    <row r="311" spans="18:18" ht="15.75" customHeight="1" x14ac:dyDescent="0.15">
      <c r="R311" s="32"/>
    </row>
    <row r="312" spans="18:18" ht="15.75" customHeight="1" x14ac:dyDescent="0.15">
      <c r="R312" s="32"/>
    </row>
    <row r="313" spans="18:18" ht="15.75" customHeight="1" x14ac:dyDescent="0.15">
      <c r="R313" s="32"/>
    </row>
    <row r="314" spans="18:18" ht="15.75" customHeight="1" x14ac:dyDescent="0.15">
      <c r="R314" s="32"/>
    </row>
    <row r="315" spans="18:18" ht="15.75" customHeight="1" x14ac:dyDescent="0.15">
      <c r="R315" s="32"/>
    </row>
    <row r="316" spans="18:18" ht="15.75" customHeight="1" x14ac:dyDescent="0.15">
      <c r="R316" s="32"/>
    </row>
    <row r="317" spans="18:18" ht="15.75" customHeight="1" x14ac:dyDescent="0.15">
      <c r="R317" s="32"/>
    </row>
    <row r="318" spans="18:18" ht="15.75" customHeight="1" x14ac:dyDescent="0.15">
      <c r="R318" s="32"/>
    </row>
    <row r="319" spans="18:18" ht="15.75" customHeight="1" x14ac:dyDescent="0.15">
      <c r="R319" s="32"/>
    </row>
    <row r="320" spans="18:18" ht="15.75" customHeight="1" x14ac:dyDescent="0.15">
      <c r="R320" s="32"/>
    </row>
    <row r="321" spans="18:18" ht="15.75" customHeight="1" x14ac:dyDescent="0.15">
      <c r="R321" s="32"/>
    </row>
    <row r="322" spans="18:18" ht="15.75" customHeight="1" x14ac:dyDescent="0.15">
      <c r="R322" s="32"/>
    </row>
    <row r="323" spans="18:18" ht="15.75" customHeight="1" x14ac:dyDescent="0.15">
      <c r="R323" s="32"/>
    </row>
    <row r="324" spans="18:18" ht="15.75" customHeight="1" x14ac:dyDescent="0.15">
      <c r="R324" s="32"/>
    </row>
    <row r="325" spans="18:18" ht="15.75" customHeight="1" x14ac:dyDescent="0.15">
      <c r="R325" s="32"/>
    </row>
    <row r="326" spans="18:18" ht="15.75" customHeight="1" x14ac:dyDescent="0.15">
      <c r="R326" s="32"/>
    </row>
    <row r="327" spans="18:18" ht="15.75" customHeight="1" x14ac:dyDescent="0.15">
      <c r="R327" s="32"/>
    </row>
    <row r="328" spans="18:18" ht="15.75" customHeight="1" x14ac:dyDescent="0.15">
      <c r="R328" s="32"/>
    </row>
    <row r="329" spans="18:18" ht="15.75" customHeight="1" x14ac:dyDescent="0.15">
      <c r="R329" s="32"/>
    </row>
    <row r="330" spans="18:18" ht="15.75" customHeight="1" x14ac:dyDescent="0.15">
      <c r="R330" s="32"/>
    </row>
    <row r="331" spans="18:18" ht="15.75" customHeight="1" x14ac:dyDescent="0.15">
      <c r="R331" s="32"/>
    </row>
    <row r="332" spans="18:18" ht="15.75" customHeight="1" x14ac:dyDescent="0.15">
      <c r="R332" s="32"/>
    </row>
    <row r="333" spans="18:18" ht="15.75" customHeight="1" x14ac:dyDescent="0.15">
      <c r="R333" s="32"/>
    </row>
    <row r="334" spans="18:18" ht="15.75" customHeight="1" x14ac:dyDescent="0.15">
      <c r="R334" s="32"/>
    </row>
    <row r="335" spans="18:18" ht="15.75" customHeight="1" x14ac:dyDescent="0.15">
      <c r="R335" s="32"/>
    </row>
    <row r="336" spans="18:18" ht="15.75" customHeight="1" x14ac:dyDescent="0.15">
      <c r="R336" s="32"/>
    </row>
    <row r="337" spans="18:18" ht="15.75" customHeight="1" x14ac:dyDescent="0.15">
      <c r="R337" s="32"/>
    </row>
    <row r="338" spans="18:18" ht="15.75" customHeight="1" x14ac:dyDescent="0.15">
      <c r="R338" s="32"/>
    </row>
    <row r="339" spans="18:18" ht="15.75" customHeight="1" x14ac:dyDescent="0.15">
      <c r="R339" s="32"/>
    </row>
    <row r="340" spans="18:18" ht="15.75" customHeight="1" x14ac:dyDescent="0.15">
      <c r="R340" s="32"/>
    </row>
    <row r="341" spans="18:18" ht="15.75" customHeight="1" x14ac:dyDescent="0.15">
      <c r="R341" s="32"/>
    </row>
    <row r="342" spans="18:18" ht="15.75" customHeight="1" x14ac:dyDescent="0.15">
      <c r="R342" s="32"/>
    </row>
    <row r="343" spans="18:18" ht="15.75" customHeight="1" x14ac:dyDescent="0.15">
      <c r="R343" s="32"/>
    </row>
    <row r="344" spans="18:18" ht="15.75" customHeight="1" x14ac:dyDescent="0.15">
      <c r="R344" s="32"/>
    </row>
    <row r="345" spans="18:18" ht="15.75" customHeight="1" x14ac:dyDescent="0.15">
      <c r="R345" s="32"/>
    </row>
    <row r="346" spans="18:18" ht="15.75" customHeight="1" x14ac:dyDescent="0.15">
      <c r="R346" s="32"/>
    </row>
    <row r="347" spans="18:18" ht="15.75" customHeight="1" x14ac:dyDescent="0.15">
      <c r="R347" s="32"/>
    </row>
    <row r="348" spans="18:18" ht="15.75" customHeight="1" x14ac:dyDescent="0.15">
      <c r="R348" s="32"/>
    </row>
    <row r="349" spans="18:18" ht="15.75" customHeight="1" x14ac:dyDescent="0.15">
      <c r="R349" s="32"/>
    </row>
    <row r="350" spans="18:18" ht="15.75" customHeight="1" x14ac:dyDescent="0.15">
      <c r="R350" s="32"/>
    </row>
    <row r="351" spans="18:18" ht="15.75" customHeight="1" x14ac:dyDescent="0.15">
      <c r="R351" s="32"/>
    </row>
    <row r="352" spans="18:18" ht="15.75" customHeight="1" x14ac:dyDescent="0.15">
      <c r="R352" s="32"/>
    </row>
    <row r="353" spans="18:18" ht="15.75" customHeight="1" x14ac:dyDescent="0.15">
      <c r="R353" s="32"/>
    </row>
    <row r="354" spans="18:18" ht="15.75" customHeight="1" x14ac:dyDescent="0.15">
      <c r="R354" s="32"/>
    </row>
    <row r="355" spans="18:18" ht="15.75" customHeight="1" x14ac:dyDescent="0.15">
      <c r="R355" s="32"/>
    </row>
    <row r="356" spans="18:18" ht="15.75" customHeight="1" x14ac:dyDescent="0.15">
      <c r="R356" s="32"/>
    </row>
    <row r="357" spans="18:18" ht="15.75" customHeight="1" x14ac:dyDescent="0.15">
      <c r="R357" s="32"/>
    </row>
    <row r="358" spans="18:18" ht="15.75" customHeight="1" x14ac:dyDescent="0.15">
      <c r="R358" s="32"/>
    </row>
    <row r="359" spans="18:18" ht="15.75" customHeight="1" x14ac:dyDescent="0.15">
      <c r="R359" s="32"/>
    </row>
    <row r="360" spans="18:18" ht="15.75" customHeight="1" x14ac:dyDescent="0.15">
      <c r="R360" s="32"/>
    </row>
    <row r="361" spans="18:18" ht="15.75" customHeight="1" x14ac:dyDescent="0.15">
      <c r="R361" s="32"/>
    </row>
    <row r="362" spans="18:18" ht="15.75" customHeight="1" x14ac:dyDescent="0.15">
      <c r="R362" s="32"/>
    </row>
    <row r="363" spans="18:18" ht="15.75" customHeight="1" x14ac:dyDescent="0.15">
      <c r="R363" s="32"/>
    </row>
    <row r="364" spans="18:18" ht="15.75" customHeight="1" x14ac:dyDescent="0.15">
      <c r="R364" s="32"/>
    </row>
    <row r="365" spans="18:18" ht="15.75" customHeight="1" x14ac:dyDescent="0.15">
      <c r="R365" s="32"/>
    </row>
    <row r="366" spans="18:18" ht="15.75" customHeight="1" x14ac:dyDescent="0.15">
      <c r="R366" s="32"/>
    </row>
    <row r="367" spans="18:18" ht="15.75" customHeight="1" x14ac:dyDescent="0.15">
      <c r="R367" s="32"/>
    </row>
    <row r="368" spans="18:18" ht="15.75" customHeight="1" x14ac:dyDescent="0.15">
      <c r="R368" s="32"/>
    </row>
    <row r="369" spans="18:18" ht="15.75" customHeight="1" x14ac:dyDescent="0.15">
      <c r="R369" s="32"/>
    </row>
    <row r="370" spans="18:18" ht="15.75" customHeight="1" x14ac:dyDescent="0.15">
      <c r="R370" s="32"/>
    </row>
    <row r="371" spans="18:18" ht="15.75" customHeight="1" x14ac:dyDescent="0.15">
      <c r="R371" s="32"/>
    </row>
    <row r="372" spans="18:18" ht="15.75" customHeight="1" x14ac:dyDescent="0.15">
      <c r="R372" s="32"/>
    </row>
    <row r="373" spans="18:18" ht="15.75" customHeight="1" x14ac:dyDescent="0.15">
      <c r="R373" s="32"/>
    </row>
    <row r="374" spans="18:18" ht="15.75" customHeight="1" x14ac:dyDescent="0.15">
      <c r="R374" s="32"/>
    </row>
    <row r="375" spans="18:18" ht="15.75" customHeight="1" x14ac:dyDescent="0.15">
      <c r="R375" s="32"/>
    </row>
    <row r="376" spans="18:18" ht="15.75" customHeight="1" x14ac:dyDescent="0.15">
      <c r="R376" s="32"/>
    </row>
    <row r="377" spans="18:18" ht="15.75" customHeight="1" x14ac:dyDescent="0.15">
      <c r="R377" s="32"/>
    </row>
    <row r="378" spans="18:18" ht="15.75" customHeight="1" x14ac:dyDescent="0.15">
      <c r="R378" s="32"/>
    </row>
    <row r="379" spans="18:18" ht="15.75" customHeight="1" x14ac:dyDescent="0.15">
      <c r="R379" s="32"/>
    </row>
    <row r="380" spans="18:18" ht="15.75" customHeight="1" x14ac:dyDescent="0.15">
      <c r="R380" s="32"/>
    </row>
    <row r="381" spans="18:18" ht="15.75" customHeight="1" x14ac:dyDescent="0.15">
      <c r="R381" s="32"/>
    </row>
    <row r="382" spans="18:18" ht="15.75" customHeight="1" x14ac:dyDescent="0.15">
      <c r="R382" s="32"/>
    </row>
    <row r="383" spans="18:18" ht="15.75" customHeight="1" x14ac:dyDescent="0.15">
      <c r="R383" s="32"/>
    </row>
    <row r="384" spans="18:18" ht="15.75" customHeight="1" x14ac:dyDescent="0.15">
      <c r="R384" s="32"/>
    </row>
    <row r="385" spans="18:18" ht="15.75" customHeight="1" x14ac:dyDescent="0.15">
      <c r="R385" s="32"/>
    </row>
    <row r="386" spans="18:18" ht="15.75" customHeight="1" x14ac:dyDescent="0.15">
      <c r="R386" s="32"/>
    </row>
    <row r="387" spans="18:18" ht="15.75" customHeight="1" x14ac:dyDescent="0.15">
      <c r="R387" s="32"/>
    </row>
    <row r="388" spans="18:18" ht="15.75" customHeight="1" x14ac:dyDescent="0.15">
      <c r="R388" s="32"/>
    </row>
    <row r="389" spans="18:18" ht="15.75" customHeight="1" x14ac:dyDescent="0.15">
      <c r="R389" s="32"/>
    </row>
    <row r="390" spans="18:18" ht="15.75" customHeight="1" x14ac:dyDescent="0.15">
      <c r="R390" s="32"/>
    </row>
    <row r="391" spans="18:18" ht="15.75" customHeight="1" x14ac:dyDescent="0.15">
      <c r="R391" s="32"/>
    </row>
    <row r="392" spans="18:18" ht="15.75" customHeight="1" x14ac:dyDescent="0.15">
      <c r="R392" s="32"/>
    </row>
    <row r="393" spans="18:18" ht="15.75" customHeight="1" x14ac:dyDescent="0.15">
      <c r="R393" s="32"/>
    </row>
    <row r="394" spans="18:18" ht="15.75" customHeight="1" x14ac:dyDescent="0.15">
      <c r="R394" s="32"/>
    </row>
    <row r="395" spans="18:18" ht="15.75" customHeight="1" x14ac:dyDescent="0.15">
      <c r="R395" s="32"/>
    </row>
    <row r="396" spans="18:18" ht="15.75" customHeight="1" x14ac:dyDescent="0.15">
      <c r="R396" s="32"/>
    </row>
    <row r="397" spans="18:18" ht="15.75" customHeight="1" x14ac:dyDescent="0.15">
      <c r="R397" s="32"/>
    </row>
    <row r="398" spans="18:18" ht="15.75" customHeight="1" x14ac:dyDescent="0.15">
      <c r="R398" s="32"/>
    </row>
    <row r="399" spans="18:18" ht="15.75" customHeight="1" x14ac:dyDescent="0.15">
      <c r="R399" s="32"/>
    </row>
    <row r="400" spans="18:18" ht="15.75" customHeight="1" x14ac:dyDescent="0.15">
      <c r="R400" s="32"/>
    </row>
    <row r="401" spans="18:18" ht="15.75" customHeight="1" x14ac:dyDescent="0.15">
      <c r="R401" s="32"/>
    </row>
    <row r="402" spans="18:18" ht="15.75" customHeight="1" x14ac:dyDescent="0.15">
      <c r="R402" s="32"/>
    </row>
    <row r="403" spans="18:18" ht="15.75" customHeight="1" x14ac:dyDescent="0.15">
      <c r="R403" s="32"/>
    </row>
    <row r="404" spans="18:18" ht="15.75" customHeight="1" x14ac:dyDescent="0.15">
      <c r="R404" s="32"/>
    </row>
    <row r="405" spans="18:18" ht="15.75" customHeight="1" x14ac:dyDescent="0.15">
      <c r="R405" s="32"/>
    </row>
    <row r="406" spans="18:18" ht="15.75" customHeight="1" x14ac:dyDescent="0.15">
      <c r="R406" s="32"/>
    </row>
    <row r="407" spans="18:18" ht="15.75" customHeight="1" x14ac:dyDescent="0.15">
      <c r="R407" s="32"/>
    </row>
    <row r="408" spans="18:18" ht="15.75" customHeight="1" x14ac:dyDescent="0.15">
      <c r="R408" s="32"/>
    </row>
    <row r="409" spans="18:18" ht="15.75" customHeight="1" x14ac:dyDescent="0.15">
      <c r="R409" s="32"/>
    </row>
    <row r="410" spans="18:18" ht="15.75" customHeight="1" x14ac:dyDescent="0.15">
      <c r="R410" s="32"/>
    </row>
    <row r="411" spans="18:18" ht="15.75" customHeight="1" x14ac:dyDescent="0.15">
      <c r="R411" s="32"/>
    </row>
    <row r="412" spans="18:18" ht="15.75" customHeight="1" x14ac:dyDescent="0.15">
      <c r="R412" s="32"/>
    </row>
    <row r="413" spans="18:18" ht="15.75" customHeight="1" x14ac:dyDescent="0.15">
      <c r="R413" s="32"/>
    </row>
    <row r="414" spans="18:18" ht="15.75" customHeight="1" x14ac:dyDescent="0.15">
      <c r="R414" s="32"/>
    </row>
    <row r="415" spans="18:18" ht="15.75" customHeight="1" x14ac:dyDescent="0.15">
      <c r="R415" s="32"/>
    </row>
    <row r="416" spans="18:18" ht="15.75" customHeight="1" x14ac:dyDescent="0.15">
      <c r="R416" s="32"/>
    </row>
    <row r="417" spans="18:18" ht="15.75" customHeight="1" x14ac:dyDescent="0.15">
      <c r="R417" s="32"/>
    </row>
    <row r="418" spans="18:18" ht="15.75" customHeight="1" x14ac:dyDescent="0.15">
      <c r="R418" s="32"/>
    </row>
    <row r="419" spans="18:18" ht="15.75" customHeight="1" x14ac:dyDescent="0.15">
      <c r="R419" s="32"/>
    </row>
    <row r="420" spans="18:18" ht="15.75" customHeight="1" x14ac:dyDescent="0.15">
      <c r="R420" s="32"/>
    </row>
    <row r="421" spans="18:18" ht="15.75" customHeight="1" x14ac:dyDescent="0.15">
      <c r="R421" s="32"/>
    </row>
    <row r="422" spans="18:18" ht="15.75" customHeight="1" x14ac:dyDescent="0.15">
      <c r="R422" s="32"/>
    </row>
    <row r="423" spans="18:18" ht="15.75" customHeight="1" x14ac:dyDescent="0.15">
      <c r="R423" s="32"/>
    </row>
    <row r="424" spans="18:18" ht="15.75" customHeight="1" x14ac:dyDescent="0.15">
      <c r="R424" s="32"/>
    </row>
    <row r="425" spans="18:18" ht="15.75" customHeight="1" x14ac:dyDescent="0.15">
      <c r="R425" s="32"/>
    </row>
    <row r="426" spans="18:18" ht="15.75" customHeight="1" x14ac:dyDescent="0.15">
      <c r="R426" s="32"/>
    </row>
    <row r="427" spans="18:18" ht="15.75" customHeight="1" x14ac:dyDescent="0.15">
      <c r="R427" s="32"/>
    </row>
    <row r="428" spans="18:18" ht="15.75" customHeight="1" x14ac:dyDescent="0.15">
      <c r="R428" s="32"/>
    </row>
    <row r="429" spans="18:18" ht="15.75" customHeight="1" x14ac:dyDescent="0.15">
      <c r="R429" s="32"/>
    </row>
    <row r="430" spans="18:18" ht="15.75" customHeight="1" x14ac:dyDescent="0.15">
      <c r="R430" s="32"/>
    </row>
    <row r="431" spans="18:18" ht="15.75" customHeight="1" x14ac:dyDescent="0.15">
      <c r="R431" s="32"/>
    </row>
    <row r="432" spans="18:18" ht="15.75" customHeight="1" x14ac:dyDescent="0.15">
      <c r="R432" s="32"/>
    </row>
    <row r="433" spans="18:18" ht="15.75" customHeight="1" x14ac:dyDescent="0.15">
      <c r="R433" s="32"/>
    </row>
    <row r="434" spans="18:18" ht="15.75" customHeight="1" x14ac:dyDescent="0.15">
      <c r="R434" s="32"/>
    </row>
    <row r="435" spans="18:18" ht="15.75" customHeight="1" x14ac:dyDescent="0.15">
      <c r="R435" s="32"/>
    </row>
    <row r="436" spans="18:18" ht="15.75" customHeight="1" x14ac:dyDescent="0.15">
      <c r="R436" s="32"/>
    </row>
    <row r="437" spans="18:18" ht="15.75" customHeight="1" x14ac:dyDescent="0.15">
      <c r="R437" s="32"/>
    </row>
    <row r="438" spans="18:18" ht="15.75" customHeight="1" x14ac:dyDescent="0.15">
      <c r="R438" s="32"/>
    </row>
    <row r="439" spans="18:18" ht="15.75" customHeight="1" x14ac:dyDescent="0.15">
      <c r="R439" s="32"/>
    </row>
    <row r="440" spans="18:18" ht="15.75" customHeight="1" x14ac:dyDescent="0.15">
      <c r="R440" s="32"/>
    </row>
    <row r="441" spans="18:18" ht="15.75" customHeight="1" x14ac:dyDescent="0.15">
      <c r="R441" s="32"/>
    </row>
    <row r="442" spans="18:18" ht="15.75" customHeight="1" x14ac:dyDescent="0.15">
      <c r="R442" s="32"/>
    </row>
    <row r="443" spans="18:18" ht="15.75" customHeight="1" x14ac:dyDescent="0.15">
      <c r="R443" s="32"/>
    </row>
    <row r="444" spans="18:18" ht="15.75" customHeight="1" x14ac:dyDescent="0.15">
      <c r="R444" s="32"/>
    </row>
    <row r="445" spans="18:18" ht="15.75" customHeight="1" x14ac:dyDescent="0.15">
      <c r="R445" s="32"/>
    </row>
    <row r="446" spans="18:18" ht="15.75" customHeight="1" x14ac:dyDescent="0.15">
      <c r="R446" s="32"/>
    </row>
    <row r="447" spans="18:18" ht="15.75" customHeight="1" x14ac:dyDescent="0.15">
      <c r="R447" s="32"/>
    </row>
    <row r="448" spans="18:18" ht="15.75" customHeight="1" x14ac:dyDescent="0.15">
      <c r="R448" s="32"/>
    </row>
    <row r="449" spans="18:18" ht="15.75" customHeight="1" x14ac:dyDescent="0.15">
      <c r="R449" s="32"/>
    </row>
    <row r="450" spans="18:18" ht="15.75" customHeight="1" x14ac:dyDescent="0.15">
      <c r="R450" s="32"/>
    </row>
    <row r="451" spans="18:18" ht="15.75" customHeight="1" x14ac:dyDescent="0.15">
      <c r="R451" s="32"/>
    </row>
    <row r="452" spans="18:18" ht="15.75" customHeight="1" x14ac:dyDescent="0.15">
      <c r="R452" s="32"/>
    </row>
    <row r="453" spans="18:18" ht="15.75" customHeight="1" x14ac:dyDescent="0.15">
      <c r="R453" s="32"/>
    </row>
    <row r="454" spans="18:18" ht="15.75" customHeight="1" x14ac:dyDescent="0.15">
      <c r="R454" s="32"/>
    </row>
    <row r="455" spans="18:18" ht="15.75" customHeight="1" x14ac:dyDescent="0.15">
      <c r="R455" s="32"/>
    </row>
    <row r="456" spans="18:18" ht="15.75" customHeight="1" x14ac:dyDescent="0.15">
      <c r="R456" s="32"/>
    </row>
    <row r="457" spans="18:18" ht="15.75" customHeight="1" x14ac:dyDescent="0.15">
      <c r="R457" s="32"/>
    </row>
    <row r="458" spans="18:18" ht="15.75" customHeight="1" x14ac:dyDescent="0.15">
      <c r="R458" s="32"/>
    </row>
    <row r="459" spans="18:18" ht="15.75" customHeight="1" x14ac:dyDescent="0.15">
      <c r="R459" s="32"/>
    </row>
    <row r="460" spans="18:18" ht="15.75" customHeight="1" x14ac:dyDescent="0.15">
      <c r="R460" s="32"/>
    </row>
    <row r="461" spans="18:18" ht="15.75" customHeight="1" x14ac:dyDescent="0.15">
      <c r="R461" s="32"/>
    </row>
    <row r="462" spans="18:18" ht="15.75" customHeight="1" x14ac:dyDescent="0.15">
      <c r="R462" s="32"/>
    </row>
    <row r="463" spans="18:18" ht="15.75" customHeight="1" x14ac:dyDescent="0.15">
      <c r="R463" s="32"/>
    </row>
    <row r="464" spans="18:18" ht="15.75" customHeight="1" x14ac:dyDescent="0.15">
      <c r="R464" s="32"/>
    </row>
    <row r="465" spans="18:18" ht="15.75" customHeight="1" x14ac:dyDescent="0.15">
      <c r="R465" s="32"/>
    </row>
    <row r="466" spans="18:18" ht="15.75" customHeight="1" x14ac:dyDescent="0.15">
      <c r="R466" s="32"/>
    </row>
    <row r="467" spans="18:18" ht="15.75" customHeight="1" x14ac:dyDescent="0.15">
      <c r="R467" s="32"/>
    </row>
    <row r="468" spans="18:18" ht="15.75" customHeight="1" x14ac:dyDescent="0.15">
      <c r="R468" s="32"/>
    </row>
    <row r="469" spans="18:18" ht="15.75" customHeight="1" x14ac:dyDescent="0.15">
      <c r="R469" s="32"/>
    </row>
    <row r="470" spans="18:18" ht="15.75" customHeight="1" x14ac:dyDescent="0.15">
      <c r="R470" s="32"/>
    </row>
    <row r="471" spans="18:18" ht="15.75" customHeight="1" x14ac:dyDescent="0.15">
      <c r="R471" s="32"/>
    </row>
    <row r="472" spans="18:18" ht="15.75" customHeight="1" x14ac:dyDescent="0.15">
      <c r="R472" s="32"/>
    </row>
    <row r="473" spans="18:18" ht="15.75" customHeight="1" x14ac:dyDescent="0.15">
      <c r="R473" s="32"/>
    </row>
    <row r="474" spans="18:18" ht="15.75" customHeight="1" x14ac:dyDescent="0.15">
      <c r="R474" s="32"/>
    </row>
    <row r="475" spans="18:18" ht="15.75" customHeight="1" x14ac:dyDescent="0.15">
      <c r="R475" s="32"/>
    </row>
    <row r="476" spans="18:18" ht="15.75" customHeight="1" x14ac:dyDescent="0.15">
      <c r="R476" s="32"/>
    </row>
    <row r="477" spans="18:18" ht="15.75" customHeight="1" x14ac:dyDescent="0.15">
      <c r="R477" s="32"/>
    </row>
    <row r="478" spans="18:18" ht="15.75" customHeight="1" x14ac:dyDescent="0.15">
      <c r="R478" s="32"/>
    </row>
    <row r="479" spans="18:18" ht="15.75" customHeight="1" x14ac:dyDescent="0.15">
      <c r="R479" s="32"/>
    </row>
    <row r="480" spans="18:18" ht="15.75" customHeight="1" x14ac:dyDescent="0.15">
      <c r="R480" s="32"/>
    </row>
    <row r="481" spans="18:18" ht="15.75" customHeight="1" x14ac:dyDescent="0.15">
      <c r="R481" s="32"/>
    </row>
    <row r="482" spans="18:18" ht="15.75" customHeight="1" x14ac:dyDescent="0.15">
      <c r="R482" s="32"/>
    </row>
    <row r="483" spans="18:18" ht="15.75" customHeight="1" x14ac:dyDescent="0.15">
      <c r="R483" s="32"/>
    </row>
    <row r="484" spans="18:18" ht="15.75" customHeight="1" x14ac:dyDescent="0.15">
      <c r="R484" s="32"/>
    </row>
    <row r="485" spans="18:18" ht="15.75" customHeight="1" x14ac:dyDescent="0.15">
      <c r="R485" s="32"/>
    </row>
    <row r="486" spans="18:18" ht="15.75" customHeight="1" x14ac:dyDescent="0.15">
      <c r="R486" s="32"/>
    </row>
    <row r="487" spans="18:18" ht="15.75" customHeight="1" x14ac:dyDescent="0.15">
      <c r="R487" s="32"/>
    </row>
    <row r="488" spans="18:18" ht="15.75" customHeight="1" x14ac:dyDescent="0.15">
      <c r="R488" s="32"/>
    </row>
    <row r="489" spans="18:18" ht="15.75" customHeight="1" x14ac:dyDescent="0.15">
      <c r="R489" s="32"/>
    </row>
    <row r="490" spans="18:18" ht="15.75" customHeight="1" x14ac:dyDescent="0.15">
      <c r="R490" s="32"/>
    </row>
    <row r="491" spans="18:18" ht="15.75" customHeight="1" x14ac:dyDescent="0.15">
      <c r="R491" s="32"/>
    </row>
    <row r="492" spans="18:18" ht="15.75" customHeight="1" x14ac:dyDescent="0.15">
      <c r="R492" s="32"/>
    </row>
    <row r="493" spans="18:18" ht="15.75" customHeight="1" x14ac:dyDescent="0.15">
      <c r="R493" s="32"/>
    </row>
    <row r="494" spans="18:18" ht="15.75" customHeight="1" x14ac:dyDescent="0.15">
      <c r="R494" s="32"/>
    </row>
    <row r="495" spans="18:18" ht="15.75" customHeight="1" x14ac:dyDescent="0.15">
      <c r="R495" s="32"/>
    </row>
    <row r="496" spans="18:18" ht="15.75" customHeight="1" x14ac:dyDescent="0.15">
      <c r="R496" s="32"/>
    </row>
    <row r="497" spans="18:18" ht="15.75" customHeight="1" x14ac:dyDescent="0.15">
      <c r="R497" s="32"/>
    </row>
    <row r="498" spans="18:18" ht="15.75" customHeight="1" x14ac:dyDescent="0.15">
      <c r="R498" s="32"/>
    </row>
    <row r="499" spans="18:18" ht="15.75" customHeight="1" x14ac:dyDescent="0.15">
      <c r="R499" s="32"/>
    </row>
    <row r="500" spans="18:18" ht="15.75" customHeight="1" x14ac:dyDescent="0.15">
      <c r="R500" s="32"/>
    </row>
    <row r="501" spans="18:18" ht="15.75" customHeight="1" x14ac:dyDescent="0.15">
      <c r="R501" s="32"/>
    </row>
    <row r="502" spans="18:18" ht="15.75" customHeight="1" x14ac:dyDescent="0.15">
      <c r="R502" s="32"/>
    </row>
    <row r="503" spans="18:18" ht="15.75" customHeight="1" x14ac:dyDescent="0.15">
      <c r="R503" s="32"/>
    </row>
    <row r="504" spans="18:18" ht="15.75" customHeight="1" x14ac:dyDescent="0.15">
      <c r="R504" s="32"/>
    </row>
    <row r="505" spans="18:18" ht="15.75" customHeight="1" x14ac:dyDescent="0.15">
      <c r="R505" s="32"/>
    </row>
    <row r="506" spans="18:18" ht="15.75" customHeight="1" x14ac:dyDescent="0.15">
      <c r="R506" s="32"/>
    </row>
    <row r="507" spans="18:18" ht="15.75" customHeight="1" x14ac:dyDescent="0.15">
      <c r="R507" s="32"/>
    </row>
    <row r="508" spans="18:18" ht="15.75" customHeight="1" x14ac:dyDescent="0.15">
      <c r="R508" s="32"/>
    </row>
    <row r="509" spans="18:18" ht="15.75" customHeight="1" x14ac:dyDescent="0.15">
      <c r="R509" s="32"/>
    </row>
    <row r="510" spans="18:18" ht="15.75" customHeight="1" x14ac:dyDescent="0.15">
      <c r="R510" s="32"/>
    </row>
    <row r="511" spans="18:18" ht="15.75" customHeight="1" x14ac:dyDescent="0.15">
      <c r="R511" s="32"/>
    </row>
    <row r="512" spans="18:18" ht="15.75" customHeight="1" x14ac:dyDescent="0.15">
      <c r="R512" s="32"/>
    </row>
    <row r="513" spans="18:18" ht="15.75" customHeight="1" x14ac:dyDescent="0.15">
      <c r="R513" s="32"/>
    </row>
    <row r="514" spans="18:18" ht="15.75" customHeight="1" x14ac:dyDescent="0.15">
      <c r="R514" s="32"/>
    </row>
    <row r="515" spans="18:18" ht="15.75" customHeight="1" x14ac:dyDescent="0.15">
      <c r="R515" s="32"/>
    </row>
    <row r="516" spans="18:18" ht="15.75" customHeight="1" x14ac:dyDescent="0.15">
      <c r="R516" s="32"/>
    </row>
    <row r="517" spans="18:18" ht="15.75" customHeight="1" x14ac:dyDescent="0.15">
      <c r="R517" s="32"/>
    </row>
    <row r="518" spans="18:18" ht="15.75" customHeight="1" x14ac:dyDescent="0.15">
      <c r="R518" s="32"/>
    </row>
    <row r="519" spans="18:18" ht="15.75" customHeight="1" x14ac:dyDescent="0.15">
      <c r="R519" s="32"/>
    </row>
    <row r="520" spans="18:18" ht="15.75" customHeight="1" x14ac:dyDescent="0.15">
      <c r="R520" s="32"/>
    </row>
    <row r="521" spans="18:18" ht="15.75" customHeight="1" x14ac:dyDescent="0.15">
      <c r="R521" s="32"/>
    </row>
    <row r="522" spans="18:18" ht="15.75" customHeight="1" x14ac:dyDescent="0.15">
      <c r="R522" s="32"/>
    </row>
    <row r="523" spans="18:18" ht="15.75" customHeight="1" x14ac:dyDescent="0.15">
      <c r="R523" s="32"/>
    </row>
    <row r="524" spans="18:18" ht="15.75" customHeight="1" x14ac:dyDescent="0.15">
      <c r="R524" s="32"/>
    </row>
    <row r="525" spans="18:18" ht="15.75" customHeight="1" x14ac:dyDescent="0.15">
      <c r="R525" s="32"/>
    </row>
    <row r="526" spans="18:18" ht="15.75" customHeight="1" x14ac:dyDescent="0.15">
      <c r="R526" s="32"/>
    </row>
    <row r="527" spans="18:18" ht="15.75" customHeight="1" x14ac:dyDescent="0.15">
      <c r="R527" s="32"/>
    </row>
    <row r="528" spans="18:18" ht="15.75" customHeight="1" x14ac:dyDescent="0.15">
      <c r="R528" s="32"/>
    </row>
    <row r="529" spans="18:18" ht="15.75" customHeight="1" x14ac:dyDescent="0.15">
      <c r="R529" s="32"/>
    </row>
    <row r="530" spans="18:18" ht="15.75" customHeight="1" x14ac:dyDescent="0.15">
      <c r="R530" s="32"/>
    </row>
    <row r="531" spans="18:18" ht="15.75" customHeight="1" x14ac:dyDescent="0.15">
      <c r="R531" s="32"/>
    </row>
    <row r="532" spans="18:18" ht="15.75" customHeight="1" x14ac:dyDescent="0.15">
      <c r="R532" s="32"/>
    </row>
    <row r="533" spans="18:18" ht="15.75" customHeight="1" x14ac:dyDescent="0.15">
      <c r="R533" s="32"/>
    </row>
    <row r="534" spans="18:18" ht="15.75" customHeight="1" x14ac:dyDescent="0.15">
      <c r="R534" s="32"/>
    </row>
    <row r="535" spans="18:18" ht="15.75" customHeight="1" x14ac:dyDescent="0.15">
      <c r="R535" s="32"/>
    </row>
    <row r="536" spans="18:18" ht="15.75" customHeight="1" x14ac:dyDescent="0.15">
      <c r="R536" s="32"/>
    </row>
    <row r="537" spans="18:18" ht="15.75" customHeight="1" x14ac:dyDescent="0.15">
      <c r="R537" s="32"/>
    </row>
    <row r="538" spans="18:18" ht="15.75" customHeight="1" x14ac:dyDescent="0.15">
      <c r="R538" s="32"/>
    </row>
    <row r="539" spans="18:18" ht="15.75" customHeight="1" x14ac:dyDescent="0.15">
      <c r="R539" s="32"/>
    </row>
    <row r="540" spans="18:18" ht="15.75" customHeight="1" x14ac:dyDescent="0.15">
      <c r="R540" s="32"/>
    </row>
    <row r="541" spans="18:18" ht="15.75" customHeight="1" x14ac:dyDescent="0.15">
      <c r="R541" s="32"/>
    </row>
    <row r="542" spans="18:18" ht="15.75" customHeight="1" x14ac:dyDescent="0.15">
      <c r="R542" s="32"/>
    </row>
    <row r="543" spans="18:18" ht="15.75" customHeight="1" x14ac:dyDescent="0.15">
      <c r="R543" s="32"/>
    </row>
    <row r="544" spans="18:18" ht="15.75" customHeight="1" x14ac:dyDescent="0.15">
      <c r="R544" s="32"/>
    </row>
    <row r="545" spans="18:18" ht="15.75" customHeight="1" x14ac:dyDescent="0.15">
      <c r="R545" s="32"/>
    </row>
    <row r="546" spans="18:18" ht="15.75" customHeight="1" x14ac:dyDescent="0.15">
      <c r="R546" s="32"/>
    </row>
    <row r="547" spans="18:18" ht="15.75" customHeight="1" x14ac:dyDescent="0.15">
      <c r="R547" s="32"/>
    </row>
    <row r="548" spans="18:18" ht="15.75" customHeight="1" x14ac:dyDescent="0.15">
      <c r="R548" s="32"/>
    </row>
    <row r="549" spans="18:18" ht="15.75" customHeight="1" x14ac:dyDescent="0.15">
      <c r="R549" s="32"/>
    </row>
    <row r="550" spans="18:18" ht="15.75" customHeight="1" x14ac:dyDescent="0.15">
      <c r="R550" s="32"/>
    </row>
    <row r="551" spans="18:18" ht="15.75" customHeight="1" x14ac:dyDescent="0.15">
      <c r="R551" s="32"/>
    </row>
    <row r="552" spans="18:18" ht="15.75" customHeight="1" x14ac:dyDescent="0.15">
      <c r="R552" s="32"/>
    </row>
    <row r="553" spans="18:18" ht="15.75" customHeight="1" x14ac:dyDescent="0.15">
      <c r="R553" s="32"/>
    </row>
    <row r="554" spans="18:18" ht="15.75" customHeight="1" x14ac:dyDescent="0.15">
      <c r="R554" s="32"/>
    </row>
    <row r="555" spans="18:18" ht="15.75" customHeight="1" x14ac:dyDescent="0.15">
      <c r="R555" s="32"/>
    </row>
    <row r="556" spans="18:18" ht="15.75" customHeight="1" x14ac:dyDescent="0.15">
      <c r="R556" s="32"/>
    </row>
    <row r="557" spans="18:18" ht="15.75" customHeight="1" x14ac:dyDescent="0.15">
      <c r="R557" s="32"/>
    </row>
    <row r="558" spans="18:18" ht="15.75" customHeight="1" x14ac:dyDescent="0.15">
      <c r="R558" s="32"/>
    </row>
    <row r="559" spans="18:18" ht="15.75" customHeight="1" x14ac:dyDescent="0.15">
      <c r="R559" s="32"/>
    </row>
    <row r="560" spans="18:18" ht="15.75" customHeight="1" x14ac:dyDescent="0.15">
      <c r="R560" s="32"/>
    </row>
    <row r="561" spans="18:18" ht="15.75" customHeight="1" x14ac:dyDescent="0.15">
      <c r="R561" s="32"/>
    </row>
    <row r="562" spans="18:18" ht="15.75" customHeight="1" x14ac:dyDescent="0.15">
      <c r="R562" s="32"/>
    </row>
    <row r="563" spans="18:18" ht="15.75" customHeight="1" x14ac:dyDescent="0.15">
      <c r="R563" s="32"/>
    </row>
    <row r="564" spans="18:18" ht="15.75" customHeight="1" x14ac:dyDescent="0.15">
      <c r="R564" s="32"/>
    </row>
    <row r="565" spans="18:18" ht="15.75" customHeight="1" x14ac:dyDescent="0.15">
      <c r="R565" s="32"/>
    </row>
    <row r="566" spans="18:18" ht="15.75" customHeight="1" x14ac:dyDescent="0.15">
      <c r="R566" s="32"/>
    </row>
    <row r="567" spans="18:18" ht="15.75" customHeight="1" x14ac:dyDescent="0.15">
      <c r="R567" s="32"/>
    </row>
    <row r="568" spans="18:18" ht="15.75" customHeight="1" x14ac:dyDescent="0.15">
      <c r="R568" s="32"/>
    </row>
    <row r="569" spans="18:18" ht="15.75" customHeight="1" x14ac:dyDescent="0.15">
      <c r="R569" s="32"/>
    </row>
    <row r="570" spans="18:18" ht="15.75" customHeight="1" x14ac:dyDescent="0.15">
      <c r="R570" s="32"/>
    </row>
    <row r="571" spans="18:18" ht="15.75" customHeight="1" x14ac:dyDescent="0.15">
      <c r="R571" s="32"/>
    </row>
    <row r="572" spans="18:18" ht="15.75" customHeight="1" x14ac:dyDescent="0.15">
      <c r="R572" s="32"/>
    </row>
    <row r="573" spans="18:18" ht="15.75" customHeight="1" x14ac:dyDescent="0.15">
      <c r="R573" s="32"/>
    </row>
    <row r="574" spans="18:18" ht="15.75" customHeight="1" x14ac:dyDescent="0.15">
      <c r="R574" s="32"/>
    </row>
    <row r="575" spans="18:18" ht="15.75" customHeight="1" x14ac:dyDescent="0.15">
      <c r="R575" s="32"/>
    </row>
    <row r="576" spans="18:18" ht="15.75" customHeight="1" x14ac:dyDescent="0.15">
      <c r="R576" s="32"/>
    </row>
    <row r="577" spans="18:18" ht="15.75" customHeight="1" x14ac:dyDescent="0.15">
      <c r="R577" s="32"/>
    </row>
    <row r="578" spans="18:18" ht="15.75" customHeight="1" x14ac:dyDescent="0.15">
      <c r="R578" s="32"/>
    </row>
    <row r="579" spans="18:18" ht="15.75" customHeight="1" x14ac:dyDescent="0.15">
      <c r="R579" s="32"/>
    </row>
    <row r="580" spans="18:18" ht="15.75" customHeight="1" x14ac:dyDescent="0.15">
      <c r="R580" s="32"/>
    </row>
    <row r="581" spans="18:18" ht="15.75" customHeight="1" x14ac:dyDescent="0.15">
      <c r="R581" s="32"/>
    </row>
    <row r="582" spans="18:18" ht="15.75" customHeight="1" x14ac:dyDescent="0.15">
      <c r="R582" s="32"/>
    </row>
    <row r="583" spans="18:18" ht="15.75" customHeight="1" x14ac:dyDescent="0.15">
      <c r="R583" s="32"/>
    </row>
    <row r="584" spans="18:18" ht="15.75" customHeight="1" x14ac:dyDescent="0.15">
      <c r="R584" s="32"/>
    </row>
    <row r="585" spans="18:18" ht="15.75" customHeight="1" x14ac:dyDescent="0.15">
      <c r="R585" s="32"/>
    </row>
    <row r="586" spans="18:18" ht="15.75" customHeight="1" x14ac:dyDescent="0.15">
      <c r="R586" s="32"/>
    </row>
    <row r="587" spans="18:18" ht="15.75" customHeight="1" x14ac:dyDescent="0.15">
      <c r="R587" s="32"/>
    </row>
    <row r="588" spans="18:18" ht="15.75" customHeight="1" x14ac:dyDescent="0.15">
      <c r="R588" s="32"/>
    </row>
    <row r="589" spans="18:18" ht="15.75" customHeight="1" x14ac:dyDescent="0.15">
      <c r="R589" s="32"/>
    </row>
    <row r="590" spans="18:18" ht="15.75" customHeight="1" x14ac:dyDescent="0.15">
      <c r="R590" s="32"/>
    </row>
    <row r="591" spans="18:18" ht="15.75" customHeight="1" x14ac:dyDescent="0.15">
      <c r="R591" s="32"/>
    </row>
    <row r="592" spans="18:18" ht="15.75" customHeight="1" x14ac:dyDescent="0.15">
      <c r="R592" s="32"/>
    </row>
    <row r="593" spans="18:18" ht="15.75" customHeight="1" x14ac:dyDescent="0.15">
      <c r="R593" s="32"/>
    </row>
    <row r="594" spans="18:18" ht="15.75" customHeight="1" x14ac:dyDescent="0.15">
      <c r="R594" s="32"/>
    </row>
    <row r="595" spans="18:18" ht="15.75" customHeight="1" x14ac:dyDescent="0.15">
      <c r="R595" s="32"/>
    </row>
    <row r="596" spans="18:18" ht="15.75" customHeight="1" x14ac:dyDescent="0.15">
      <c r="R596" s="32"/>
    </row>
    <row r="597" spans="18:18" ht="15.75" customHeight="1" x14ac:dyDescent="0.15">
      <c r="R597" s="32"/>
    </row>
    <row r="598" spans="18:18" ht="15.75" customHeight="1" x14ac:dyDescent="0.15">
      <c r="R598" s="32"/>
    </row>
    <row r="599" spans="18:18" ht="15.75" customHeight="1" x14ac:dyDescent="0.15">
      <c r="R599" s="32"/>
    </row>
    <row r="600" spans="18:18" ht="15.75" customHeight="1" x14ac:dyDescent="0.15">
      <c r="R600" s="32"/>
    </row>
    <row r="601" spans="18:18" ht="15.75" customHeight="1" x14ac:dyDescent="0.15">
      <c r="R601" s="32"/>
    </row>
    <row r="602" spans="18:18" ht="15.75" customHeight="1" x14ac:dyDescent="0.15">
      <c r="R602" s="32"/>
    </row>
    <row r="603" spans="18:18" ht="15.75" customHeight="1" x14ac:dyDescent="0.15">
      <c r="R603" s="32"/>
    </row>
    <row r="604" spans="18:18" ht="15.75" customHeight="1" x14ac:dyDescent="0.15">
      <c r="R604" s="32"/>
    </row>
    <row r="605" spans="18:18" ht="15.75" customHeight="1" x14ac:dyDescent="0.15">
      <c r="R605" s="32"/>
    </row>
    <row r="606" spans="18:18" ht="15.75" customHeight="1" x14ac:dyDescent="0.15">
      <c r="R606" s="32"/>
    </row>
    <row r="607" spans="18:18" ht="15.75" customHeight="1" x14ac:dyDescent="0.15">
      <c r="R607" s="32"/>
    </row>
    <row r="608" spans="18:18" ht="15.75" customHeight="1" x14ac:dyDescent="0.15">
      <c r="R608" s="32"/>
    </row>
    <row r="609" spans="18:18" ht="15.75" customHeight="1" x14ac:dyDescent="0.15">
      <c r="R609" s="32"/>
    </row>
    <row r="610" spans="18:18" ht="15.75" customHeight="1" x14ac:dyDescent="0.15">
      <c r="R610" s="32"/>
    </row>
    <row r="611" spans="18:18" ht="15.75" customHeight="1" x14ac:dyDescent="0.15">
      <c r="R611" s="32"/>
    </row>
    <row r="612" spans="18:18" ht="15.75" customHeight="1" x14ac:dyDescent="0.15">
      <c r="R612" s="32"/>
    </row>
    <row r="613" spans="18:18" ht="15.75" customHeight="1" x14ac:dyDescent="0.15">
      <c r="R613" s="32"/>
    </row>
    <row r="614" spans="18:18" ht="15.75" customHeight="1" x14ac:dyDescent="0.15">
      <c r="R614" s="32"/>
    </row>
    <row r="615" spans="18:18" ht="15.75" customHeight="1" x14ac:dyDescent="0.15">
      <c r="R615" s="32"/>
    </row>
    <row r="616" spans="18:18" ht="15.75" customHeight="1" x14ac:dyDescent="0.15">
      <c r="R616" s="32"/>
    </row>
    <row r="617" spans="18:18" ht="15.75" customHeight="1" x14ac:dyDescent="0.15">
      <c r="R617" s="32"/>
    </row>
    <row r="618" spans="18:18" ht="15.75" customHeight="1" x14ac:dyDescent="0.15">
      <c r="R618" s="32"/>
    </row>
    <row r="619" spans="18:18" ht="15.75" customHeight="1" x14ac:dyDescent="0.15">
      <c r="R619" s="32"/>
    </row>
    <row r="620" spans="18:18" ht="15.75" customHeight="1" x14ac:dyDescent="0.15">
      <c r="R620" s="32"/>
    </row>
    <row r="621" spans="18:18" ht="15.75" customHeight="1" x14ac:dyDescent="0.15">
      <c r="R621" s="32"/>
    </row>
    <row r="622" spans="18:18" ht="15.75" customHeight="1" x14ac:dyDescent="0.15">
      <c r="R622" s="32"/>
    </row>
    <row r="623" spans="18:18" ht="15.75" customHeight="1" x14ac:dyDescent="0.15">
      <c r="R623" s="32"/>
    </row>
    <row r="624" spans="18:18" ht="15.75" customHeight="1" x14ac:dyDescent="0.15">
      <c r="R624" s="32"/>
    </row>
    <row r="625" spans="18:18" ht="15.75" customHeight="1" x14ac:dyDescent="0.15">
      <c r="R625" s="32"/>
    </row>
    <row r="626" spans="18:18" ht="15.75" customHeight="1" x14ac:dyDescent="0.15">
      <c r="R626" s="32"/>
    </row>
    <row r="627" spans="18:18" ht="15.75" customHeight="1" x14ac:dyDescent="0.15">
      <c r="R627" s="32"/>
    </row>
    <row r="628" spans="18:18" ht="15.75" customHeight="1" x14ac:dyDescent="0.15">
      <c r="R628" s="32"/>
    </row>
    <row r="629" spans="18:18" ht="15.75" customHeight="1" x14ac:dyDescent="0.15">
      <c r="R629" s="32"/>
    </row>
    <row r="630" spans="18:18" ht="15.75" customHeight="1" x14ac:dyDescent="0.15">
      <c r="R630" s="32"/>
    </row>
    <row r="631" spans="18:18" ht="15.75" customHeight="1" x14ac:dyDescent="0.15">
      <c r="R631" s="32"/>
    </row>
    <row r="632" spans="18:18" ht="15.75" customHeight="1" x14ac:dyDescent="0.15">
      <c r="R632" s="32"/>
    </row>
    <row r="633" spans="18:18" ht="15.75" customHeight="1" x14ac:dyDescent="0.15">
      <c r="R633" s="32"/>
    </row>
    <row r="634" spans="18:18" ht="15.75" customHeight="1" x14ac:dyDescent="0.15">
      <c r="R634" s="32"/>
    </row>
    <row r="635" spans="18:18" ht="15.75" customHeight="1" x14ac:dyDescent="0.15">
      <c r="R635" s="32"/>
    </row>
    <row r="636" spans="18:18" ht="15.75" customHeight="1" x14ac:dyDescent="0.15">
      <c r="R636" s="32"/>
    </row>
    <row r="637" spans="18:18" ht="15.75" customHeight="1" x14ac:dyDescent="0.15">
      <c r="R637" s="32"/>
    </row>
    <row r="638" spans="18:18" ht="15.75" customHeight="1" x14ac:dyDescent="0.15">
      <c r="R638" s="32"/>
    </row>
    <row r="639" spans="18:18" ht="15.75" customHeight="1" x14ac:dyDescent="0.15">
      <c r="R639" s="32"/>
    </row>
    <row r="640" spans="18:18" ht="15.75" customHeight="1" x14ac:dyDescent="0.15">
      <c r="R640" s="32"/>
    </row>
    <row r="641" spans="18:18" ht="15.75" customHeight="1" x14ac:dyDescent="0.15">
      <c r="R641" s="32"/>
    </row>
    <row r="642" spans="18:18" ht="15.75" customHeight="1" x14ac:dyDescent="0.15">
      <c r="R642" s="32"/>
    </row>
    <row r="643" spans="18:18" ht="15.75" customHeight="1" x14ac:dyDescent="0.15">
      <c r="R643" s="32"/>
    </row>
    <row r="644" spans="18:18" ht="15.75" customHeight="1" x14ac:dyDescent="0.15">
      <c r="R644" s="32"/>
    </row>
    <row r="645" spans="18:18" ht="15.75" customHeight="1" x14ac:dyDescent="0.15">
      <c r="R645" s="32"/>
    </row>
    <row r="646" spans="18:18" ht="15.75" customHeight="1" x14ac:dyDescent="0.15">
      <c r="R646" s="32"/>
    </row>
    <row r="647" spans="18:18" ht="15.75" customHeight="1" x14ac:dyDescent="0.15">
      <c r="R647" s="32"/>
    </row>
    <row r="648" spans="18:18" ht="15.75" customHeight="1" x14ac:dyDescent="0.15">
      <c r="R648" s="32"/>
    </row>
    <row r="649" spans="18:18" ht="15.75" customHeight="1" x14ac:dyDescent="0.15">
      <c r="R649" s="32"/>
    </row>
    <row r="650" spans="18:18" ht="15.75" customHeight="1" x14ac:dyDescent="0.15">
      <c r="R650" s="32"/>
    </row>
    <row r="651" spans="18:18" ht="15.75" customHeight="1" x14ac:dyDescent="0.15">
      <c r="R651" s="32"/>
    </row>
    <row r="652" spans="18:18" ht="15.75" customHeight="1" x14ac:dyDescent="0.15">
      <c r="R652" s="32"/>
    </row>
    <row r="653" spans="18:18" ht="15.75" customHeight="1" x14ac:dyDescent="0.15">
      <c r="R653" s="32"/>
    </row>
    <row r="654" spans="18:18" ht="15.75" customHeight="1" x14ac:dyDescent="0.15">
      <c r="R654" s="32"/>
    </row>
    <row r="655" spans="18:18" ht="15.75" customHeight="1" x14ac:dyDescent="0.15">
      <c r="R655" s="32"/>
    </row>
    <row r="656" spans="18:18" ht="15.75" customHeight="1" x14ac:dyDescent="0.15">
      <c r="R656" s="32"/>
    </row>
    <row r="657" spans="18:18" ht="15.75" customHeight="1" x14ac:dyDescent="0.15">
      <c r="R657" s="32"/>
    </row>
    <row r="658" spans="18:18" ht="15.75" customHeight="1" x14ac:dyDescent="0.15">
      <c r="R658" s="32"/>
    </row>
    <row r="659" spans="18:18" ht="15.75" customHeight="1" x14ac:dyDescent="0.15">
      <c r="R659" s="32"/>
    </row>
    <row r="660" spans="18:18" ht="15.75" customHeight="1" x14ac:dyDescent="0.15">
      <c r="R660" s="32"/>
    </row>
    <row r="661" spans="18:18" ht="15.75" customHeight="1" x14ac:dyDescent="0.15">
      <c r="R661" s="32"/>
    </row>
    <row r="662" spans="18:18" ht="15.75" customHeight="1" x14ac:dyDescent="0.15">
      <c r="R662" s="32"/>
    </row>
    <row r="663" spans="18:18" ht="15.75" customHeight="1" x14ac:dyDescent="0.15">
      <c r="R663" s="32"/>
    </row>
    <row r="664" spans="18:18" ht="15.75" customHeight="1" x14ac:dyDescent="0.15">
      <c r="R664" s="32"/>
    </row>
    <row r="665" spans="18:18" ht="15.75" customHeight="1" x14ac:dyDescent="0.15">
      <c r="R665" s="32"/>
    </row>
    <row r="666" spans="18:18" ht="15.75" customHeight="1" x14ac:dyDescent="0.15">
      <c r="R666" s="32"/>
    </row>
    <row r="667" spans="18:18" ht="15.75" customHeight="1" x14ac:dyDescent="0.15">
      <c r="R667" s="32"/>
    </row>
    <row r="668" spans="18:18" ht="15.75" customHeight="1" x14ac:dyDescent="0.15">
      <c r="R668" s="32"/>
    </row>
    <row r="669" spans="18:18" ht="15.75" customHeight="1" x14ac:dyDescent="0.15">
      <c r="R669" s="32"/>
    </row>
    <row r="670" spans="18:18" ht="15.75" customHeight="1" x14ac:dyDescent="0.15">
      <c r="R670" s="32"/>
    </row>
    <row r="671" spans="18:18" ht="15.75" customHeight="1" x14ac:dyDescent="0.15">
      <c r="R671" s="32"/>
    </row>
    <row r="672" spans="18:18" ht="15.75" customHeight="1" x14ac:dyDescent="0.15">
      <c r="R672" s="32"/>
    </row>
    <row r="673" spans="18:18" ht="15.75" customHeight="1" x14ac:dyDescent="0.15">
      <c r="R673" s="32"/>
    </row>
    <row r="674" spans="18:18" ht="15.75" customHeight="1" x14ac:dyDescent="0.15">
      <c r="R674" s="32"/>
    </row>
    <row r="675" spans="18:18" ht="15.75" customHeight="1" x14ac:dyDescent="0.15">
      <c r="R675" s="32"/>
    </row>
    <row r="676" spans="18:18" ht="15.75" customHeight="1" x14ac:dyDescent="0.15">
      <c r="R676" s="32"/>
    </row>
    <row r="677" spans="18:18" ht="15.75" customHeight="1" x14ac:dyDescent="0.15">
      <c r="R677" s="32"/>
    </row>
    <row r="678" spans="18:18" ht="15.75" customHeight="1" x14ac:dyDescent="0.15">
      <c r="R678" s="32"/>
    </row>
    <row r="679" spans="18:18" ht="15.75" customHeight="1" x14ac:dyDescent="0.15">
      <c r="R679" s="32"/>
    </row>
    <row r="680" spans="18:18" ht="15.75" customHeight="1" x14ac:dyDescent="0.15">
      <c r="R680" s="32"/>
    </row>
    <row r="681" spans="18:18" ht="15.75" customHeight="1" x14ac:dyDescent="0.15">
      <c r="R681" s="32"/>
    </row>
    <row r="682" spans="18:18" ht="15.75" customHeight="1" x14ac:dyDescent="0.15">
      <c r="R682" s="32"/>
    </row>
    <row r="683" spans="18:18" ht="15.75" customHeight="1" x14ac:dyDescent="0.15">
      <c r="R683" s="32"/>
    </row>
    <row r="684" spans="18:18" ht="15.75" customHeight="1" x14ac:dyDescent="0.15">
      <c r="R684" s="32"/>
    </row>
    <row r="685" spans="18:18" ht="15.75" customHeight="1" x14ac:dyDescent="0.15">
      <c r="R685" s="32"/>
    </row>
    <row r="686" spans="18:18" ht="15.75" customHeight="1" x14ac:dyDescent="0.15">
      <c r="R686" s="32"/>
    </row>
    <row r="687" spans="18:18" ht="15.75" customHeight="1" x14ac:dyDescent="0.15">
      <c r="R687" s="32"/>
    </row>
    <row r="688" spans="18:18" ht="15.75" customHeight="1" x14ac:dyDescent="0.15">
      <c r="R688" s="32"/>
    </row>
    <row r="689" spans="18:18" ht="15.75" customHeight="1" x14ac:dyDescent="0.15">
      <c r="R689" s="32"/>
    </row>
    <row r="690" spans="18:18" ht="15.75" customHeight="1" x14ac:dyDescent="0.15">
      <c r="R690" s="32"/>
    </row>
    <row r="691" spans="18:18" ht="15.75" customHeight="1" x14ac:dyDescent="0.15">
      <c r="R691" s="32"/>
    </row>
    <row r="692" spans="18:18" ht="15.75" customHeight="1" x14ac:dyDescent="0.15">
      <c r="R692" s="32"/>
    </row>
    <row r="693" spans="18:18" ht="15.75" customHeight="1" x14ac:dyDescent="0.15">
      <c r="R693" s="32"/>
    </row>
    <row r="694" spans="18:18" ht="15.75" customHeight="1" x14ac:dyDescent="0.15">
      <c r="R694" s="32"/>
    </row>
    <row r="695" spans="18:18" ht="15.75" customHeight="1" x14ac:dyDescent="0.15">
      <c r="R695" s="32"/>
    </row>
    <row r="696" spans="18:18" ht="15.75" customHeight="1" x14ac:dyDescent="0.15">
      <c r="R696" s="32"/>
    </row>
    <row r="697" spans="18:18" ht="15.75" customHeight="1" x14ac:dyDescent="0.15">
      <c r="R697" s="32"/>
    </row>
    <row r="698" spans="18:18" ht="15.75" customHeight="1" x14ac:dyDescent="0.15">
      <c r="R698" s="32"/>
    </row>
    <row r="699" spans="18:18" ht="15.75" customHeight="1" x14ac:dyDescent="0.15">
      <c r="R699" s="32"/>
    </row>
    <row r="700" spans="18:18" ht="15.75" customHeight="1" x14ac:dyDescent="0.15">
      <c r="R700" s="32"/>
    </row>
    <row r="701" spans="18:18" ht="15.75" customHeight="1" x14ac:dyDescent="0.15">
      <c r="R701" s="32"/>
    </row>
    <row r="702" spans="18:18" ht="15.75" customHeight="1" x14ac:dyDescent="0.15">
      <c r="R702" s="32"/>
    </row>
    <row r="703" spans="18:18" ht="15.75" customHeight="1" x14ac:dyDescent="0.15">
      <c r="R703" s="32"/>
    </row>
    <row r="704" spans="18:18" ht="15.75" customHeight="1" x14ac:dyDescent="0.15">
      <c r="R704" s="32"/>
    </row>
    <row r="705" spans="18:18" ht="15.75" customHeight="1" x14ac:dyDescent="0.15">
      <c r="R705" s="32"/>
    </row>
    <row r="706" spans="18:18" ht="15.75" customHeight="1" x14ac:dyDescent="0.15">
      <c r="R706" s="32"/>
    </row>
    <row r="707" spans="18:18" ht="15.75" customHeight="1" x14ac:dyDescent="0.15">
      <c r="R707" s="32"/>
    </row>
    <row r="708" spans="18:18" ht="15.75" customHeight="1" x14ac:dyDescent="0.15">
      <c r="R708" s="32"/>
    </row>
    <row r="709" spans="18:18" ht="15.75" customHeight="1" x14ac:dyDescent="0.15">
      <c r="R709" s="32"/>
    </row>
    <row r="710" spans="18:18" ht="15.75" customHeight="1" x14ac:dyDescent="0.15">
      <c r="R710" s="32"/>
    </row>
    <row r="711" spans="18:18" ht="15.75" customHeight="1" x14ac:dyDescent="0.15">
      <c r="R711" s="32"/>
    </row>
    <row r="712" spans="18:18" ht="15.75" customHeight="1" x14ac:dyDescent="0.15">
      <c r="R712" s="32"/>
    </row>
    <row r="713" spans="18:18" ht="15.75" customHeight="1" x14ac:dyDescent="0.15">
      <c r="R713" s="32"/>
    </row>
    <row r="714" spans="18:18" ht="15.75" customHeight="1" x14ac:dyDescent="0.15">
      <c r="R714" s="32"/>
    </row>
    <row r="715" spans="18:18" ht="15.75" customHeight="1" x14ac:dyDescent="0.15">
      <c r="R715" s="32"/>
    </row>
    <row r="716" spans="18:18" ht="15.75" customHeight="1" x14ac:dyDescent="0.15">
      <c r="R716" s="32"/>
    </row>
    <row r="717" spans="18:18" ht="15.75" customHeight="1" x14ac:dyDescent="0.15">
      <c r="R717" s="32"/>
    </row>
    <row r="718" spans="18:18" ht="15.75" customHeight="1" x14ac:dyDescent="0.15">
      <c r="R718" s="32"/>
    </row>
    <row r="719" spans="18:18" ht="15.75" customHeight="1" x14ac:dyDescent="0.15">
      <c r="R719" s="32"/>
    </row>
    <row r="720" spans="18:18" ht="15.75" customHeight="1" x14ac:dyDescent="0.15">
      <c r="R720" s="32"/>
    </row>
    <row r="721" spans="18:18" ht="15.75" customHeight="1" x14ac:dyDescent="0.15">
      <c r="R721" s="32"/>
    </row>
    <row r="722" spans="18:18" ht="15.75" customHeight="1" x14ac:dyDescent="0.15">
      <c r="R722" s="32"/>
    </row>
    <row r="723" spans="18:18" ht="15.75" customHeight="1" x14ac:dyDescent="0.15">
      <c r="R723" s="32"/>
    </row>
    <row r="724" spans="18:18" ht="15.75" customHeight="1" x14ac:dyDescent="0.15">
      <c r="R724" s="32"/>
    </row>
    <row r="725" spans="18:18" ht="15.75" customHeight="1" x14ac:dyDescent="0.15">
      <c r="R725" s="32"/>
    </row>
    <row r="726" spans="18:18" ht="15.75" customHeight="1" x14ac:dyDescent="0.15">
      <c r="R726" s="32"/>
    </row>
    <row r="727" spans="18:18" ht="15.75" customHeight="1" x14ac:dyDescent="0.15">
      <c r="R727" s="32"/>
    </row>
    <row r="728" spans="18:18" ht="15.75" customHeight="1" x14ac:dyDescent="0.15">
      <c r="R728" s="32"/>
    </row>
    <row r="729" spans="18:18" ht="15.75" customHeight="1" x14ac:dyDescent="0.15">
      <c r="R729" s="32"/>
    </row>
    <row r="730" spans="18:18" ht="15.75" customHeight="1" x14ac:dyDescent="0.15">
      <c r="R730" s="32"/>
    </row>
    <row r="731" spans="18:18" ht="15.75" customHeight="1" x14ac:dyDescent="0.15">
      <c r="R731" s="32"/>
    </row>
    <row r="732" spans="18:18" ht="15.75" customHeight="1" x14ac:dyDescent="0.15">
      <c r="R732" s="32"/>
    </row>
    <row r="733" spans="18:18" ht="15.75" customHeight="1" x14ac:dyDescent="0.15">
      <c r="R733" s="32"/>
    </row>
    <row r="734" spans="18:18" ht="15.75" customHeight="1" x14ac:dyDescent="0.15">
      <c r="R734" s="32"/>
    </row>
    <row r="735" spans="18:18" ht="15.75" customHeight="1" x14ac:dyDescent="0.15">
      <c r="R735" s="32"/>
    </row>
    <row r="736" spans="18:18" ht="15.75" customHeight="1" x14ac:dyDescent="0.15">
      <c r="R736" s="32"/>
    </row>
    <row r="737" spans="18:18" ht="15.75" customHeight="1" x14ac:dyDescent="0.15">
      <c r="R737" s="32"/>
    </row>
    <row r="738" spans="18:18" ht="15.75" customHeight="1" x14ac:dyDescent="0.15">
      <c r="R738" s="32"/>
    </row>
    <row r="739" spans="18:18" ht="15.75" customHeight="1" x14ac:dyDescent="0.15">
      <c r="R739" s="32"/>
    </row>
    <row r="740" spans="18:18" ht="15.75" customHeight="1" x14ac:dyDescent="0.15">
      <c r="R740" s="32"/>
    </row>
    <row r="741" spans="18:18" ht="15.75" customHeight="1" x14ac:dyDescent="0.15">
      <c r="R741" s="32"/>
    </row>
    <row r="742" spans="18:18" ht="15.75" customHeight="1" x14ac:dyDescent="0.15">
      <c r="R742" s="32"/>
    </row>
    <row r="743" spans="18:18" ht="15.75" customHeight="1" x14ac:dyDescent="0.15">
      <c r="R743" s="32"/>
    </row>
    <row r="744" spans="18:18" ht="15.75" customHeight="1" x14ac:dyDescent="0.15">
      <c r="R744" s="32"/>
    </row>
    <row r="745" spans="18:18" ht="15.75" customHeight="1" x14ac:dyDescent="0.15">
      <c r="R745" s="32"/>
    </row>
    <row r="746" spans="18:18" ht="15.75" customHeight="1" x14ac:dyDescent="0.15">
      <c r="R746" s="32"/>
    </row>
    <row r="747" spans="18:18" ht="15.75" customHeight="1" x14ac:dyDescent="0.15">
      <c r="R747" s="32"/>
    </row>
    <row r="748" spans="18:18" ht="15.75" customHeight="1" x14ac:dyDescent="0.15">
      <c r="R748" s="32"/>
    </row>
    <row r="749" spans="18:18" ht="15.75" customHeight="1" x14ac:dyDescent="0.15">
      <c r="R749" s="32"/>
    </row>
    <row r="750" spans="18:18" ht="15.75" customHeight="1" x14ac:dyDescent="0.15">
      <c r="R750" s="32"/>
    </row>
    <row r="751" spans="18:18" ht="15.75" customHeight="1" x14ac:dyDescent="0.15">
      <c r="R751" s="32"/>
    </row>
    <row r="752" spans="18:18" ht="15.75" customHeight="1" x14ac:dyDescent="0.15">
      <c r="R752" s="32"/>
    </row>
    <row r="753" spans="18:18" ht="15.75" customHeight="1" x14ac:dyDescent="0.15">
      <c r="R753" s="32"/>
    </row>
    <row r="754" spans="18:18" ht="15.75" customHeight="1" x14ac:dyDescent="0.15">
      <c r="R754" s="32"/>
    </row>
    <row r="755" spans="18:18" ht="15.75" customHeight="1" x14ac:dyDescent="0.15">
      <c r="R755" s="32"/>
    </row>
    <row r="756" spans="18:18" ht="15.75" customHeight="1" x14ac:dyDescent="0.15">
      <c r="R756" s="32"/>
    </row>
    <row r="757" spans="18:18" ht="15.75" customHeight="1" x14ac:dyDescent="0.15">
      <c r="R757" s="32"/>
    </row>
    <row r="758" spans="18:18" ht="15.75" customHeight="1" x14ac:dyDescent="0.15">
      <c r="R758" s="32"/>
    </row>
    <row r="759" spans="18:18" ht="15.75" customHeight="1" x14ac:dyDescent="0.15">
      <c r="R759" s="32"/>
    </row>
    <row r="760" spans="18:18" ht="15.75" customHeight="1" x14ac:dyDescent="0.15">
      <c r="R760" s="32"/>
    </row>
    <row r="761" spans="18:18" ht="15.75" customHeight="1" x14ac:dyDescent="0.15">
      <c r="R761" s="32"/>
    </row>
    <row r="762" spans="18:18" ht="15.75" customHeight="1" x14ac:dyDescent="0.15">
      <c r="R762" s="32"/>
    </row>
    <row r="763" spans="18:18" ht="15.75" customHeight="1" x14ac:dyDescent="0.15">
      <c r="R763" s="32"/>
    </row>
    <row r="764" spans="18:18" ht="15.75" customHeight="1" x14ac:dyDescent="0.15">
      <c r="R764" s="32"/>
    </row>
    <row r="765" spans="18:18" ht="15.75" customHeight="1" x14ac:dyDescent="0.15">
      <c r="R765" s="32"/>
    </row>
    <row r="766" spans="18:18" ht="15.75" customHeight="1" x14ac:dyDescent="0.15">
      <c r="R766" s="32"/>
    </row>
    <row r="767" spans="18:18" ht="15.75" customHeight="1" x14ac:dyDescent="0.15">
      <c r="R767" s="32"/>
    </row>
    <row r="768" spans="18:18" ht="15.75" customHeight="1" x14ac:dyDescent="0.15">
      <c r="R768" s="32"/>
    </row>
    <row r="769" spans="18:18" ht="15.75" customHeight="1" x14ac:dyDescent="0.15">
      <c r="R769" s="32"/>
    </row>
    <row r="770" spans="18:18" ht="15.75" customHeight="1" x14ac:dyDescent="0.15">
      <c r="R770" s="32"/>
    </row>
    <row r="771" spans="18:18" ht="15.75" customHeight="1" x14ac:dyDescent="0.15">
      <c r="R771" s="32"/>
    </row>
    <row r="772" spans="18:18" ht="15.75" customHeight="1" x14ac:dyDescent="0.15">
      <c r="R772" s="32"/>
    </row>
    <row r="773" spans="18:18" ht="15.75" customHeight="1" x14ac:dyDescent="0.15">
      <c r="R773" s="32"/>
    </row>
    <row r="774" spans="18:18" ht="15.75" customHeight="1" x14ac:dyDescent="0.15">
      <c r="R774" s="32"/>
    </row>
    <row r="775" spans="18:18" ht="15.75" customHeight="1" x14ac:dyDescent="0.15">
      <c r="R775" s="32"/>
    </row>
    <row r="776" spans="18:18" ht="15.75" customHeight="1" x14ac:dyDescent="0.15">
      <c r="R776" s="32"/>
    </row>
    <row r="777" spans="18:18" ht="15.75" customHeight="1" x14ac:dyDescent="0.15">
      <c r="R777" s="32"/>
    </row>
    <row r="778" spans="18:18" ht="15.75" customHeight="1" x14ac:dyDescent="0.15">
      <c r="R778" s="32"/>
    </row>
    <row r="779" spans="18:18" ht="15.75" customHeight="1" x14ac:dyDescent="0.15">
      <c r="R779" s="32"/>
    </row>
    <row r="780" spans="18:18" ht="15.75" customHeight="1" x14ac:dyDescent="0.15">
      <c r="R780" s="32"/>
    </row>
    <row r="781" spans="18:18" ht="15.75" customHeight="1" x14ac:dyDescent="0.15">
      <c r="R781" s="32"/>
    </row>
    <row r="782" spans="18:18" ht="15.75" customHeight="1" x14ac:dyDescent="0.15">
      <c r="R782" s="32"/>
    </row>
    <row r="783" spans="18:18" ht="15.75" customHeight="1" x14ac:dyDescent="0.15">
      <c r="R783" s="32"/>
    </row>
    <row r="784" spans="18:18" ht="15.75" customHeight="1" x14ac:dyDescent="0.15">
      <c r="R784" s="32"/>
    </row>
    <row r="785" spans="18:18" ht="15.75" customHeight="1" x14ac:dyDescent="0.15">
      <c r="R785" s="32"/>
    </row>
    <row r="786" spans="18:18" ht="15.75" customHeight="1" x14ac:dyDescent="0.15">
      <c r="R786" s="32"/>
    </row>
    <row r="787" spans="18:18" ht="15.75" customHeight="1" x14ac:dyDescent="0.15">
      <c r="R787" s="32"/>
    </row>
    <row r="788" spans="18:18" ht="15.75" customHeight="1" x14ac:dyDescent="0.15">
      <c r="R788" s="32"/>
    </row>
    <row r="789" spans="18:18" ht="15.75" customHeight="1" x14ac:dyDescent="0.15">
      <c r="R789" s="32"/>
    </row>
    <row r="790" spans="18:18" ht="15.75" customHeight="1" x14ac:dyDescent="0.15">
      <c r="R790" s="32"/>
    </row>
    <row r="791" spans="18:18" ht="15.75" customHeight="1" x14ac:dyDescent="0.15">
      <c r="R791" s="32"/>
    </row>
    <row r="792" spans="18:18" ht="15.75" customHeight="1" x14ac:dyDescent="0.15">
      <c r="R792" s="32"/>
    </row>
    <row r="793" spans="18:18" ht="15.75" customHeight="1" x14ac:dyDescent="0.15">
      <c r="R793" s="32"/>
    </row>
    <row r="794" spans="18:18" ht="15.75" customHeight="1" x14ac:dyDescent="0.15">
      <c r="R794" s="32"/>
    </row>
    <row r="795" spans="18:18" ht="15.75" customHeight="1" x14ac:dyDescent="0.15">
      <c r="R795" s="32"/>
    </row>
    <row r="796" spans="18:18" ht="15.75" customHeight="1" x14ac:dyDescent="0.15">
      <c r="R796" s="32"/>
    </row>
    <row r="797" spans="18:18" ht="15.75" customHeight="1" x14ac:dyDescent="0.15">
      <c r="R797" s="32"/>
    </row>
    <row r="798" spans="18:18" ht="15.75" customHeight="1" x14ac:dyDescent="0.15">
      <c r="R798" s="32"/>
    </row>
    <row r="799" spans="18:18" ht="15.75" customHeight="1" x14ac:dyDescent="0.15">
      <c r="R799" s="32"/>
    </row>
    <row r="800" spans="18:18" ht="15.75" customHeight="1" x14ac:dyDescent="0.15">
      <c r="R800" s="32"/>
    </row>
    <row r="801" spans="18:18" ht="15.75" customHeight="1" x14ac:dyDescent="0.15">
      <c r="R801" s="32"/>
    </row>
    <row r="802" spans="18:18" ht="15.75" customHeight="1" x14ac:dyDescent="0.15">
      <c r="R802" s="32"/>
    </row>
    <row r="803" spans="18:18" ht="15.75" customHeight="1" x14ac:dyDescent="0.15">
      <c r="R803" s="32"/>
    </row>
    <row r="804" spans="18:18" ht="15.75" customHeight="1" x14ac:dyDescent="0.15">
      <c r="R804" s="32"/>
    </row>
    <row r="805" spans="18:18" ht="15.75" customHeight="1" x14ac:dyDescent="0.15">
      <c r="R805" s="32"/>
    </row>
    <row r="806" spans="18:18" ht="15.75" customHeight="1" x14ac:dyDescent="0.15">
      <c r="R806" s="32"/>
    </row>
    <row r="807" spans="18:18" ht="15.75" customHeight="1" x14ac:dyDescent="0.15">
      <c r="R807" s="32"/>
    </row>
    <row r="808" spans="18:18" ht="15.75" customHeight="1" x14ac:dyDescent="0.15">
      <c r="R808" s="32"/>
    </row>
    <row r="809" spans="18:18" ht="15.75" customHeight="1" x14ac:dyDescent="0.15">
      <c r="R809" s="32"/>
    </row>
    <row r="810" spans="18:18" ht="15.75" customHeight="1" x14ac:dyDescent="0.15">
      <c r="R810" s="32"/>
    </row>
    <row r="811" spans="18:18" ht="15.75" customHeight="1" x14ac:dyDescent="0.15">
      <c r="R811" s="32"/>
    </row>
    <row r="812" spans="18:18" ht="15.75" customHeight="1" x14ac:dyDescent="0.15">
      <c r="R812" s="32"/>
    </row>
    <row r="813" spans="18:18" ht="15.75" customHeight="1" x14ac:dyDescent="0.15">
      <c r="R813" s="32"/>
    </row>
    <row r="814" spans="18:18" ht="15.75" customHeight="1" x14ac:dyDescent="0.15">
      <c r="R814" s="32"/>
    </row>
    <row r="815" spans="18:18" ht="15.75" customHeight="1" x14ac:dyDescent="0.15">
      <c r="R815" s="32"/>
    </row>
    <row r="816" spans="18:18" ht="15.75" customHeight="1" x14ac:dyDescent="0.15">
      <c r="R816" s="32"/>
    </row>
    <row r="817" spans="18:18" ht="15.75" customHeight="1" x14ac:dyDescent="0.15">
      <c r="R817" s="32"/>
    </row>
    <row r="818" spans="18:18" ht="15.75" customHeight="1" x14ac:dyDescent="0.15">
      <c r="R818" s="32"/>
    </row>
    <row r="819" spans="18:18" ht="15.75" customHeight="1" x14ac:dyDescent="0.15">
      <c r="R819" s="32"/>
    </row>
    <row r="820" spans="18:18" ht="15.75" customHeight="1" x14ac:dyDescent="0.15">
      <c r="R820" s="32"/>
    </row>
    <row r="821" spans="18:18" ht="15.75" customHeight="1" x14ac:dyDescent="0.15">
      <c r="R821" s="32"/>
    </row>
    <row r="822" spans="18:18" ht="15.75" customHeight="1" x14ac:dyDescent="0.15">
      <c r="R822" s="32"/>
    </row>
    <row r="823" spans="18:18" ht="15.75" customHeight="1" x14ac:dyDescent="0.15">
      <c r="R823" s="32"/>
    </row>
    <row r="824" spans="18:18" ht="15.75" customHeight="1" x14ac:dyDescent="0.15">
      <c r="R824" s="32"/>
    </row>
    <row r="825" spans="18:18" ht="15.75" customHeight="1" x14ac:dyDescent="0.15">
      <c r="R825" s="32"/>
    </row>
    <row r="826" spans="18:18" ht="15.75" customHeight="1" x14ac:dyDescent="0.15">
      <c r="R826" s="32"/>
    </row>
    <row r="827" spans="18:18" ht="15.75" customHeight="1" x14ac:dyDescent="0.15">
      <c r="R827" s="32"/>
    </row>
    <row r="828" spans="18:18" ht="15.75" customHeight="1" x14ac:dyDescent="0.15">
      <c r="R828" s="32"/>
    </row>
    <row r="829" spans="18:18" ht="15.75" customHeight="1" x14ac:dyDescent="0.15">
      <c r="R829" s="32"/>
    </row>
    <row r="830" spans="18:18" ht="15.75" customHeight="1" x14ac:dyDescent="0.15">
      <c r="R830" s="32"/>
    </row>
    <row r="831" spans="18:18" ht="15.75" customHeight="1" x14ac:dyDescent="0.15">
      <c r="R831" s="32"/>
    </row>
    <row r="832" spans="18:18" ht="15.75" customHeight="1" x14ac:dyDescent="0.15">
      <c r="R832" s="32"/>
    </row>
    <row r="833" spans="18:18" ht="15.75" customHeight="1" x14ac:dyDescent="0.15">
      <c r="R833" s="32"/>
    </row>
    <row r="834" spans="18:18" ht="15.75" customHeight="1" x14ac:dyDescent="0.15">
      <c r="R834" s="32"/>
    </row>
    <row r="835" spans="18:18" ht="15.75" customHeight="1" x14ac:dyDescent="0.15">
      <c r="R835" s="32"/>
    </row>
    <row r="836" spans="18:18" ht="15.75" customHeight="1" x14ac:dyDescent="0.15">
      <c r="R836" s="32"/>
    </row>
    <row r="837" spans="18:18" ht="15.75" customHeight="1" x14ac:dyDescent="0.15">
      <c r="R837" s="32"/>
    </row>
    <row r="838" spans="18:18" ht="15.75" customHeight="1" x14ac:dyDescent="0.15">
      <c r="R838" s="32"/>
    </row>
    <row r="839" spans="18:18" ht="15.75" customHeight="1" x14ac:dyDescent="0.15">
      <c r="R839" s="32"/>
    </row>
    <row r="840" spans="18:18" ht="15.75" customHeight="1" x14ac:dyDescent="0.15">
      <c r="R840" s="32"/>
    </row>
    <row r="841" spans="18:18" ht="15.75" customHeight="1" x14ac:dyDescent="0.15">
      <c r="R841" s="32"/>
    </row>
    <row r="842" spans="18:18" ht="15.75" customHeight="1" x14ac:dyDescent="0.15">
      <c r="R842" s="32"/>
    </row>
    <row r="843" spans="18:18" ht="15.75" customHeight="1" x14ac:dyDescent="0.15">
      <c r="R843" s="32"/>
    </row>
    <row r="844" spans="18:18" ht="15.75" customHeight="1" x14ac:dyDescent="0.15">
      <c r="R844" s="32"/>
    </row>
    <row r="845" spans="18:18" ht="15.75" customHeight="1" x14ac:dyDescent="0.15">
      <c r="R845" s="32"/>
    </row>
    <row r="846" spans="18:18" ht="15.75" customHeight="1" x14ac:dyDescent="0.15">
      <c r="R846" s="32"/>
    </row>
    <row r="847" spans="18:18" ht="15.75" customHeight="1" x14ac:dyDescent="0.15">
      <c r="R847" s="32"/>
    </row>
    <row r="848" spans="18:18" ht="15.75" customHeight="1" x14ac:dyDescent="0.15">
      <c r="R848" s="32"/>
    </row>
    <row r="849" spans="18:18" ht="15.75" customHeight="1" x14ac:dyDescent="0.15">
      <c r="R849" s="32"/>
    </row>
    <row r="850" spans="18:18" ht="15.75" customHeight="1" x14ac:dyDescent="0.15">
      <c r="R850" s="32"/>
    </row>
    <row r="851" spans="18:18" ht="15.75" customHeight="1" x14ac:dyDescent="0.15">
      <c r="R851" s="32"/>
    </row>
    <row r="852" spans="18:18" ht="15.75" customHeight="1" x14ac:dyDescent="0.15">
      <c r="R852" s="32"/>
    </row>
    <row r="853" spans="18:18" ht="15.75" customHeight="1" x14ac:dyDescent="0.15">
      <c r="R853" s="32"/>
    </row>
    <row r="854" spans="18:18" ht="15.75" customHeight="1" x14ac:dyDescent="0.15">
      <c r="R854" s="32"/>
    </row>
    <row r="855" spans="18:18" ht="15.75" customHeight="1" x14ac:dyDescent="0.15">
      <c r="R855" s="32"/>
    </row>
    <row r="856" spans="18:18" ht="15.75" customHeight="1" x14ac:dyDescent="0.15">
      <c r="R856" s="32"/>
    </row>
    <row r="857" spans="18:18" ht="15.75" customHeight="1" x14ac:dyDescent="0.15">
      <c r="R857" s="32"/>
    </row>
    <row r="858" spans="18:18" ht="15.75" customHeight="1" x14ac:dyDescent="0.15">
      <c r="R858" s="32"/>
    </row>
    <row r="859" spans="18:18" ht="15.75" customHeight="1" x14ac:dyDescent="0.15">
      <c r="R859" s="32"/>
    </row>
    <row r="860" spans="18:18" ht="15.75" customHeight="1" x14ac:dyDescent="0.15">
      <c r="R860" s="32"/>
    </row>
    <row r="861" spans="18:18" ht="15.75" customHeight="1" x14ac:dyDescent="0.15">
      <c r="R861" s="32"/>
    </row>
    <row r="862" spans="18:18" ht="15.75" customHeight="1" x14ac:dyDescent="0.15">
      <c r="R862" s="32"/>
    </row>
    <row r="863" spans="18:18" ht="15.75" customHeight="1" x14ac:dyDescent="0.15">
      <c r="R863" s="32"/>
    </row>
    <row r="864" spans="18:18" ht="15.75" customHeight="1" x14ac:dyDescent="0.15">
      <c r="R864" s="32"/>
    </row>
    <row r="865" spans="18:18" ht="15.75" customHeight="1" x14ac:dyDescent="0.15">
      <c r="R865" s="32"/>
    </row>
    <row r="866" spans="18:18" ht="15.75" customHeight="1" x14ac:dyDescent="0.15">
      <c r="R866" s="32"/>
    </row>
    <row r="867" spans="18:18" ht="15.75" customHeight="1" x14ac:dyDescent="0.15">
      <c r="R867" s="32"/>
    </row>
    <row r="868" spans="18:18" ht="15.75" customHeight="1" x14ac:dyDescent="0.15">
      <c r="R868" s="32"/>
    </row>
    <row r="869" spans="18:18" ht="15.75" customHeight="1" x14ac:dyDescent="0.15">
      <c r="R869" s="32"/>
    </row>
    <row r="870" spans="18:18" ht="15.75" customHeight="1" x14ac:dyDescent="0.15">
      <c r="R870" s="32"/>
    </row>
    <row r="871" spans="18:18" ht="15.75" customHeight="1" x14ac:dyDescent="0.15">
      <c r="R871" s="32"/>
    </row>
    <row r="872" spans="18:18" ht="15.75" customHeight="1" x14ac:dyDescent="0.15">
      <c r="R872" s="32"/>
    </row>
    <row r="873" spans="18:18" ht="15.75" customHeight="1" x14ac:dyDescent="0.15">
      <c r="R873" s="32"/>
    </row>
    <row r="874" spans="18:18" ht="15.75" customHeight="1" x14ac:dyDescent="0.15">
      <c r="R874" s="32"/>
    </row>
    <row r="875" spans="18:18" ht="15.75" customHeight="1" x14ac:dyDescent="0.15">
      <c r="R875" s="32"/>
    </row>
    <row r="876" spans="18:18" ht="15.75" customHeight="1" x14ac:dyDescent="0.15">
      <c r="R876" s="32"/>
    </row>
    <row r="877" spans="18:18" ht="15.75" customHeight="1" x14ac:dyDescent="0.15">
      <c r="R877" s="32"/>
    </row>
    <row r="878" spans="18:18" ht="15.75" customHeight="1" x14ac:dyDescent="0.15">
      <c r="R878" s="32"/>
    </row>
    <row r="879" spans="18:18" ht="15.75" customHeight="1" x14ac:dyDescent="0.15">
      <c r="R879" s="32"/>
    </row>
    <row r="880" spans="18:18" ht="15.75" customHeight="1" x14ac:dyDescent="0.15">
      <c r="R880" s="32"/>
    </row>
    <row r="881" spans="18:18" ht="15.75" customHeight="1" x14ac:dyDescent="0.15">
      <c r="R881" s="32"/>
    </row>
    <row r="882" spans="18:18" ht="15.75" customHeight="1" x14ac:dyDescent="0.15">
      <c r="R882" s="32"/>
    </row>
    <row r="883" spans="18:18" ht="15.75" customHeight="1" x14ac:dyDescent="0.15">
      <c r="R883" s="32"/>
    </row>
    <row r="884" spans="18:18" ht="15.75" customHeight="1" x14ac:dyDescent="0.15">
      <c r="R884" s="32"/>
    </row>
    <row r="885" spans="18:18" ht="15.75" customHeight="1" x14ac:dyDescent="0.15">
      <c r="R885" s="32"/>
    </row>
    <row r="886" spans="18:18" ht="15.75" customHeight="1" x14ac:dyDescent="0.15">
      <c r="R886" s="32"/>
    </row>
    <row r="887" spans="18:18" ht="15.75" customHeight="1" x14ac:dyDescent="0.15">
      <c r="R887" s="32"/>
    </row>
    <row r="888" spans="18:18" ht="15.75" customHeight="1" x14ac:dyDescent="0.15">
      <c r="R888" s="32"/>
    </row>
    <row r="889" spans="18:18" ht="15.75" customHeight="1" x14ac:dyDescent="0.15">
      <c r="R889" s="32"/>
    </row>
    <row r="890" spans="18:18" ht="15.75" customHeight="1" x14ac:dyDescent="0.15">
      <c r="R890" s="32"/>
    </row>
    <row r="891" spans="18:18" ht="15.75" customHeight="1" x14ac:dyDescent="0.15">
      <c r="R891" s="32"/>
    </row>
    <row r="892" spans="18:18" ht="15.75" customHeight="1" x14ac:dyDescent="0.15">
      <c r="R892" s="32"/>
    </row>
    <row r="893" spans="18:18" ht="15.75" customHeight="1" x14ac:dyDescent="0.15">
      <c r="R893" s="32"/>
    </row>
    <row r="894" spans="18:18" ht="15.75" customHeight="1" x14ac:dyDescent="0.15">
      <c r="R894" s="32"/>
    </row>
    <row r="895" spans="18:18" ht="15.75" customHeight="1" x14ac:dyDescent="0.15">
      <c r="R895" s="32"/>
    </row>
    <row r="896" spans="18:18" ht="15.75" customHeight="1" x14ac:dyDescent="0.15">
      <c r="R896" s="32"/>
    </row>
    <row r="897" spans="18:18" ht="15.75" customHeight="1" x14ac:dyDescent="0.15">
      <c r="R897" s="32"/>
    </row>
    <row r="898" spans="18:18" ht="15.75" customHeight="1" x14ac:dyDescent="0.15">
      <c r="R898" s="32"/>
    </row>
    <row r="899" spans="18:18" ht="15.75" customHeight="1" x14ac:dyDescent="0.15">
      <c r="R899" s="32"/>
    </row>
    <row r="900" spans="18:18" ht="15.75" customHeight="1" x14ac:dyDescent="0.15">
      <c r="R900" s="32"/>
    </row>
    <row r="901" spans="18:18" ht="15.75" customHeight="1" x14ac:dyDescent="0.15">
      <c r="R901" s="32"/>
    </row>
    <row r="902" spans="18:18" ht="15.75" customHeight="1" x14ac:dyDescent="0.15">
      <c r="R902" s="32"/>
    </row>
    <row r="903" spans="18:18" ht="15.75" customHeight="1" x14ac:dyDescent="0.15">
      <c r="R903" s="32"/>
    </row>
    <row r="904" spans="18:18" ht="15.75" customHeight="1" x14ac:dyDescent="0.15">
      <c r="R904" s="32"/>
    </row>
    <row r="905" spans="18:18" ht="15.75" customHeight="1" x14ac:dyDescent="0.15">
      <c r="R905" s="32"/>
    </row>
    <row r="906" spans="18:18" ht="15.75" customHeight="1" x14ac:dyDescent="0.15">
      <c r="R906" s="32"/>
    </row>
    <row r="907" spans="18:18" ht="15.75" customHeight="1" x14ac:dyDescent="0.15">
      <c r="R907" s="32"/>
    </row>
    <row r="908" spans="18:18" ht="15.75" customHeight="1" x14ac:dyDescent="0.15">
      <c r="R908" s="32"/>
    </row>
    <row r="909" spans="18:18" ht="15.75" customHeight="1" x14ac:dyDescent="0.15">
      <c r="R909" s="32"/>
    </row>
    <row r="910" spans="18:18" ht="15.75" customHeight="1" x14ac:dyDescent="0.15">
      <c r="R910" s="32"/>
    </row>
    <row r="911" spans="18:18" ht="15.75" customHeight="1" x14ac:dyDescent="0.15">
      <c r="R911" s="32"/>
    </row>
    <row r="912" spans="18:18" ht="15.75" customHeight="1" x14ac:dyDescent="0.15">
      <c r="R912" s="32"/>
    </row>
    <row r="913" spans="18:18" ht="15.75" customHeight="1" x14ac:dyDescent="0.15">
      <c r="R913" s="32"/>
    </row>
    <row r="914" spans="18:18" ht="15.75" customHeight="1" x14ac:dyDescent="0.15">
      <c r="R914" s="32"/>
    </row>
    <row r="915" spans="18:18" ht="15.75" customHeight="1" x14ac:dyDescent="0.15">
      <c r="R915" s="32"/>
    </row>
    <row r="916" spans="18:18" ht="15.75" customHeight="1" x14ac:dyDescent="0.15">
      <c r="R916" s="32"/>
    </row>
    <row r="917" spans="18:18" ht="15.75" customHeight="1" x14ac:dyDescent="0.15">
      <c r="R917" s="32"/>
    </row>
    <row r="918" spans="18:18" ht="15.75" customHeight="1" x14ac:dyDescent="0.15">
      <c r="R918" s="32"/>
    </row>
    <row r="919" spans="18:18" ht="15.75" customHeight="1" x14ac:dyDescent="0.15">
      <c r="R919" s="32"/>
    </row>
    <row r="920" spans="18:18" ht="15.75" customHeight="1" x14ac:dyDescent="0.15">
      <c r="R920" s="32"/>
    </row>
    <row r="921" spans="18:18" ht="15.75" customHeight="1" x14ac:dyDescent="0.15">
      <c r="R921" s="32"/>
    </row>
    <row r="922" spans="18:18" ht="15.75" customHeight="1" x14ac:dyDescent="0.15">
      <c r="R922" s="32"/>
    </row>
    <row r="923" spans="18:18" ht="15.75" customHeight="1" x14ac:dyDescent="0.15">
      <c r="R923" s="32"/>
    </row>
    <row r="924" spans="18:18" ht="15.75" customHeight="1" x14ac:dyDescent="0.15">
      <c r="R924" s="32"/>
    </row>
    <row r="925" spans="18:18" ht="15.75" customHeight="1" x14ac:dyDescent="0.15">
      <c r="R925" s="32"/>
    </row>
    <row r="926" spans="18:18" ht="15.75" customHeight="1" x14ac:dyDescent="0.15">
      <c r="R926" s="32"/>
    </row>
    <row r="927" spans="18:18" ht="15.75" customHeight="1" x14ac:dyDescent="0.15">
      <c r="R927" s="32"/>
    </row>
    <row r="928" spans="18:18" ht="15.75" customHeight="1" x14ac:dyDescent="0.15">
      <c r="R928" s="32"/>
    </row>
    <row r="929" spans="18:18" ht="15.75" customHeight="1" x14ac:dyDescent="0.15">
      <c r="R929" s="32"/>
    </row>
    <row r="930" spans="18:18" ht="15.75" customHeight="1" x14ac:dyDescent="0.15">
      <c r="R930" s="32"/>
    </row>
    <row r="931" spans="18:18" ht="15.75" customHeight="1" x14ac:dyDescent="0.15">
      <c r="R931" s="32"/>
    </row>
    <row r="932" spans="18:18" ht="15.75" customHeight="1" x14ac:dyDescent="0.15">
      <c r="R932" s="32"/>
    </row>
    <row r="933" spans="18:18" ht="15.75" customHeight="1" x14ac:dyDescent="0.15">
      <c r="R933" s="32"/>
    </row>
    <row r="934" spans="18:18" ht="15.75" customHeight="1" x14ac:dyDescent="0.15">
      <c r="R934" s="32"/>
    </row>
    <row r="935" spans="18:18" ht="15.75" customHeight="1" x14ac:dyDescent="0.15">
      <c r="R935" s="32"/>
    </row>
    <row r="936" spans="18:18" ht="15.75" customHeight="1" x14ac:dyDescent="0.15">
      <c r="R936" s="32"/>
    </row>
    <row r="937" spans="18:18" ht="15.75" customHeight="1" x14ac:dyDescent="0.15">
      <c r="R937" s="32"/>
    </row>
    <row r="938" spans="18:18" ht="15.75" customHeight="1" x14ac:dyDescent="0.15">
      <c r="R938" s="32"/>
    </row>
    <row r="939" spans="18:18" ht="15.75" customHeight="1" x14ac:dyDescent="0.15">
      <c r="R939" s="32"/>
    </row>
    <row r="940" spans="18:18" ht="15.75" customHeight="1" x14ac:dyDescent="0.15">
      <c r="R940" s="32"/>
    </row>
    <row r="941" spans="18:18" ht="15.75" customHeight="1" x14ac:dyDescent="0.15">
      <c r="R941" s="32"/>
    </row>
    <row r="942" spans="18:18" ht="15.75" customHeight="1" x14ac:dyDescent="0.15">
      <c r="R942" s="32"/>
    </row>
    <row r="943" spans="18:18" ht="15.75" customHeight="1" x14ac:dyDescent="0.15">
      <c r="R943" s="32"/>
    </row>
    <row r="944" spans="18:18" ht="15.75" customHeight="1" x14ac:dyDescent="0.15">
      <c r="R944" s="32"/>
    </row>
    <row r="945" spans="18:18" ht="15.75" customHeight="1" x14ac:dyDescent="0.15">
      <c r="R945" s="32"/>
    </row>
    <row r="946" spans="18:18" ht="15.75" customHeight="1" x14ac:dyDescent="0.15">
      <c r="R946" s="32"/>
    </row>
    <row r="947" spans="18:18" ht="15.75" customHeight="1" x14ac:dyDescent="0.15">
      <c r="R947" s="32"/>
    </row>
    <row r="948" spans="18:18" ht="15.75" customHeight="1" x14ac:dyDescent="0.15">
      <c r="R948" s="32"/>
    </row>
    <row r="949" spans="18:18" ht="15.75" customHeight="1" x14ac:dyDescent="0.15">
      <c r="R949" s="32"/>
    </row>
    <row r="950" spans="18:18" ht="15.75" customHeight="1" x14ac:dyDescent="0.15">
      <c r="R950" s="32"/>
    </row>
    <row r="951" spans="18:18" ht="15.75" customHeight="1" x14ac:dyDescent="0.15">
      <c r="R951" s="32"/>
    </row>
    <row r="952" spans="18:18" ht="15.75" customHeight="1" x14ac:dyDescent="0.15">
      <c r="R952" s="32"/>
    </row>
    <row r="953" spans="18:18" ht="15.75" customHeight="1" x14ac:dyDescent="0.15">
      <c r="R953" s="32"/>
    </row>
    <row r="954" spans="18:18" ht="15.75" customHeight="1" x14ac:dyDescent="0.15">
      <c r="R954" s="32"/>
    </row>
    <row r="955" spans="18:18" ht="15.75" customHeight="1" x14ac:dyDescent="0.15">
      <c r="R955" s="32"/>
    </row>
    <row r="956" spans="18:18" ht="15.75" customHeight="1" x14ac:dyDescent="0.15">
      <c r="R956" s="32"/>
    </row>
    <row r="957" spans="18:18" ht="15.75" customHeight="1" x14ac:dyDescent="0.15">
      <c r="R957" s="32"/>
    </row>
    <row r="958" spans="18:18" ht="15.75" customHeight="1" x14ac:dyDescent="0.15">
      <c r="R958" s="32"/>
    </row>
    <row r="959" spans="18:18" ht="15.75" customHeight="1" x14ac:dyDescent="0.15">
      <c r="R959" s="32"/>
    </row>
    <row r="960" spans="18:18" ht="15.75" customHeight="1" x14ac:dyDescent="0.15">
      <c r="R960" s="32"/>
    </row>
    <row r="961" spans="18:18" ht="15.75" customHeight="1" x14ac:dyDescent="0.15">
      <c r="R961" s="32"/>
    </row>
    <row r="962" spans="18:18" ht="15.75" customHeight="1" x14ac:dyDescent="0.15">
      <c r="R962" s="32"/>
    </row>
    <row r="963" spans="18:18" ht="15.75" customHeight="1" x14ac:dyDescent="0.15">
      <c r="R963" s="32"/>
    </row>
    <row r="964" spans="18:18" ht="15.75" customHeight="1" x14ac:dyDescent="0.15">
      <c r="R964" s="32"/>
    </row>
    <row r="965" spans="18:18" ht="15.75" customHeight="1" x14ac:dyDescent="0.15">
      <c r="R965" s="32"/>
    </row>
    <row r="966" spans="18:18" ht="15.75" customHeight="1" x14ac:dyDescent="0.15">
      <c r="R966" s="32"/>
    </row>
    <row r="967" spans="18:18" ht="15.75" customHeight="1" x14ac:dyDescent="0.15">
      <c r="R967" s="32"/>
    </row>
    <row r="968" spans="18:18" ht="15.75" customHeight="1" x14ac:dyDescent="0.15">
      <c r="R968" s="32"/>
    </row>
    <row r="969" spans="18:18" ht="15.75" customHeight="1" x14ac:dyDescent="0.15">
      <c r="R969" s="32"/>
    </row>
    <row r="970" spans="18:18" ht="15.75" customHeight="1" x14ac:dyDescent="0.15">
      <c r="R970" s="32"/>
    </row>
    <row r="971" spans="18:18" ht="15.75" customHeight="1" x14ac:dyDescent="0.15">
      <c r="R971" s="32"/>
    </row>
    <row r="972" spans="18:18" ht="15.75" customHeight="1" x14ac:dyDescent="0.15">
      <c r="R972" s="32"/>
    </row>
    <row r="973" spans="18:18" ht="15.75" customHeight="1" x14ac:dyDescent="0.15">
      <c r="R973" s="32"/>
    </row>
    <row r="974" spans="18:18" ht="15.75" customHeight="1" x14ac:dyDescent="0.15">
      <c r="R974" s="32"/>
    </row>
    <row r="975" spans="18:18" ht="15.75" customHeight="1" x14ac:dyDescent="0.15">
      <c r="R975" s="32"/>
    </row>
    <row r="976" spans="18:18" ht="15.75" customHeight="1" x14ac:dyDescent="0.15">
      <c r="R976" s="32"/>
    </row>
    <row r="977" spans="18:18" ht="15.75" customHeight="1" x14ac:dyDescent="0.15">
      <c r="R977" s="32"/>
    </row>
    <row r="978" spans="18:18" ht="15.75" customHeight="1" x14ac:dyDescent="0.15">
      <c r="R978" s="32"/>
    </row>
    <row r="979" spans="18:18" ht="15.75" customHeight="1" x14ac:dyDescent="0.15">
      <c r="R979" s="32"/>
    </row>
    <row r="980" spans="18:18" ht="15.75" customHeight="1" x14ac:dyDescent="0.15">
      <c r="R980" s="32"/>
    </row>
    <row r="981" spans="18:18" ht="15.75" customHeight="1" x14ac:dyDescent="0.15">
      <c r="R981" s="32"/>
    </row>
    <row r="982" spans="18:18" ht="15.75" customHeight="1" x14ac:dyDescent="0.15">
      <c r="R982" s="32"/>
    </row>
    <row r="983" spans="18:18" ht="15.75" customHeight="1" x14ac:dyDescent="0.15">
      <c r="R983" s="32"/>
    </row>
    <row r="984" spans="18:18" ht="15.75" customHeight="1" x14ac:dyDescent="0.15">
      <c r="R984" s="32"/>
    </row>
    <row r="985" spans="18:18" ht="15.75" customHeight="1" x14ac:dyDescent="0.15">
      <c r="R985" s="32"/>
    </row>
    <row r="986" spans="18:18" ht="15.75" customHeight="1" x14ac:dyDescent="0.15">
      <c r="R986" s="32"/>
    </row>
    <row r="987" spans="18:18" ht="15.75" customHeight="1" x14ac:dyDescent="0.15">
      <c r="R987" s="32"/>
    </row>
    <row r="988" spans="18:18" ht="15.75" customHeight="1" x14ac:dyDescent="0.15">
      <c r="R988" s="32"/>
    </row>
    <row r="989" spans="18:18" ht="15.75" customHeight="1" x14ac:dyDescent="0.15">
      <c r="R989" s="32"/>
    </row>
    <row r="990" spans="18:18" ht="15.75" customHeight="1" x14ac:dyDescent="0.15">
      <c r="R990" s="32"/>
    </row>
    <row r="991" spans="18:18" ht="15.75" customHeight="1" x14ac:dyDescent="0.15">
      <c r="R991" s="32"/>
    </row>
    <row r="992" spans="18:18" ht="15.75" customHeight="1" x14ac:dyDescent="0.15">
      <c r="R992" s="32"/>
    </row>
    <row r="993" spans="18:18" ht="15.75" customHeight="1" x14ac:dyDescent="0.15">
      <c r="R993" s="32"/>
    </row>
    <row r="994" spans="18:18" ht="15.75" customHeight="1" x14ac:dyDescent="0.15">
      <c r="R994" s="32"/>
    </row>
    <row r="995" spans="18:18" ht="15.75" customHeight="1" x14ac:dyDescent="0.15">
      <c r="R995" s="32"/>
    </row>
    <row r="996" spans="18:18" ht="15.75" customHeight="1" x14ac:dyDescent="0.15">
      <c r="R996" s="32"/>
    </row>
    <row r="997" spans="18:18" ht="15.75" customHeight="1" x14ac:dyDescent="0.15">
      <c r="R997" s="32"/>
    </row>
    <row r="998" spans="18:18" ht="15.75" customHeight="1" x14ac:dyDescent="0.15">
      <c r="R998" s="32"/>
    </row>
    <row r="999" spans="18:18" ht="15.75" customHeight="1" x14ac:dyDescent="0.15">
      <c r="R999" s="32"/>
    </row>
    <row r="1000" spans="18:18" ht="15.75" customHeight="1" x14ac:dyDescent="0.15">
      <c r="R1000" s="32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2.6640625" defaultRowHeight="15" customHeight="1" x14ac:dyDescent="0.15"/>
  <cols>
    <col min="1" max="1" width="13.83203125" customWidth="1"/>
    <col min="2" max="2" width="15.6640625" customWidth="1"/>
    <col min="3" max="3" width="7" customWidth="1"/>
    <col min="4" max="4" width="5.6640625" customWidth="1"/>
    <col min="5" max="5" width="8.6640625" customWidth="1"/>
    <col min="6" max="6" width="10.6640625" customWidth="1"/>
    <col min="7" max="7" width="10.1640625" customWidth="1"/>
    <col min="8" max="8" width="9" customWidth="1"/>
    <col min="9" max="10" width="11.6640625" customWidth="1"/>
    <col min="11" max="12" width="8.6640625" customWidth="1"/>
    <col min="13" max="13" width="9.6640625" customWidth="1"/>
    <col min="14" max="14" width="4.83203125" customWidth="1"/>
    <col min="15" max="15" width="14" customWidth="1"/>
    <col min="16" max="16" width="9.6640625" customWidth="1"/>
    <col min="17" max="18" width="7.33203125" customWidth="1"/>
    <col min="19" max="19" width="7.1640625" customWidth="1"/>
    <col min="20" max="20" width="11.1640625" customWidth="1"/>
    <col min="21" max="21" width="13.5" customWidth="1"/>
    <col min="22" max="22" width="10" customWidth="1"/>
    <col min="23" max="24" width="7.6640625" customWidth="1"/>
    <col min="25" max="25" width="8.1640625" customWidth="1"/>
    <col min="26" max="26" width="11.1640625" customWidth="1"/>
    <col min="27" max="27" width="15.1640625" customWidth="1"/>
    <col min="28" max="28" width="9.6640625" customWidth="1"/>
    <col min="29" max="29" width="7.1640625" customWidth="1"/>
    <col min="30" max="30" width="10.83203125" customWidth="1"/>
    <col min="31" max="31" width="7.6640625" customWidth="1"/>
    <col min="32" max="32" width="10.1640625" customWidth="1"/>
    <col min="33" max="33" width="8.83203125" customWidth="1"/>
  </cols>
  <sheetData>
    <row r="1" spans="1:33" ht="18.75" customHeight="1" x14ac:dyDescent="0.2">
      <c r="A1" s="58" t="str">
        <f ca="1">IFERROR(__xludf.DUMMYFUNCTION("IFERROR(VLOOKUP(B2,IMPORTRANGE(""https://docs.google.com/spreadsheets/d/1x0DhHglkXKoEBOD2MBsuK_EyIr1ouxD2ftIpqOYFa-k/edit?usp=sharing"",""Ubiquitty-SKU-Specific Info!B1:BJ5000""),3,FALSE),"""")"),"Glass Beer Bottles for Home Brewing - Square 12 Pack with Flip Caps and Funnel")</f>
        <v>Glass Beer Bottles for Home Brewing - Square 12 Pack with Flip Caps and Funnel</v>
      </c>
      <c r="B1" s="59"/>
      <c r="C1" s="60" t="s">
        <v>0</v>
      </c>
      <c r="D1" s="69" t="s">
        <v>1</v>
      </c>
      <c r="E1" s="69" t="s">
        <v>2</v>
      </c>
      <c r="F1" s="64" t="s">
        <v>3</v>
      </c>
      <c r="G1" s="64" t="s">
        <v>4</v>
      </c>
      <c r="H1" s="65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70" t="s">
        <v>10</v>
      </c>
      <c r="N1" s="71" t="s">
        <v>11</v>
      </c>
      <c r="O1" s="69" t="s">
        <v>12</v>
      </c>
      <c r="P1" s="69" t="s">
        <v>13</v>
      </c>
      <c r="Q1" s="69" t="s">
        <v>14</v>
      </c>
      <c r="R1" s="69" t="s">
        <v>15</v>
      </c>
      <c r="S1" s="78" t="s">
        <v>16</v>
      </c>
      <c r="T1" s="74" t="s">
        <v>230</v>
      </c>
      <c r="U1" s="74" t="s">
        <v>17</v>
      </c>
      <c r="V1" s="74" t="s">
        <v>18</v>
      </c>
      <c r="W1" s="74" t="s">
        <v>19</v>
      </c>
      <c r="X1" s="74" t="s">
        <v>20</v>
      </c>
      <c r="Y1" s="74" t="s">
        <v>21</v>
      </c>
      <c r="Z1" s="74" t="s">
        <v>22</v>
      </c>
      <c r="AA1" s="74" t="s">
        <v>23</v>
      </c>
      <c r="AB1" s="74" t="s">
        <v>24</v>
      </c>
      <c r="AC1" s="74" t="s">
        <v>25</v>
      </c>
      <c r="AD1" s="76" t="s">
        <v>26</v>
      </c>
      <c r="AE1" s="77" t="s">
        <v>27</v>
      </c>
      <c r="AF1" s="79" t="s">
        <v>28</v>
      </c>
      <c r="AG1" s="7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Info!B1:BJ5000""),2,FALSE),"""")"),"B078SGSWYM")</f>
        <v>B078SGSWYM</v>
      </c>
      <c r="B2" s="37" t="s">
        <v>104</v>
      </c>
      <c r="C2" s="61"/>
      <c r="D2" s="61"/>
      <c r="E2" s="63"/>
      <c r="F2" s="61"/>
      <c r="G2" s="61"/>
      <c r="H2" s="66"/>
      <c r="I2" s="61"/>
      <c r="J2" s="61"/>
      <c r="K2" s="66"/>
      <c r="L2" s="66"/>
      <c r="M2" s="66"/>
      <c r="N2" s="61"/>
      <c r="O2" s="61"/>
      <c r="P2" s="63"/>
      <c r="Q2" s="61"/>
      <c r="R2" s="61"/>
      <c r="S2" s="73"/>
      <c r="T2" s="59"/>
      <c r="U2" s="75"/>
      <c r="V2" s="75"/>
      <c r="W2" s="59"/>
      <c r="X2" s="59"/>
      <c r="Y2" s="59"/>
      <c r="Z2" s="59"/>
      <c r="AA2" s="75"/>
      <c r="AB2" s="75"/>
      <c r="AC2" s="75"/>
      <c r="AD2" s="75"/>
      <c r="AE2" s="59"/>
      <c r="AF2" s="59"/>
      <c r="AG2" s="59"/>
    </row>
    <row r="3" spans="1:33" ht="84.75" customHeight="1" x14ac:dyDescent="0.15">
      <c r="A3" s="67" t="s">
        <v>31</v>
      </c>
      <c r="B3" s="68"/>
      <c r="C3" s="4">
        <f>((AE32+AF32)/0.85)*-1</f>
        <v>19.653701069518721</v>
      </c>
      <c r="D3" s="5">
        <f>SUM(D4:D99767)</f>
        <v>191</v>
      </c>
      <c r="E3" s="5"/>
      <c r="F3" s="6">
        <f t="shared" ref="F3:G3" si="0">SUM(F4:F99767)</f>
        <v>5869.09</v>
      </c>
      <c r="G3" s="6">
        <f t="shared" si="0"/>
        <v>-3.4600000000000004</v>
      </c>
      <c r="H3" s="7">
        <f t="shared" ref="H3:H32" si="1">G3/F3*-1</f>
        <v>5.8952921151319887E-4</v>
      </c>
      <c r="I3" s="8">
        <f t="shared" ref="I3:I32" si="2">J3/F3</f>
        <v>0.28820589681862369</v>
      </c>
      <c r="J3" s="6">
        <f>SUM(J4:J99767)</f>
        <v>1691.5063469592162</v>
      </c>
      <c r="K3" s="6">
        <f t="shared" ref="K3:K32" si="3">J3/D3</f>
        <v>8.8560541725613415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SUM(W4:W99767)</f>
        <v>3</v>
      </c>
      <c r="X3" s="7">
        <f>W3/D3</f>
        <v>1.5706806282722512E-2</v>
      </c>
      <c r="Y3" s="6"/>
      <c r="Z3" s="5"/>
      <c r="AA3" s="5"/>
      <c r="AB3" s="5"/>
      <c r="AC3" s="5"/>
      <c r="AD3" s="6">
        <f>SUM(AD4:AD99767)</f>
        <v>-111.34045383714755</v>
      </c>
      <c r="AE3" s="14"/>
      <c r="AF3" s="6">
        <v>-8.9256459090909104</v>
      </c>
      <c r="AG3" s="6">
        <f>SUM(AG4:AG99767)</f>
        <v>0</v>
      </c>
    </row>
    <row r="4" spans="1:33" x14ac:dyDescent="0.2">
      <c r="A4" s="1" t="s">
        <v>32</v>
      </c>
      <c r="B4" s="2" t="s">
        <v>105</v>
      </c>
      <c r="C4" s="16">
        <f t="shared" ref="C4:C32" si="4">IFERROR(F4/D4," - ")</f>
        <v>32.99</v>
      </c>
      <c r="D4" s="38">
        <v>35</v>
      </c>
      <c r="E4" s="38">
        <v>0</v>
      </c>
      <c r="F4" s="39">
        <v>1154.6500000000001</v>
      </c>
      <c r="G4" s="39">
        <v>-0.74</v>
      </c>
      <c r="H4" s="40">
        <f t="shared" si="1"/>
        <v>6.4088684882864931E-4</v>
      </c>
      <c r="I4" s="40">
        <f t="shared" si="2"/>
        <v>0.34489396071746786</v>
      </c>
      <c r="J4" s="39">
        <f t="shared" ref="J4:J32" si="5">F4*0.85+G4+AF4*D4+D4*AE4+AG4+AD4</f>
        <v>398.23181174242433</v>
      </c>
      <c r="K4" s="39">
        <f t="shared" si="3"/>
        <v>11.378051764069266</v>
      </c>
      <c r="L4" s="38">
        <v>139</v>
      </c>
      <c r="M4" s="41">
        <f t="shared" ref="M4:M32" si="6">IFERROR(D4/L4,"-")</f>
        <v>0.25179856115107913</v>
      </c>
      <c r="N4" s="38">
        <v>107</v>
      </c>
      <c r="O4" s="42">
        <f t="shared" ref="O4:P4" si="7">D4/7</f>
        <v>5</v>
      </c>
      <c r="P4" s="42">
        <f t="shared" si="7"/>
        <v>0</v>
      </c>
      <c r="Q4" s="38">
        <f t="shared" ref="Q4:Q32" si="8">ROUNDDOWN(N4/(O4+P4),0)</f>
        <v>21</v>
      </c>
      <c r="R4" s="38"/>
      <c r="S4" s="43">
        <v>1.6319999999999999</v>
      </c>
      <c r="T4" s="2">
        <v>0</v>
      </c>
      <c r="U4" s="2" t="s">
        <v>34</v>
      </c>
      <c r="V4" s="44" t="s">
        <v>34</v>
      </c>
      <c r="W4" s="45">
        <v>0</v>
      </c>
      <c r="X4" s="46">
        <f t="shared" ref="X4:X32" si="9">IFERROR(W4/D4,0)</f>
        <v>0</v>
      </c>
      <c r="Y4" s="47">
        <f t="shared" ref="Y4:Y32" si="10">IFERROR(G4/(W4+Z4)*-1,0)</f>
        <v>0</v>
      </c>
      <c r="Z4" s="45">
        <v>0</v>
      </c>
      <c r="AA4" s="2" t="s">
        <v>35</v>
      </c>
      <c r="AB4" s="47">
        <f t="shared" ref="AB4:AB32" si="11">IF(OR(AA4="UsLargeStandardSize",AA4="UsSmallStandardSize"),-0.69,-0.48)</f>
        <v>-0.69</v>
      </c>
      <c r="AC4" s="48">
        <v>0.42243055555555559</v>
      </c>
      <c r="AD4" s="47">
        <f t="shared" ref="AD4:AD32" si="12">IFERROR(AB4*AC4*D4*2,0)</f>
        <v>-20.403395833333335</v>
      </c>
      <c r="AE4" s="47">
        <v>-8.08</v>
      </c>
      <c r="AF4" s="47">
        <v>-7.9793512121212125</v>
      </c>
      <c r="AG4" s="47">
        <v>0</v>
      </c>
    </row>
    <row r="5" spans="1:33" ht="15.75" customHeight="1" x14ac:dyDescent="0.2">
      <c r="A5" s="15" t="s">
        <v>36</v>
      </c>
      <c r="B5" s="15" t="s">
        <v>106</v>
      </c>
      <c r="C5" s="16">
        <f t="shared" si="4"/>
        <v>32.99</v>
      </c>
      <c r="D5" s="17">
        <v>14</v>
      </c>
      <c r="E5" s="17">
        <v>0</v>
      </c>
      <c r="F5" s="30">
        <v>461.86000000000007</v>
      </c>
      <c r="G5" s="30">
        <v>-0.56000000000000005</v>
      </c>
      <c r="H5" s="19">
        <f t="shared" si="1"/>
        <v>1.2124886329190664E-3</v>
      </c>
      <c r="I5" s="19">
        <f t="shared" si="2"/>
        <v>0.34430188311354559</v>
      </c>
      <c r="J5" s="18">
        <f t="shared" si="5"/>
        <v>159.01926773482219</v>
      </c>
      <c r="K5" s="18">
        <f t="shared" si="3"/>
        <v>11.358519123915871</v>
      </c>
      <c r="L5" s="17">
        <v>126</v>
      </c>
      <c r="M5" s="20">
        <f t="shared" si="6"/>
        <v>0.1111111111111111</v>
      </c>
      <c r="N5" s="17">
        <v>127</v>
      </c>
      <c r="O5" s="21">
        <f t="shared" ref="O5:P5" si="13">D5/7</f>
        <v>2</v>
      </c>
      <c r="P5" s="21">
        <f t="shared" si="13"/>
        <v>0</v>
      </c>
      <c r="Q5" s="17">
        <f t="shared" si="8"/>
        <v>63</v>
      </c>
      <c r="R5" s="17"/>
      <c r="S5" s="22">
        <v>2.4705882352941102</v>
      </c>
      <c r="T5" s="15">
        <v>0</v>
      </c>
      <c r="U5" s="23" t="s">
        <v>34</v>
      </c>
      <c r="V5" s="24" t="s">
        <v>34</v>
      </c>
      <c r="W5" s="15">
        <v>0</v>
      </c>
      <c r="X5" s="25">
        <f t="shared" si="9"/>
        <v>0</v>
      </c>
      <c r="Y5" s="26">
        <f t="shared" si="10"/>
        <v>0</v>
      </c>
      <c r="Z5" s="15">
        <v>0</v>
      </c>
      <c r="AA5" s="15" t="s">
        <v>35</v>
      </c>
      <c r="AB5" s="28">
        <f t="shared" si="11"/>
        <v>-0.69</v>
      </c>
      <c r="AC5" s="29">
        <v>0.42292004634994207</v>
      </c>
      <c r="AD5" s="26">
        <f t="shared" si="12"/>
        <v>-8.1708152954808799</v>
      </c>
      <c r="AE5" s="26">
        <v>-8.08</v>
      </c>
      <c r="AF5" s="26">
        <v>-7.9793512121212125</v>
      </c>
      <c r="AG5" s="26">
        <v>0</v>
      </c>
    </row>
    <row r="6" spans="1:33" ht="15.75" customHeight="1" x14ac:dyDescent="0.2">
      <c r="A6" s="15" t="s">
        <v>38</v>
      </c>
      <c r="B6" s="15" t="s">
        <v>106</v>
      </c>
      <c r="C6" s="16">
        <f t="shared" si="4"/>
        <v>32.99</v>
      </c>
      <c r="D6" s="17">
        <v>10</v>
      </c>
      <c r="E6" s="17">
        <v>0</v>
      </c>
      <c r="F6" s="30">
        <v>329.90000000000003</v>
      </c>
      <c r="G6" s="30">
        <v>0</v>
      </c>
      <c r="H6" s="19">
        <f t="shared" si="1"/>
        <v>0</v>
      </c>
      <c r="I6" s="19">
        <f t="shared" si="2"/>
        <v>0.3355810736954265</v>
      </c>
      <c r="J6" s="18">
        <f t="shared" si="5"/>
        <v>110.70819621212122</v>
      </c>
      <c r="K6" s="18">
        <f t="shared" si="3"/>
        <v>11.070819621212122</v>
      </c>
      <c r="L6" s="17">
        <v>118</v>
      </c>
      <c r="M6" s="20">
        <f t="shared" si="6"/>
        <v>8.4745762711864403E-2</v>
      </c>
      <c r="N6" s="17">
        <v>131</v>
      </c>
      <c r="O6" s="21">
        <f t="shared" ref="O6:P6" si="14">D6/7</f>
        <v>1.4285714285714286</v>
      </c>
      <c r="P6" s="21">
        <f t="shared" si="14"/>
        <v>0</v>
      </c>
      <c r="Q6" s="17">
        <f t="shared" si="8"/>
        <v>91</v>
      </c>
      <c r="R6" s="17"/>
      <c r="S6" s="22">
        <v>1.2073170731707299</v>
      </c>
      <c r="T6" s="15" t="s">
        <v>34</v>
      </c>
      <c r="U6" s="23" t="s">
        <v>34</v>
      </c>
      <c r="V6" s="24"/>
      <c r="W6" s="15">
        <v>0</v>
      </c>
      <c r="X6" s="25">
        <f t="shared" si="9"/>
        <v>0</v>
      </c>
      <c r="Y6" s="26">
        <f t="shared" si="10"/>
        <v>0</v>
      </c>
      <c r="Z6" s="15">
        <v>0</v>
      </c>
      <c r="AA6" s="15" t="s">
        <v>35</v>
      </c>
      <c r="AB6" s="28">
        <f t="shared" si="11"/>
        <v>-0.69</v>
      </c>
      <c r="AC6" s="29">
        <v>0.42243055555555559</v>
      </c>
      <c r="AD6" s="26">
        <f t="shared" si="12"/>
        <v>-5.8295416666666666</v>
      </c>
      <c r="AE6" s="26">
        <v>-8.08</v>
      </c>
      <c r="AF6" s="26">
        <v>-8.3077262121212136</v>
      </c>
      <c r="AG6" s="26">
        <v>0</v>
      </c>
    </row>
    <row r="7" spans="1:33" ht="15.75" customHeight="1" x14ac:dyDescent="0.2">
      <c r="A7" s="15" t="s">
        <v>39</v>
      </c>
      <c r="B7" s="15" t="s">
        <v>107</v>
      </c>
      <c r="C7" s="16">
        <f t="shared" si="4"/>
        <v>32.99</v>
      </c>
      <c r="D7" s="17">
        <v>1</v>
      </c>
      <c r="E7" s="17">
        <v>0</v>
      </c>
      <c r="F7" s="30">
        <v>32.99</v>
      </c>
      <c r="G7" s="30">
        <v>0</v>
      </c>
      <c r="H7" s="19">
        <f t="shared" si="1"/>
        <v>0</v>
      </c>
      <c r="I7" s="19">
        <f t="shared" si="2"/>
        <v>0.33558107369542645</v>
      </c>
      <c r="J7" s="18">
        <f t="shared" si="5"/>
        <v>11.070819621212118</v>
      </c>
      <c r="K7" s="18">
        <f t="shared" si="3"/>
        <v>11.070819621212118</v>
      </c>
      <c r="L7" s="17">
        <v>245</v>
      </c>
      <c r="M7" s="20">
        <f t="shared" si="6"/>
        <v>4.0816326530612249E-3</v>
      </c>
      <c r="N7" s="17">
        <v>130</v>
      </c>
      <c r="O7" s="21">
        <f t="shared" ref="O7:P7" si="15">D7/7</f>
        <v>0.14285714285714285</v>
      </c>
      <c r="P7" s="21">
        <f t="shared" si="15"/>
        <v>0</v>
      </c>
      <c r="Q7" s="17">
        <f t="shared" si="8"/>
        <v>910</v>
      </c>
      <c r="R7" s="17"/>
      <c r="S7" s="22">
        <v>1.2704402515723201</v>
      </c>
      <c r="T7" s="15">
        <v>0</v>
      </c>
      <c r="U7" s="23" t="s">
        <v>34</v>
      </c>
      <c r="V7" s="24"/>
      <c r="W7" s="15">
        <v>0</v>
      </c>
      <c r="X7" s="25">
        <f t="shared" si="9"/>
        <v>0</v>
      </c>
      <c r="Y7" s="26">
        <f t="shared" si="10"/>
        <v>0</v>
      </c>
      <c r="Z7" s="15">
        <v>0</v>
      </c>
      <c r="AA7" s="15" t="s">
        <v>35</v>
      </c>
      <c r="AB7" s="28">
        <f t="shared" si="11"/>
        <v>-0.69</v>
      </c>
      <c r="AC7" s="29">
        <v>0.42243055555555559</v>
      </c>
      <c r="AD7" s="26">
        <f t="shared" si="12"/>
        <v>-0.58295416666666666</v>
      </c>
      <c r="AE7" s="26">
        <v>-8.08</v>
      </c>
      <c r="AF7" s="26">
        <v>-8.3077262121212136</v>
      </c>
      <c r="AG7" s="26">
        <v>0</v>
      </c>
    </row>
    <row r="8" spans="1:33" ht="15.75" customHeight="1" x14ac:dyDescent="0.2">
      <c r="A8" s="15" t="s">
        <v>41</v>
      </c>
      <c r="B8" s="15" t="s">
        <v>108</v>
      </c>
      <c r="C8" s="16">
        <f t="shared" si="4"/>
        <v>30.99</v>
      </c>
      <c r="D8" s="17">
        <v>10</v>
      </c>
      <c r="E8" s="17">
        <v>0</v>
      </c>
      <c r="F8" s="30">
        <v>309.89999999999998</v>
      </c>
      <c r="G8" s="30">
        <v>-0.08</v>
      </c>
      <c r="H8" s="19">
        <f t="shared" si="1"/>
        <v>2.5814778960955148E-4</v>
      </c>
      <c r="I8" s="19">
        <f t="shared" si="2"/>
        <v>0.30205052705173702</v>
      </c>
      <c r="J8" s="18">
        <f t="shared" si="5"/>
        <v>93.605458333333289</v>
      </c>
      <c r="K8" s="18">
        <f t="shared" si="3"/>
        <v>9.3605458333333296</v>
      </c>
      <c r="L8" s="17">
        <v>118</v>
      </c>
      <c r="M8" s="20">
        <f t="shared" si="6"/>
        <v>8.4745762711864403E-2</v>
      </c>
      <c r="N8" s="17">
        <v>122</v>
      </c>
      <c r="O8" s="21">
        <f t="shared" ref="O8:P8" si="16">D8/7</f>
        <v>1.4285714285714286</v>
      </c>
      <c r="P8" s="21">
        <f t="shared" si="16"/>
        <v>0</v>
      </c>
      <c r="Q8" s="17">
        <f t="shared" si="8"/>
        <v>85</v>
      </c>
      <c r="R8" s="17"/>
      <c r="S8" s="22">
        <v>1.6758893280632401</v>
      </c>
      <c r="T8" s="15">
        <v>0</v>
      </c>
      <c r="U8" s="23" t="s">
        <v>34</v>
      </c>
      <c r="V8" s="24" t="s">
        <v>34</v>
      </c>
      <c r="W8" s="15">
        <v>0</v>
      </c>
      <c r="X8" s="25">
        <f t="shared" si="9"/>
        <v>0</v>
      </c>
      <c r="Y8" s="26">
        <f t="shared" si="10"/>
        <v>0</v>
      </c>
      <c r="Z8" s="15">
        <v>0</v>
      </c>
      <c r="AA8" s="15" t="s">
        <v>35</v>
      </c>
      <c r="AB8" s="28">
        <f t="shared" si="11"/>
        <v>-0.69</v>
      </c>
      <c r="AC8" s="29">
        <v>0.42243055555555559</v>
      </c>
      <c r="AD8" s="26">
        <f t="shared" si="12"/>
        <v>-5.8295416666666666</v>
      </c>
      <c r="AE8" s="26">
        <v>-8.08</v>
      </c>
      <c r="AF8" s="26">
        <v>-8.31</v>
      </c>
      <c r="AG8" s="26">
        <v>0</v>
      </c>
    </row>
    <row r="9" spans="1:33" ht="15.75" customHeight="1" x14ac:dyDescent="0.2">
      <c r="A9" s="15" t="s">
        <v>43</v>
      </c>
      <c r="B9" s="15" t="s">
        <v>109</v>
      </c>
      <c r="C9" s="16">
        <f t="shared" si="4"/>
        <v>30.990000000000002</v>
      </c>
      <c r="D9" s="17">
        <v>14</v>
      </c>
      <c r="E9" s="17">
        <v>0</v>
      </c>
      <c r="F9" s="30">
        <v>433.86</v>
      </c>
      <c r="G9" s="30">
        <v>-0.56000000000000005</v>
      </c>
      <c r="H9" s="19">
        <f t="shared" si="1"/>
        <v>1.2907389480477575E-3</v>
      </c>
      <c r="I9" s="19">
        <f t="shared" si="2"/>
        <v>0.28802761154624662</v>
      </c>
      <c r="J9" s="18">
        <f t="shared" si="5"/>
        <v>124.96365954545456</v>
      </c>
      <c r="K9" s="18">
        <f t="shared" si="3"/>
        <v>8.9259756818181835</v>
      </c>
      <c r="L9" s="17">
        <v>94</v>
      </c>
      <c r="M9" s="20">
        <f t="shared" si="6"/>
        <v>0.14893617021276595</v>
      </c>
      <c r="N9" s="17">
        <v>106</v>
      </c>
      <c r="O9" s="21">
        <f t="shared" ref="O9:P9" si="17">D9/7</f>
        <v>2</v>
      </c>
      <c r="P9" s="21">
        <f t="shared" si="17"/>
        <v>0</v>
      </c>
      <c r="Q9" s="17">
        <f t="shared" si="8"/>
        <v>53</v>
      </c>
      <c r="R9" s="17"/>
      <c r="S9" s="22">
        <v>2</v>
      </c>
      <c r="T9" s="15">
        <v>0</v>
      </c>
      <c r="U9" s="23" t="s">
        <v>34</v>
      </c>
      <c r="V9" s="24" t="s">
        <v>34</v>
      </c>
      <c r="W9" s="15">
        <v>0</v>
      </c>
      <c r="X9" s="25">
        <f t="shared" si="9"/>
        <v>0</v>
      </c>
      <c r="Y9" s="26">
        <f t="shared" si="10"/>
        <v>0</v>
      </c>
      <c r="Z9" s="15">
        <v>0</v>
      </c>
      <c r="AA9" s="15" t="s">
        <v>35</v>
      </c>
      <c r="AB9" s="28">
        <f t="shared" si="11"/>
        <v>-0.69</v>
      </c>
      <c r="AC9" s="29">
        <v>0.42243055555555559</v>
      </c>
      <c r="AD9" s="26">
        <f t="shared" si="12"/>
        <v>-8.1613583333333324</v>
      </c>
      <c r="AE9" s="26">
        <v>-8.08</v>
      </c>
      <c r="AF9" s="26">
        <v>-8.7125701515151501</v>
      </c>
      <c r="AG9" s="26">
        <v>0</v>
      </c>
    </row>
    <row r="10" spans="1:33" ht="15.75" customHeight="1" x14ac:dyDescent="0.2">
      <c r="A10" s="15" t="s">
        <v>45</v>
      </c>
      <c r="B10" s="15"/>
      <c r="C10" s="16">
        <f t="shared" si="4"/>
        <v>30.990000000000002</v>
      </c>
      <c r="D10" s="17">
        <v>10</v>
      </c>
      <c r="E10" s="17">
        <v>0</v>
      </c>
      <c r="F10" s="30">
        <v>309.90000000000003</v>
      </c>
      <c r="G10" s="30">
        <v>-0.08</v>
      </c>
      <c r="H10" s="19">
        <f t="shared" si="1"/>
        <v>2.5814778960955143E-4</v>
      </c>
      <c r="I10" s="19">
        <f t="shared" si="2"/>
        <v>0.28906020270468497</v>
      </c>
      <c r="J10" s="18">
        <f t="shared" si="5"/>
        <v>89.579756818181878</v>
      </c>
      <c r="K10" s="18">
        <f t="shared" si="3"/>
        <v>8.957975681818187</v>
      </c>
      <c r="L10" s="17">
        <v>81</v>
      </c>
      <c r="M10" s="20">
        <f t="shared" si="6"/>
        <v>0.12345679012345678</v>
      </c>
      <c r="N10" s="17">
        <v>99</v>
      </c>
      <c r="O10" s="21">
        <f t="shared" ref="O10:P10" si="18">D10/7</f>
        <v>1.4285714285714286</v>
      </c>
      <c r="P10" s="21">
        <f t="shared" si="18"/>
        <v>0</v>
      </c>
      <c r="Q10" s="17">
        <f t="shared" si="8"/>
        <v>69</v>
      </c>
      <c r="R10" s="17"/>
      <c r="S10" s="22">
        <v>2.1924686192468599</v>
      </c>
      <c r="T10" s="15">
        <v>0</v>
      </c>
      <c r="U10" s="23" t="s">
        <v>34</v>
      </c>
      <c r="V10" s="24" t="s">
        <v>34</v>
      </c>
      <c r="W10" s="15">
        <v>0</v>
      </c>
      <c r="X10" s="25">
        <f t="shared" si="9"/>
        <v>0</v>
      </c>
      <c r="Y10" s="26">
        <f t="shared" si="10"/>
        <v>0</v>
      </c>
      <c r="Z10" s="15">
        <v>0</v>
      </c>
      <c r="AA10" s="15" t="s">
        <v>35</v>
      </c>
      <c r="AB10" s="28">
        <f t="shared" si="11"/>
        <v>-0.69</v>
      </c>
      <c r="AC10" s="29">
        <v>0.42243055555555559</v>
      </c>
      <c r="AD10" s="26">
        <f t="shared" si="12"/>
        <v>-5.8295416666666666</v>
      </c>
      <c r="AE10" s="26">
        <v>-8.08</v>
      </c>
      <c r="AF10" s="26">
        <v>-8.7125701515151501</v>
      </c>
      <c r="AG10" s="26">
        <v>0</v>
      </c>
    </row>
    <row r="11" spans="1:33" ht="15.75" customHeight="1" x14ac:dyDescent="0.2">
      <c r="A11" s="49" t="s">
        <v>47</v>
      </c>
      <c r="B11" s="49" t="s">
        <v>110</v>
      </c>
      <c r="C11" s="16">
        <f t="shared" si="4"/>
        <v>30.99</v>
      </c>
      <c r="D11" s="38">
        <v>3</v>
      </c>
      <c r="E11" s="38">
        <v>0</v>
      </c>
      <c r="F11" s="39">
        <v>92.97</v>
      </c>
      <c r="G11" s="39">
        <v>0</v>
      </c>
      <c r="H11" s="19">
        <f t="shared" si="1"/>
        <v>0</v>
      </c>
      <c r="I11" s="19">
        <f t="shared" si="2"/>
        <v>0.28931835049429444</v>
      </c>
      <c r="J11" s="18">
        <f t="shared" si="5"/>
        <v>26.897927045454551</v>
      </c>
      <c r="K11" s="18">
        <f t="shared" si="3"/>
        <v>8.9659756818181844</v>
      </c>
      <c r="L11" s="38">
        <v>263</v>
      </c>
      <c r="M11" s="20">
        <f t="shared" si="6"/>
        <v>1.1406844106463879E-2</v>
      </c>
      <c r="N11" s="38">
        <v>96</v>
      </c>
      <c r="O11" s="21">
        <f t="shared" ref="O11:P11" si="19">D11/7</f>
        <v>0.42857142857142855</v>
      </c>
      <c r="P11" s="21">
        <f t="shared" si="19"/>
        <v>0</v>
      </c>
      <c r="Q11" s="17">
        <f t="shared" si="8"/>
        <v>224</v>
      </c>
      <c r="R11" s="17"/>
      <c r="S11" s="50">
        <v>1.2413793103448201</v>
      </c>
      <c r="T11" s="15">
        <v>0</v>
      </c>
      <c r="U11" s="23" t="s">
        <v>34</v>
      </c>
      <c r="V11" s="24" t="s">
        <v>34</v>
      </c>
      <c r="W11" s="49">
        <v>0</v>
      </c>
      <c r="X11" s="25">
        <f t="shared" si="9"/>
        <v>0</v>
      </c>
      <c r="Y11" s="26">
        <f t="shared" si="10"/>
        <v>0</v>
      </c>
      <c r="Z11" s="49">
        <v>0</v>
      </c>
      <c r="AA11" s="2" t="s">
        <v>35</v>
      </c>
      <c r="AB11" s="28">
        <f t="shared" si="11"/>
        <v>-0.69</v>
      </c>
      <c r="AC11" s="51">
        <v>0.42243055555555559</v>
      </c>
      <c r="AD11" s="26">
        <f t="shared" si="12"/>
        <v>-1.7488625</v>
      </c>
      <c r="AE11" s="52">
        <v>-8.08</v>
      </c>
      <c r="AF11" s="52">
        <v>-8.7125701515151501</v>
      </c>
      <c r="AG11" s="52">
        <v>0</v>
      </c>
    </row>
    <row r="12" spans="1:33" ht="15.75" customHeight="1" x14ac:dyDescent="0.2">
      <c r="A12" s="49" t="s">
        <v>49</v>
      </c>
      <c r="B12" s="49" t="s">
        <v>111</v>
      </c>
      <c r="C12" s="16" t="str">
        <f t="shared" si="4"/>
        <v xml:space="preserve"> - </v>
      </c>
      <c r="D12" s="38">
        <v>0</v>
      </c>
      <c r="E12" s="38">
        <v>0</v>
      </c>
      <c r="F12" s="39">
        <v>0</v>
      </c>
      <c r="G12" s="39">
        <v>0</v>
      </c>
      <c r="H12" s="19" t="e">
        <f t="shared" si="1"/>
        <v>#DIV/0!</v>
      </c>
      <c r="I12" s="19" t="e">
        <f t="shared" si="2"/>
        <v>#DIV/0!</v>
      </c>
      <c r="J12" s="18">
        <f t="shared" si="5"/>
        <v>0</v>
      </c>
      <c r="K12" s="18" t="e">
        <f t="shared" si="3"/>
        <v>#DIV/0!</v>
      </c>
      <c r="L12" s="38">
        <v>0</v>
      </c>
      <c r="M12" s="20" t="str">
        <f t="shared" si="6"/>
        <v>-</v>
      </c>
      <c r="N12" s="38">
        <v>94</v>
      </c>
      <c r="O12" s="21">
        <f t="shared" ref="O12:P12" si="20">D12/7</f>
        <v>0</v>
      </c>
      <c r="P12" s="21">
        <f t="shared" si="20"/>
        <v>0</v>
      </c>
      <c r="Q12" s="17" t="e">
        <f t="shared" si="8"/>
        <v>#DIV/0!</v>
      </c>
      <c r="R12" s="17"/>
      <c r="S12" s="50">
        <v>1.4226804123711301</v>
      </c>
      <c r="T12" s="15">
        <v>0</v>
      </c>
      <c r="U12" s="23" t="s">
        <v>34</v>
      </c>
      <c r="V12" s="24" t="s">
        <v>34</v>
      </c>
      <c r="W12" s="49">
        <v>0</v>
      </c>
      <c r="X12" s="25">
        <f t="shared" si="9"/>
        <v>0</v>
      </c>
      <c r="Y12" s="26">
        <f t="shared" si="10"/>
        <v>0</v>
      </c>
      <c r="Z12" s="49">
        <v>0</v>
      </c>
      <c r="AA12" s="2" t="s">
        <v>35</v>
      </c>
      <c r="AB12" s="28">
        <f t="shared" si="11"/>
        <v>-0.69</v>
      </c>
      <c r="AC12" s="51">
        <v>0.42243055555555559</v>
      </c>
      <c r="AD12" s="26">
        <f t="shared" si="12"/>
        <v>0</v>
      </c>
      <c r="AE12" s="52">
        <v>-8.08</v>
      </c>
      <c r="AF12" s="52">
        <v>-8.7125701515151501</v>
      </c>
      <c r="AG12" s="52">
        <v>0</v>
      </c>
    </row>
    <row r="13" spans="1:33" ht="15.75" customHeight="1" x14ac:dyDescent="0.2">
      <c r="A13" s="49" t="s">
        <v>51</v>
      </c>
      <c r="B13" s="49" t="s">
        <v>112</v>
      </c>
      <c r="C13" s="16" t="str">
        <f t="shared" si="4"/>
        <v xml:space="preserve"> - </v>
      </c>
      <c r="D13" s="38">
        <v>0</v>
      </c>
      <c r="E13" s="38">
        <v>0</v>
      </c>
      <c r="F13" s="39">
        <v>0</v>
      </c>
      <c r="G13" s="39">
        <v>0</v>
      </c>
      <c r="H13" s="19" t="e">
        <f t="shared" si="1"/>
        <v>#DIV/0!</v>
      </c>
      <c r="I13" s="19" t="e">
        <f t="shared" si="2"/>
        <v>#DIV/0!</v>
      </c>
      <c r="J13" s="18">
        <f t="shared" si="5"/>
        <v>0</v>
      </c>
      <c r="K13" s="18" t="e">
        <f t="shared" si="3"/>
        <v>#DIV/0!</v>
      </c>
      <c r="L13" s="38">
        <v>0</v>
      </c>
      <c r="M13" s="20" t="str">
        <f t="shared" si="6"/>
        <v>-</v>
      </c>
      <c r="N13" s="38">
        <v>94</v>
      </c>
      <c r="O13" s="21">
        <f t="shared" ref="O13:P13" si="21">D13/7</f>
        <v>0</v>
      </c>
      <c r="P13" s="21">
        <f t="shared" si="21"/>
        <v>0</v>
      </c>
      <c r="Q13" s="17" t="e">
        <f t="shared" si="8"/>
        <v>#DIV/0!</v>
      </c>
      <c r="R13" s="17"/>
      <c r="S13" s="50">
        <v>1.5726495726495699</v>
      </c>
      <c r="T13" s="15">
        <v>0</v>
      </c>
      <c r="U13" s="23" t="s">
        <v>34</v>
      </c>
      <c r="V13" s="24" t="s">
        <v>34</v>
      </c>
      <c r="W13" s="49">
        <v>0</v>
      </c>
      <c r="X13" s="25">
        <f t="shared" si="9"/>
        <v>0</v>
      </c>
      <c r="Y13" s="26">
        <f t="shared" si="10"/>
        <v>0</v>
      </c>
      <c r="Z13" s="49">
        <v>0</v>
      </c>
      <c r="AA13" s="2" t="s">
        <v>35</v>
      </c>
      <c r="AB13" s="28">
        <f t="shared" si="11"/>
        <v>-0.69</v>
      </c>
      <c r="AC13" s="51">
        <v>0.42243055555555559</v>
      </c>
      <c r="AD13" s="26">
        <f t="shared" si="12"/>
        <v>0</v>
      </c>
      <c r="AE13" s="52">
        <v>-8.08</v>
      </c>
      <c r="AF13" s="52">
        <v>-8.9256459090909104</v>
      </c>
      <c r="AG13" s="52">
        <v>0</v>
      </c>
    </row>
    <row r="14" spans="1:33" ht="15.75" customHeight="1" x14ac:dyDescent="0.2">
      <c r="A14" s="49" t="s">
        <v>53</v>
      </c>
      <c r="B14" s="49" t="s">
        <v>113</v>
      </c>
      <c r="C14" s="16">
        <f t="shared" si="4"/>
        <v>29.990000000000006</v>
      </c>
      <c r="D14" s="38">
        <v>50</v>
      </c>
      <c r="E14" s="38">
        <v>0</v>
      </c>
      <c r="F14" s="39">
        <v>1499.5000000000002</v>
      </c>
      <c r="G14" s="39">
        <v>-0.47000000000000003</v>
      </c>
      <c r="H14" s="19">
        <f t="shared" si="1"/>
        <v>3.1343781260420139E-4</v>
      </c>
      <c r="I14" s="19">
        <f t="shared" si="2"/>
        <v>0.26320439894106124</v>
      </c>
      <c r="J14" s="18">
        <f t="shared" si="5"/>
        <v>394.67499621212136</v>
      </c>
      <c r="K14" s="18">
        <f t="shared" si="3"/>
        <v>7.8934999242424269</v>
      </c>
      <c r="L14" s="38">
        <v>192</v>
      </c>
      <c r="M14" s="20">
        <f t="shared" si="6"/>
        <v>0.26041666666666669</v>
      </c>
      <c r="N14" s="38">
        <v>50</v>
      </c>
      <c r="O14" s="21">
        <f t="shared" ref="O14:P14" si="22">D14/7</f>
        <v>7.1428571428571432</v>
      </c>
      <c r="P14" s="21">
        <f t="shared" si="22"/>
        <v>0</v>
      </c>
      <c r="Q14" s="17">
        <f t="shared" si="8"/>
        <v>7</v>
      </c>
      <c r="R14" s="17"/>
      <c r="S14" s="50">
        <v>2.1736334405144602</v>
      </c>
      <c r="T14" s="15">
        <v>0</v>
      </c>
      <c r="U14" s="23" t="s">
        <v>34</v>
      </c>
      <c r="V14" s="24" t="s">
        <v>34</v>
      </c>
      <c r="W14" s="49">
        <v>1</v>
      </c>
      <c r="X14" s="25">
        <f t="shared" si="9"/>
        <v>0.02</v>
      </c>
      <c r="Y14" s="26">
        <f t="shared" si="10"/>
        <v>0.47000000000000003</v>
      </c>
      <c r="Z14" s="49">
        <v>0</v>
      </c>
      <c r="AA14" s="2" t="s">
        <v>35</v>
      </c>
      <c r="AB14" s="28">
        <f t="shared" si="11"/>
        <v>-0.69</v>
      </c>
      <c r="AC14" s="51">
        <v>0.42243055555555559</v>
      </c>
      <c r="AD14" s="26">
        <f t="shared" si="12"/>
        <v>-29.147708333333334</v>
      </c>
      <c r="AE14" s="52">
        <v>-8.08</v>
      </c>
      <c r="AF14" s="52">
        <v>-8.9256459090909104</v>
      </c>
      <c r="AG14" s="52">
        <v>0</v>
      </c>
    </row>
    <row r="15" spans="1:33" ht="15.75" customHeight="1" x14ac:dyDescent="0.2">
      <c r="A15" s="49" t="s">
        <v>55</v>
      </c>
      <c r="B15" s="49" t="s">
        <v>114</v>
      </c>
      <c r="C15" s="16">
        <f t="shared" si="4"/>
        <v>30.99</v>
      </c>
      <c r="D15" s="38">
        <v>2</v>
      </c>
      <c r="E15" s="38">
        <v>0</v>
      </c>
      <c r="F15" s="39">
        <v>61.98</v>
      </c>
      <c r="G15" s="39">
        <v>0</v>
      </c>
      <c r="H15" s="19">
        <f t="shared" si="1"/>
        <v>0</v>
      </c>
      <c r="I15" s="19">
        <f t="shared" si="2"/>
        <v>0.28244272101459889</v>
      </c>
      <c r="J15" s="18">
        <f t="shared" si="5"/>
        <v>17.505799848484838</v>
      </c>
      <c r="K15" s="18">
        <f t="shared" si="3"/>
        <v>8.7528999242424188</v>
      </c>
      <c r="L15" s="38">
        <v>142</v>
      </c>
      <c r="M15" s="20">
        <f t="shared" si="6"/>
        <v>1.4084507042253521E-2</v>
      </c>
      <c r="N15" s="38">
        <v>42</v>
      </c>
      <c r="O15" s="21">
        <f t="shared" ref="O15:P15" si="23">D15/7</f>
        <v>0.2857142857142857</v>
      </c>
      <c r="P15" s="21">
        <f t="shared" si="23"/>
        <v>0</v>
      </c>
      <c r="Q15" s="17">
        <f t="shared" si="8"/>
        <v>147</v>
      </c>
      <c r="R15" s="17"/>
      <c r="S15" s="50">
        <v>1.55737704918032</v>
      </c>
      <c r="T15" s="15">
        <v>0</v>
      </c>
      <c r="U15" s="23" t="s">
        <v>34</v>
      </c>
      <c r="V15" s="24" t="s">
        <v>34</v>
      </c>
      <c r="W15" s="49">
        <v>0</v>
      </c>
      <c r="X15" s="25">
        <f t="shared" si="9"/>
        <v>0</v>
      </c>
      <c r="Y15" s="26">
        <f t="shared" si="10"/>
        <v>0</v>
      </c>
      <c r="Z15" s="49">
        <v>0</v>
      </c>
      <c r="AA15" s="2" t="s">
        <v>35</v>
      </c>
      <c r="AB15" s="28">
        <f t="shared" si="11"/>
        <v>-0.69</v>
      </c>
      <c r="AC15" s="51">
        <v>0.42243055555555559</v>
      </c>
      <c r="AD15" s="26">
        <f t="shared" si="12"/>
        <v>-1.1659083333333333</v>
      </c>
      <c r="AE15" s="52">
        <v>-8.08</v>
      </c>
      <c r="AF15" s="52">
        <v>-8.9256459090909104</v>
      </c>
      <c r="AG15" s="52">
        <v>0</v>
      </c>
    </row>
    <row r="16" spans="1:33" ht="15.75" customHeight="1" x14ac:dyDescent="0.2">
      <c r="A16" s="49" t="s">
        <v>57</v>
      </c>
      <c r="B16" s="49" t="s">
        <v>114</v>
      </c>
      <c r="C16" s="16" t="str">
        <f t="shared" si="4"/>
        <v xml:space="preserve"> - </v>
      </c>
      <c r="D16" s="38">
        <v>0</v>
      </c>
      <c r="E16" s="38">
        <v>0</v>
      </c>
      <c r="F16" s="39">
        <v>0</v>
      </c>
      <c r="G16" s="39">
        <v>0</v>
      </c>
      <c r="H16" s="19" t="e">
        <f t="shared" si="1"/>
        <v>#DIV/0!</v>
      </c>
      <c r="I16" s="19" t="e">
        <f t="shared" si="2"/>
        <v>#DIV/0!</v>
      </c>
      <c r="J16" s="18">
        <f t="shared" si="5"/>
        <v>0</v>
      </c>
      <c r="K16" s="18" t="e">
        <f t="shared" si="3"/>
        <v>#DIV/0!</v>
      </c>
      <c r="L16" s="38">
        <v>0</v>
      </c>
      <c r="M16" s="20" t="str">
        <f t="shared" si="6"/>
        <v>-</v>
      </c>
      <c r="N16" s="38">
        <v>42</v>
      </c>
      <c r="O16" s="21">
        <f t="shared" ref="O16:P16" si="24">D16/7</f>
        <v>0</v>
      </c>
      <c r="P16" s="21">
        <f t="shared" si="24"/>
        <v>0</v>
      </c>
      <c r="Q16" s="17" t="e">
        <f t="shared" si="8"/>
        <v>#DIV/0!</v>
      </c>
      <c r="R16" s="17"/>
      <c r="S16" s="50">
        <v>1.3901345291479801</v>
      </c>
      <c r="T16" s="15">
        <v>0</v>
      </c>
      <c r="U16" s="23" t="s">
        <v>34</v>
      </c>
      <c r="V16" s="24" t="s">
        <v>34</v>
      </c>
      <c r="W16" s="49">
        <v>0</v>
      </c>
      <c r="X16" s="25">
        <f t="shared" si="9"/>
        <v>0</v>
      </c>
      <c r="Y16" s="26">
        <f t="shared" si="10"/>
        <v>0</v>
      </c>
      <c r="Z16" s="49">
        <v>0</v>
      </c>
      <c r="AA16" s="2" t="s">
        <v>35</v>
      </c>
      <c r="AB16" s="28">
        <f t="shared" si="11"/>
        <v>-0.69</v>
      </c>
      <c r="AC16" s="51">
        <v>0.42243055555555559</v>
      </c>
      <c r="AD16" s="26">
        <f t="shared" si="12"/>
        <v>0</v>
      </c>
      <c r="AE16" s="52">
        <v>-8.08</v>
      </c>
      <c r="AF16" s="52">
        <v>-8.9256459090909104</v>
      </c>
      <c r="AG16" s="52">
        <v>0</v>
      </c>
    </row>
    <row r="17" spans="1:33" ht="15.75" customHeight="1" x14ac:dyDescent="0.2">
      <c r="A17" s="49" t="s">
        <v>59</v>
      </c>
      <c r="B17" s="49" t="s">
        <v>115</v>
      </c>
      <c r="C17" s="16">
        <f t="shared" si="4"/>
        <v>31.99</v>
      </c>
      <c r="D17" s="38">
        <v>1</v>
      </c>
      <c r="E17" s="38">
        <v>0</v>
      </c>
      <c r="F17" s="39">
        <v>31.99</v>
      </c>
      <c r="G17" s="39">
        <v>0</v>
      </c>
      <c r="H17" s="19">
        <f t="shared" si="1"/>
        <v>0</v>
      </c>
      <c r="I17" s="19">
        <f t="shared" si="2"/>
        <v>0.30018443026703412</v>
      </c>
      <c r="J17" s="18">
        <f t="shared" si="5"/>
        <v>9.6028999242424202</v>
      </c>
      <c r="K17" s="18">
        <f t="shared" si="3"/>
        <v>9.6028999242424202</v>
      </c>
      <c r="L17" s="38">
        <v>101</v>
      </c>
      <c r="M17" s="20">
        <f t="shared" si="6"/>
        <v>9.9009900990099011E-3</v>
      </c>
      <c r="N17" s="38">
        <v>41</v>
      </c>
      <c r="O17" s="21">
        <f t="shared" ref="O17:P17" si="25">D17/7</f>
        <v>0.14285714285714285</v>
      </c>
      <c r="P17" s="21">
        <f t="shared" si="25"/>
        <v>0</v>
      </c>
      <c r="Q17" s="17">
        <f t="shared" si="8"/>
        <v>287</v>
      </c>
      <c r="R17" s="17"/>
      <c r="S17" s="50">
        <v>1.39130434782608</v>
      </c>
      <c r="T17" s="15">
        <v>0</v>
      </c>
      <c r="U17" s="23" t="s">
        <v>34</v>
      </c>
      <c r="V17" s="24" t="s">
        <v>34</v>
      </c>
      <c r="W17" s="49">
        <v>0</v>
      </c>
      <c r="X17" s="25">
        <f t="shared" si="9"/>
        <v>0</v>
      </c>
      <c r="Y17" s="26">
        <f t="shared" si="10"/>
        <v>0</v>
      </c>
      <c r="Z17" s="49">
        <v>0</v>
      </c>
      <c r="AA17" s="2" t="s">
        <v>35</v>
      </c>
      <c r="AB17" s="28">
        <f t="shared" si="11"/>
        <v>-0.69</v>
      </c>
      <c r="AC17" s="51">
        <v>0.42243055555555559</v>
      </c>
      <c r="AD17" s="26">
        <f t="shared" si="12"/>
        <v>-0.58295416666666666</v>
      </c>
      <c r="AE17" s="52">
        <v>-8.08</v>
      </c>
      <c r="AF17" s="52">
        <v>-8.9256459090909104</v>
      </c>
      <c r="AG17" s="52">
        <v>0</v>
      </c>
    </row>
    <row r="18" spans="1:33" ht="15.75" customHeight="1" x14ac:dyDescent="0.2">
      <c r="A18" s="49" t="s">
        <v>61</v>
      </c>
      <c r="B18" s="49" t="s">
        <v>115</v>
      </c>
      <c r="C18" s="16" t="str">
        <f t="shared" si="4"/>
        <v xml:space="preserve"> - </v>
      </c>
      <c r="D18" s="38">
        <v>0</v>
      </c>
      <c r="E18" s="38">
        <v>1</v>
      </c>
      <c r="F18" s="39">
        <v>0</v>
      </c>
      <c r="G18" s="39">
        <v>0</v>
      </c>
      <c r="H18" s="19" t="e">
        <f t="shared" si="1"/>
        <v>#DIV/0!</v>
      </c>
      <c r="I18" s="19" t="e">
        <f t="shared" si="2"/>
        <v>#DIV/0!</v>
      </c>
      <c r="J18" s="18">
        <f t="shared" si="5"/>
        <v>0</v>
      </c>
      <c r="K18" s="18" t="e">
        <f t="shared" si="3"/>
        <v>#DIV/0!</v>
      </c>
      <c r="L18" s="38">
        <v>0</v>
      </c>
      <c r="M18" s="20" t="str">
        <f t="shared" si="6"/>
        <v>-</v>
      </c>
      <c r="N18" s="38">
        <v>41</v>
      </c>
      <c r="O18" s="21">
        <f t="shared" ref="O18:P18" si="26">D18/7</f>
        <v>0</v>
      </c>
      <c r="P18" s="21">
        <f t="shared" si="26"/>
        <v>0.14285714285714285</v>
      </c>
      <c r="Q18" s="17">
        <f t="shared" si="8"/>
        <v>287</v>
      </c>
      <c r="R18" s="17"/>
      <c r="S18" s="50">
        <v>1.1063829787234001</v>
      </c>
      <c r="T18" s="15">
        <v>0</v>
      </c>
      <c r="U18" s="23" t="s">
        <v>34</v>
      </c>
      <c r="V18" s="24" t="s">
        <v>34</v>
      </c>
      <c r="W18" s="49">
        <v>0</v>
      </c>
      <c r="X18" s="25">
        <f t="shared" si="9"/>
        <v>0</v>
      </c>
      <c r="Y18" s="26">
        <f t="shared" si="10"/>
        <v>0</v>
      </c>
      <c r="Z18" s="49">
        <v>0</v>
      </c>
      <c r="AA18" s="2" t="s">
        <v>35</v>
      </c>
      <c r="AB18" s="28">
        <f t="shared" si="11"/>
        <v>-0.69</v>
      </c>
      <c r="AC18" s="51">
        <v>0.42243055555555559</v>
      </c>
      <c r="AD18" s="26">
        <f t="shared" si="12"/>
        <v>0</v>
      </c>
      <c r="AE18" s="52">
        <v>-8.08</v>
      </c>
      <c r="AF18" s="52">
        <v>-8.9256459090909104</v>
      </c>
      <c r="AG18" s="52">
        <v>0</v>
      </c>
    </row>
    <row r="19" spans="1:33" ht="15.75" customHeight="1" x14ac:dyDescent="0.2">
      <c r="A19" s="49" t="s">
        <v>63</v>
      </c>
      <c r="B19" s="49" t="s">
        <v>116</v>
      </c>
      <c r="C19" s="16" t="str">
        <f t="shared" si="4"/>
        <v xml:space="preserve"> - </v>
      </c>
      <c r="D19" s="38">
        <v>0</v>
      </c>
      <c r="E19" s="38">
        <v>2</v>
      </c>
      <c r="F19" s="39">
        <v>0</v>
      </c>
      <c r="G19" s="39">
        <v>0</v>
      </c>
      <c r="H19" s="19" t="e">
        <f t="shared" si="1"/>
        <v>#DIV/0!</v>
      </c>
      <c r="I19" s="19" t="e">
        <f t="shared" si="2"/>
        <v>#DIV/0!</v>
      </c>
      <c r="J19" s="18">
        <f t="shared" si="5"/>
        <v>0</v>
      </c>
      <c r="K19" s="18" t="e">
        <f t="shared" si="3"/>
        <v>#DIV/0!</v>
      </c>
      <c r="L19" s="38">
        <v>0</v>
      </c>
      <c r="M19" s="20" t="str">
        <f t="shared" si="6"/>
        <v>-</v>
      </c>
      <c r="N19" s="38">
        <v>40</v>
      </c>
      <c r="O19" s="21">
        <f t="shared" ref="O19:P19" si="27">D19/7</f>
        <v>0</v>
      </c>
      <c r="P19" s="21">
        <f t="shared" si="27"/>
        <v>0.2857142857142857</v>
      </c>
      <c r="Q19" s="17">
        <f t="shared" si="8"/>
        <v>140</v>
      </c>
      <c r="R19" s="17"/>
      <c r="S19" s="50">
        <v>1.1393939393939301</v>
      </c>
      <c r="T19" s="15">
        <v>0</v>
      </c>
      <c r="U19" s="23" t="s">
        <v>34</v>
      </c>
      <c r="V19" s="24" t="s">
        <v>34</v>
      </c>
      <c r="W19" s="49">
        <v>0</v>
      </c>
      <c r="X19" s="25">
        <f t="shared" si="9"/>
        <v>0</v>
      </c>
      <c r="Y19" s="26">
        <f t="shared" si="10"/>
        <v>0</v>
      </c>
      <c r="Z19" s="49">
        <v>0</v>
      </c>
      <c r="AA19" s="2" t="s">
        <v>35</v>
      </c>
      <c r="AB19" s="28">
        <f t="shared" si="11"/>
        <v>-0.69</v>
      </c>
      <c r="AC19" s="51">
        <v>0.42243055555555559</v>
      </c>
      <c r="AD19" s="26">
        <f t="shared" si="12"/>
        <v>0</v>
      </c>
      <c r="AE19" s="52">
        <v>-8.08</v>
      </c>
      <c r="AF19" s="52">
        <v>-8.9256459090909104</v>
      </c>
      <c r="AG19" s="52">
        <v>0</v>
      </c>
    </row>
    <row r="20" spans="1:33" ht="15.75" customHeight="1" x14ac:dyDescent="0.2">
      <c r="A20" s="49" t="s">
        <v>65</v>
      </c>
      <c r="B20" s="49" t="s">
        <v>117</v>
      </c>
      <c r="C20" s="16" t="str">
        <f t="shared" si="4"/>
        <v xml:space="preserve"> - </v>
      </c>
      <c r="D20" s="38">
        <v>0</v>
      </c>
      <c r="E20" s="38">
        <v>0</v>
      </c>
      <c r="F20" s="39">
        <v>0</v>
      </c>
      <c r="G20" s="39">
        <v>-0.16</v>
      </c>
      <c r="H20" s="19" t="e">
        <f t="shared" si="1"/>
        <v>#DIV/0!</v>
      </c>
      <c r="I20" s="19" t="e">
        <f t="shared" si="2"/>
        <v>#DIV/0!</v>
      </c>
      <c r="J20" s="18">
        <f t="shared" si="5"/>
        <v>-0.16</v>
      </c>
      <c r="K20" s="18" t="e">
        <f t="shared" si="3"/>
        <v>#DIV/0!</v>
      </c>
      <c r="L20" s="38">
        <v>0</v>
      </c>
      <c r="M20" s="20" t="str">
        <f t="shared" si="6"/>
        <v>-</v>
      </c>
      <c r="N20" s="38">
        <v>39</v>
      </c>
      <c r="O20" s="21">
        <f t="shared" ref="O20:P20" si="28">D20/7</f>
        <v>0</v>
      </c>
      <c r="P20" s="21">
        <f t="shared" si="28"/>
        <v>0</v>
      </c>
      <c r="Q20" s="17" t="e">
        <f t="shared" si="8"/>
        <v>#DIV/0!</v>
      </c>
      <c r="R20" s="17"/>
      <c r="S20" s="50">
        <v>1.1604938271604901</v>
      </c>
      <c r="T20" s="15">
        <v>0</v>
      </c>
      <c r="U20" s="23" t="s">
        <v>34</v>
      </c>
      <c r="V20" s="24" t="s">
        <v>34</v>
      </c>
      <c r="W20" s="49">
        <v>0</v>
      </c>
      <c r="X20" s="25">
        <f t="shared" si="9"/>
        <v>0</v>
      </c>
      <c r="Y20" s="26">
        <f t="shared" si="10"/>
        <v>0</v>
      </c>
      <c r="Z20" s="49">
        <v>0</v>
      </c>
      <c r="AA20" s="2" t="s">
        <v>35</v>
      </c>
      <c r="AB20" s="28">
        <f t="shared" si="11"/>
        <v>-0.69</v>
      </c>
      <c r="AC20" s="51">
        <v>0.42243055555555559</v>
      </c>
      <c r="AD20" s="26">
        <f t="shared" si="12"/>
        <v>0</v>
      </c>
      <c r="AE20" s="52">
        <v>-8.08</v>
      </c>
      <c r="AF20" s="52">
        <v>-8.9256459090909104</v>
      </c>
      <c r="AG20" s="52">
        <v>0</v>
      </c>
    </row>
    <row r="21" spans="1:33" ht="15.75" customHeight="1" x14ac:dyDescent="0.2">
      <c r="A21" s="49" t="s">
        <v>67</v>
      </c>
      <c r="B21" s="49" t="s">
        <v>118</v>
      </c>
      <c r="C21" s="16">
        <f t="shared" si="4"/>
        <v>28.212222222222223</v>
      </c>
      <c r="D21" s="38">
        <v>9</v>
      </c>
      <c r="E21" s="38">
        <v>1</v>
      </c>
      <c r="F21" s="39">
        <v>253.91</v>
      </c>
      <c r="G21" s="39">
        <v>-0.19</v>
      </c>
      <c r="H21" s="19">
        <f t="shared" si="1"/>
        <v>7.4829664054192437E-4</v>
      </c>
      <c r="I21" s="19">
        <f t="shared" si="2"/>
        <v>0.22581268685038713</v>
      </c>
      <c r="J21" s="18">
        <f t="shared" si="5"/>
        <v>57.336099318181795</v>
      </c>
      <c r="K21" s="18">
        <f t="shared" si="3"/>
        <v>6.370677702020199</v>
      </c>
      <c r="L21" s="38">
        <v>46</v>
      </c>
      <c r="M21" s="20">
        <f t="shared" si="6"/>
        <v>0.19565217391304349</v>
      </c>
      <c r="N21" s="38">
        <v>35</v>
      </c>
      <c r="O21" s="21">
        <f t="shared" ref="O21:P21" si="29">D21/7</f>
        <v>1.2857142857142858</v>
      </c>
      <c r="P21" s="21">
        <f t="shared" si="29"/>
        <v>0.14285714285714285</v>
      </c>
      <c r="Q21" s="17">
        <f t="shared" si="8"/>
        <v>24</v>
      </c>
      <c r="R21" s="17"/>
      <c r="S21" s="50">
        <v>1.1592356687898</v>
      </c>
      <c r="T21" s="15">
        <v>0</v>
      </c>
      <c r="U21" s="23" t="s">
        <v>34</v>
      </c>
      <c r="V21" s="24" t="s">
        <v>34</v>
      </c>
      <c r="W21" s="49">
        <v>0</v>
      </c>
      <c r="X21" s="25">
        <f t="shared" si="9"/>
        <v>0</v>
      </c>
      <c r="Y21" s="26">
        <f t="shared" si="10"/>
        <v>0</v>
      </c>
      <c r="Z21" s="49">
        <v>0</v>
      </c>
      <c r="AA21" s="2" t="s">
        <v>35</v>
      </c>
      <c r="AB21" s="28">
        <f t="shared" si="11"/>
        <v>-0.69</v>
      </c>
      <c r="AC21" s="51">
        <v>0.42243055555555559</v>
      </c>
      <c r="AD21" s="26">
        <f t="shared" si="12"/>
        <v>-5.2465875000000004</v>
      </c>
      <c r="AE21" s="52">
        <v>-8.08</v>
      </c>
      <c r="AF21" s="52">
        <v>-8.9256459090909104</v>
      </c>
      <c r="AG21" s="52">
        <v>0</v>
      </c>
    </row>
    <row r="22" spans="1:33" ht="15.75" customHeight="1" x14ac:dyDescent="0.2">
      <c r="A22" s="49" t="s">
        <v>69</v>
      </c>
      <c r="B22" s="49" t="s">
        <v>119</v>
      </c>
      <c r="C22" s="16">
        <f t="shared" si="4"/>
        <v>27.990000000000006</v>
      </c>
      <c r="D22" s="38">
        <v>23</v>
      </c>
      <c r="E22" s="38">
        <v>0</v>
      </c>
      <c r="F22" s="53">
        <v>643.7700000000001</v>
      </c>
      <c r="G22" s="39">
        <v>-0.46</v>
      </c>
      <c r="H22" s="19">
        <f t="shared" si="1"/>
        <v>7.1454090746695244E-4</v>
      </c>
      <c r="I22" s="19">
        <f t="shared" si="2"/>
        <v>0.22089674613227661</v>
      </c>
      <c r="J22" s="18">
        <f t="shared" si="5"/>
        <v>142.20669825757574</v>
      </c>
      <c r="K22" s="18">
        <f t="shared" si="3"/>
        <v>6.182899924242423</v>
      </c>
      <c r="L22" s="38">
        <v>107</v>
      </c>
      <c r="M22" s="20">
        <f t="shared" si="6"/>
        <v>0.21495327102803738</v>
      </c>
      <c r="N22" s="38">
        <v>12</v>
      </c>
      <c r="O22" s="21">
        <f t="shared" ref="O22:P22" si="30">D22/7</f>
        <v>3.2857142857142856</v>
      </c>
      <c r="P22" s="21">
        <f t="shared" si="30"/>
        <v>0</v>
      </c>
      <c r="Q22" s="17">
        <f t="shared" si="8"/>
        <v>3</v>
      </c>
      <c r="R22" s="17"/>
      <c r="S22" s="50">
        <v>1.40501792114695</v>
      </c>
      <c r="T22" s="15">
        <v>0</v>
      </c>
      <c r="U22" s="23" t="s">
        <v>34</v>
      </c>
      <c r="V22" s="24" t="s">
        <v>34</v>
      </c>
      <c r="W22" s="49">
        <v>1</v>
      </c>
      <c r="X22" s="25">
        <f t="shared" si="9"/>
        <v>4.3478260869565216E-2</v>
      </c>
      <c r="Y22" s="26">
        <f t="shared" si="10"/>
        <v>0.46</v>
      </c>
      <c r="Z22" s="49">
        <v>0</v>
      </c>
      <c r="AA22" s="2" t="s">
        <v>35</v>
      </c>
      <c r="AB22" s="28">
        <f t="shared" si="11"/>
        <v>-0.69</v>
      </c>
      <c r="AC22" s="51">
        <v>0.42243055555555559</v>
      </c>
      <c r="AD22" s="26">
        <f t="shared" si="12"/>
        <v>-13.407945833333333</v>
      </c>
      <c r="AE22" s="52">
        <v>-8.08</v>
      </c>
      <c r="AF22" s="52">
        <v>-8.9256459090909104</v>
      </c>
      <c r="AG22" s="52">
        <v>0</v>
      </c>
    </row>
    <row r="23" spans="1:33" ht="15.75" customHeight="1" x14ac:dyDescent="0.2">
      <c r="A23" s="49" t="s">
        <v>71</v>
      </c>
      <c r="B23" s="49" t="s">
        <v>76</v>
      </c>
      <c r="C23" s="16">
        <f t="shared" si="4"/>
        <v>27.990000000000002</v>
      </c>
      <c r="D23" s="38">
        <v>7</v>
      </c>
      <c r="E23" s="38">
        <v>0</v>
      </c>
      <c r="F23" s="39">
        <v>195.93</v>
      </c>
      <c r="G23" s="39">
        <v>-0.08</v>
      </c>
      <c r="H23" s="19">
        <f t="shared" si="1"/>
        <v>4.0830908998111569E-4</v>
      </c>
      <c r="I23" s="19">
        <f t="shared" si="2"/>
        <v>0.22120297794976246</v>
      </c>
      <c r="J23" s="18">
        <f t="shared" si="5"/>
        <v>43.340299469696959</v>
      </c>
      <c r="K23" s="18">
        <f t="shared" si="3"/>
        <v>6.191471352813851</v>
      </c>
      <c r="L23" s="38">
        <v>117</v>
      </c>
      <c r="M23" s="20">
        <f t="shared" si="6"/>
        <v>5.9829059829059832E-2</v>
      </c>
      <c r="N23" s="38">
        <v>0</v>
      </c>
      <c r="O23" s="21">
        <f t="shared" ref="O23:P23" si="31">D23/7</f>
        <v>1</v>
      </c>
      <c r="P23" s="21">
        <f t="shared" si="31"/>
        <v>0</v>
      </c>
      <c r="Q23" s="17">
        <f t="shared" si="8"/>
        <v>0</v>
      </c>
      <c r="R23" s="17"/>
      <c r="S23" s="50">
        <v>1.93548387096774</v>
      </c>
      <c r="T23" s="15">
        <v>0</v>
      </c>
      <c r="U23" s="23" t="s">
        <v>34</v>
      </c>
      <c r="V23" s="24" t="s">
        <v>34</v>
      </c>
      <c r="W23" s="49">
        <v>1</v>
      </c>
      <c r="X23" s="25">
        <f t="shared" si="9"/>
        <v>0.14285714285714285</v>
      </c>
      <c r="Y23" s="26">
        <f t="shared" si="10"/>
        <v>0.08</v>
      </c>
      <c r="Z23" s="49">
        <v>0</v>
      </c>
      <c r="AA23" s="2" t="s">
        <v>35</v>
      </c>
      <c r="AB23" s="28">
        <f t="shared" si="11"/>
        <v>-0.69</v>
      </c>
      <c r="AC23" s="51">
        <v>0.42243055555555559</v>
      </c>
      <c r="AD23" s="26">
        <f t="shared" si="12"/>
        <v>-4.0806791666666662</v>
      </c>
      <c r="AE23" s="52">
        <v>-8.08</v>
      </c>
      <c r="AF23" s="52">
        <v>-8.9256459090909104</v>
      </c>
      <c r="AG23" s="52">
        <v>0</v>
      </c>
    </row>
    <row r="24" spans="1:33" ht="15.75" customHeight="1" x14ac:dyDescent="0.2">
      <c r="A24" s="49" t="s">
        <v>73</v>
      </c>
      <c r="B24" s="49"/>
      <c r="C24" s="16" t="str">
        <f t="shared" si="4"/>
        <v xml:space="preserve"> - </v>
      </c>
      <c r="D24" s="38">
        <v>0</v>
      </c>
      <c r="E24" s="38">
        <v>0</v>
      </c>
      <c r="F24" s="39">
        <v>0</v>
      </c>
      <c r="G24" s="39">
        <v>0</v>
      </c>
      <c r="H24" s="19" t="e">
        <f t="shared" si="1"/>
        <v>#DIV/0!</v>
      </c>
      <c r="I24" s="19" t="e">
        <f t="shared" si="2"/>
        <v>#DIV/0!</v>
      </c>
      <c r="J24" s="18">
        <f t="shared" si="5"/>
        <v>0</v>
      </c>
      <c r="K24" s="18" t="e">
        <f t="shared" si="3"/>
        <v>#DIV/0!</v>
      </c>
      <c r="L24" s="38">
        <v>0</v>
      </c>
      <c r="M24" s="20" t="str">
        <f t="shared" si="6"/>
        <v>-</v>
      </c>
      <c r="N24" s="38">
        <v>0</v>
      </c>
      <c r="O24" s="21">
        <f t="shared" ref="O24:P24" si="32">D24/7</f>
        <v>0</v>
      </c>
      <c r="P24" s="21">
        <f t="shared" si="32"/>
        <v>0</v>
      </c>
      <c r="Q24" s="17" t="e">
        <f t="shared" si="8"/>
        <v>#DIV/0!</v>
      </c>
      <c r="R24" s="17"/>
      <c r="S24" s="50">
        <v>2.0404040404040402</v>
      </c>
      <c r="T24" s="15">
        <v>0</v>
      </c>
      <c r="U24" s="23" t="s">
        <v>34</v>
      </c>
      <c r="V24" s="24" t="s">
        <v>34</v>
      </c>
      <c r="W24" s="49">
        <v>0</v>
      </c>
      <c r="X24" s="25">
        <f t="shared" si="9"/>
        <v>0</v>
      </c>
      <c r="Y24" s="26">
        <f t="shared" si="10"/>
        <v>0</v>
      </c>
      <c r="Z24" s="49">
        <v>0</v>
      </c>
      <c r="AA24" s="2" t="s">
        <v>35</v>
      </c>
      <c r="AB24" s="28">
        <f t="shared" si="11"/>
        <v>-0.69</v>
      </c>
      <c r="AC24" s="51">
        <v>0.42243055555555559</v>
      </c>
      <c r="AD24" s="26">
        <f t="shared" si="12"/>
        <v>0</v>
      </c>
      <c r="AE24" s="52">
        <v>-8.08</v>
      </c>
      <c r="AF24" s="52">
        <v>-8.9256459090909104</v>
      </c>
      <c r="AG24" s="52">
        <v>0</v>
      </c>
    </row>
    <row r="25" spans="1:33" ht="15.75" customHeight="1" x14ac:dyDescent="0.2">
      <c r="A25" s="15" t="s">
        <v>75</v>
      </c>
      <c r="B25" s="49"/>
      <c r="C25" s="16" t="str">
        <f t="shared" si="4"/>
        <v xml:space="preserve"> - </v>
      </c>
      <c r="D25" s="17">
        <v>0</v>
      </c>
      <c r="E25" s="17">
        <v>0</v>
      </c>
      <c r="F25" s="18">
        <v>0</v>
      </c>
      <c r="G25" s="18">
        <v>0</v>
      </c>
      <c r="H25" s="19" t="e">
        <f t="shared" si="1"/>
        <v>#DIV/0!</v>
      </c>
      <c r="I25" s="19" t="e">
        <f t="shared" si="2"/>
        <v>#DIV/0!</v>
      </c>
      <c r="J25" s="18">
        <f t="shared" si="5"/>
        <v>0</v>
      </c>
      <c r="K25" s="18" t="e">
        <f t="shared" si="3"/>
        <v>#DIV/0!</v>
      </c>
      <c r="L25" s="17">
        <v>0</v>
      </c>
      <c r="M25" s="20" t="str">
        <f t="shared" si="6"/>
        <v>-</v>
      </c>
      <c r="N25" s="17">
        <v>0</v>
      </c>
      <c r="O25" s="21">
        <f t="shared" ref="O25:P25" si="33">D25/7</f>
        <v>0</v>
      </c>
      <c r="P25" s="21">
        <f t="shared" si="33"/>
        <v>0</v>
      </c>
      <c r="Q25" s="17" t="e">
        <f t="shared" si="8"/>
        <v>#DIV/0!</v>
      </c>
      <c r="R25" s="17"/>
      <c r="S25" s="22">
        <v>2.0204081632653059</v>
      </c>
      <c r="T25" s="15">
        <v>0</v>
      </c>
      <c r="U25" s="23" t="s">
        <v>34</v>
      </c>
      <c r="V25" s="24" t="s">
        <v>34</v>
      </c>
      <c r="W25" s="49">
        <v>0</v>
      </c>
      <c r="X25" s="25">
        <f t="shared" si="9"/>
        <v>0</v>
      </c>
      <c r="Y25" s="26">
        <f t="shared" si="10"/>
        <v>0</v>
      </c>
      <c r="Z25" s="49">
        <v>0</v>
      </c>
      <c r="AA25" s="15" t="s">
        <v>35</v>
      </c>
      <c r="AB25" s="28">
        <f t="shared" si="11"/>
        <v>-0.69</v>
      </c>
      <c r="AC25" s="29">
        <v>0.42243055555555559</v>
      </c>
      <c r="AD25" s="26">
        <f t="shared" si="12"/>
        <v>0</v>
      </c>
      <c r="AE25" s="26">
        <v>-8.08</v>
      </c>
      <c r="AF25" s="26">
        <v>-8.93</v>
      </c>
      <c r="AG25" s="26">
        <v>0</v>
      </c>
    </row>
    <row r="26" spans="1:33" ht="15.75" customHeight="1" x14ac:dyDescent="0.2">
      <c r="A26" s="49" t="s">
        <v>77</v>
      </c>
      <c r="B26" s="49"/>
      <c r="C26" s="16" t="str">
        <f t="shared" si="4"/>
        <v xml:space="preserve"> - </v>
      </c>
      <c r="D26" s="38">
        <v>0</v>
      </c>
      <c r="E26" s="38">
        <v>0</v>
      </c>
      <c r="F26" s="39">
        <v>0</v>
      </c>
      <c r="G26" s="39">
        <v>0</v>
      </c>
      <c r="H26" s="19" t="e">
        <f t="shared" si="1"/>
        <v>#DIV/0!</v>
      </c>
      <c r="I26" s="19" t="e">
        <f t="shared" si="2"/>
        <v>#DIV/0!</v>
      </c>
      <c r="J26" s="18">
        <f t="shared" si="5"/>
        <v>0</v>
      </c>
      <c r="K26" s="18" t="e">
        <f t="shared" si="3"/>
        <v>#DIV/0!</v>
      </c>
      <c r="L26" s="38">
        <v>0</v>
      </c>
      <c r="M26" s="20" t="str">
        <f t="shared" si="6"/>
        <v>-</v>
      </c>
      <c r="N26" s="38">
        <v>1</v>
      </c>
      <c r="O26" s="21">
        <f t="shared" ref="O26:P26" si="34">D26/7</f>
        <v>0</v>
      </c>
      <c r="P26" s="21">
        <f t="shared" si="34"/>
        <v>0</v>
      </c>
      <c r="Q26" s="17" t="e">
        <f t="shared" si="8"/>
        <v>#DIV/0!</v>
      </c>
      <c r="R26" s="17"/>
      <c r="S26" s="50">
        <v>2.2247191011235961</v>
      </c>
      <c r="T26" s="15">
        <v>0</v>
      </c>
      <c r="U26" s="23" t="s">
        <v>34</v>
      </c>
      <c r="V26" s="24" t="s">
        <v>34</v>
      </c>
      <c r="W26" s="49">
        <v>0</v>
      </c>
      <c r="X26" s="25">
        <f t="shared" si="9"/>
        <v>0</v>
      </c>
      <c r="Y26" s="26">
        <f t="shared" si="10"/>
        <v>0</v>
      </c>
      <c r="Z26" s="49">
        <v>0</v>
      </c>
      <c r="AA26" s="15" t="s">
        <v>35</v>
      </c>
      <c r="AB26" s="28">
        <f t="shared" si="11"/>
        <v>-0.69</v>
      </c>
      <c r="AC26" s="29">
        <v>0.42243055555555559</v>
      </c>
      <c r="AD26" s="26">
        <f t="shared" si="12"/>
        <v>0</v>
      </c>
      <c r="AE26" s="26">
        <v>-7.48</v>
      </c>
      <c r="AF26" s="26">
        <v>-8.9256459090909104</v>
      </c>
      <c r="AG26" s="26">
        <v>0</v>
      </c>
    </row>
    <row r="27" spans="1:33" ht="15.75" customHeight="1" x14ac:dyDescent="0.2">
      <c r="A27" s="49" t="s">
        <v>78</v>
      </c>
      <c r="B27" s="32" t="s">
        <v>76</v>
      </c>
      <c r="C27" s="16">
        <f t="shared" si="4"/>
        <v>27.99</v>
      </c>
      <c r="D27" s="38">
        <v>1</v>
      </c>
      <c r="E27" s="38">
        <v>0</v>
      </c>
      <c r="F27" s="39">
        <v>27.99</v>
      </c>
      <c r="G27" s="39">
        <v>-0.08</v>
      </c>
      <c r="H27" s="19">
        <f t="shared" si="1"/>
        <v>2.8581636298678102E-3</v>
      </c>
      <c r="I27" s="19">
        <f t="shared" si="2"/>
        <v>0.24018935063388436</v>
      </c>
      <c r="J27" s="18">
        <f t="shared" si="5"/>
        <v>6.722899924242423</v>
      </c>
      <c r="K27" s="18">
        <f t="shared" si="3"/>
        <v>6.722899924242423</v>
      </c>
      <c r="L27" s="38">
        <v>159</v>
      </c>
      <c r="M27" s="20">
        <f t="shared" si="6"/>
        <v>6.2893081761006293E-3</v>
      </c>
      <c r="N27" s="38">
        <v>0</v>
      </c>
      <c r="O27" s="21">
        <f t="shared" ref="O27:P27" si="35">D27/7</f>
        <v>0.14285714285714285</v>
      </c>
      <c r="P27" s="21">
        <f t="shared" si="35"/>
        <v>0</v>
      </c>
      <c r="Q27" s="17">
        <f t="shared" si="8"/>
        <v>0</v>
      </c>
      <c r="R27" s="17"/>
      <c r="S27" s="50">
        <v>0</v>
      </c>
      <c r="T27" s="15">
        <v>0</v>
      </c>
      <c r="U27" s="23" t="s">
        <v>34</v>
      </c>
      <c r="V27" s="24" t="s">
        <v>34</v>
      </c>
      <c r="W27" s="32">
        <v>0</v>
      </c>
      <c r="X27" s="25">
        <f t="shared" si="9"/>
        <v>0</v>
      </c>
      <c r="Y27" s="26">
        <f t="shared" si="10"/>
        <v>0</v>
      </c>
      <c r="Z27" s="32">
        <v>0</v>
      </c>
      <c r="AA27" s="15" t="s">
        <v>35</v>
      </c>
      <c r="AB27" s="28">
        <f t="shared" si="11"/>
        <v>-0.69</v>
      </c>
      <c r="AC27" s="29">
        <v>0.42243055555555559</v>
      </c>
      <c r="AD27" s="26">
        <f t="shared" si="12"/>
        <v>-0.58295416666666666</v>
      </c>
      <c r="AE27" s="26">
        <v>-7.48</v>
      </c>
      <c r="AF27" s="26">
        <v>-8.9256459090909104</v>
      </c>
      <c r="AG27" s="26">
        <v>0</v>
      </c>
    </row>
    <row r="28" spans="1:33" ht="15.75" customHeight="1" x14ac:dyDescent="0.2">
      <c r="A28" s="49" t="s">
        <v>79</v>
      </c>
      <c r="B28" s="32"/>
      <c r="C28" s="16" t="str">
        <f t="shared" si="4"/>
        <v xml:space="preserve"> - </v>
      </c>
      <c r="D28" s="38">
        <v>0</v>
      </c>
      <c r="E28" s="38">
        <v>0</v>
      </c>
      <c r="F28" s="39">
        <v>0</v>
      </c>
      <c r="G28" s="39">
        <v>0</v>
      </c>
      <c r="H28" s="19" t="e">
        <f t="shared" si="1"/>
        <v>#DIV/0!</v>
      </c>
      <c r="I28" s="19" t="e">
        <f t="shared" si="2"/>
        <v>#DIV/0!</v>
      </c>
      <c r="J28" s="18">
        <f t="shared" si="5"/>
        <v>0</v>
      </c>
      <c r="K28" s="18" t="e">
        <f t="shared" si="3"/>
        <v>#DIV/0!</v>
      </c>
      <c r="L28" s="38">
        <v>0</v>
      </c>
      <c r="M28" s="20" t="str">
        <f t="shared" si="6"/>
        <v>-</v>
      </c>
      <c r="N28" s="38">
        <v>0</v>
      </c>
      <c r="O28" s="21">
        <f t="shared" ref="O28:P28" si="36">D28/7</f>
        <v>0</v>
      </c>
      <c r="P28" s="21">
        <f t="shared" si="36"/>
        <v>0</v>
      </c>
      <c r="Q28" s="17" t="e">
        <f t="shared" si="8"/>
        <v>#DIV/0!</v>
      </c>
      <c r="R28" s="17"/>
      <c r="S28" s="50">
        <v>0</v>
      </c>
      <c r="T28" s="15">
        <v>0</v>
      </c>
      <c r="U28" s="23" t="s">
        <v>34</v>
      </c>
      <c r="V28" s="24" t="s">
        <v>34</v>
      </c>
      <c r="W28" s="32">
        <v>0</v>
      </c>
      <c r="X28" s="25">
        <f t="shared" si="9"/>
        <v>0</v>
      </c>
      <c r="Y28" s="26">
        <f t="shared" si="10"/>
        <v>0</v>
      </c>
      <c r="Z28" s="32">
        <v>0</v>
      </c>
      <c r="AA28" s="15" t="s">
        <v>35</v>
      </c>
      <c r="AB28" s="28">
        <f t="shared" si="11"/>
        <v>-0.69</v>
      </c>
      <c r="AC28" s="29">
        <v>0.42243055555555559</v>
      </c>
      <c r="AD28" s="26">
        <f t="shared" si="12"/>
        <v>0</v>
      </c>
      <c r="AE28" s="26">
        <v>-7.48</v>
      </c>
      <c r="AF28" s="26">
        <v>-8.9256459090909104</v>
      </c>
      <c r="AG28" s="26">
        <v>0</v>
      </c>
    </row>
    <row r="29" spans="1:33" ht="15.75" customHeight="1" x14ac:dyDescent="0.2">
      <c r="A29" s="15" t="s">
        <v>80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19" t="e">
        <f t="shared" si="1"/>
        <v>#DIV/0!</v>
      </c>
      <c r="I29" s="19" t="e">
        <f t="shared" si="2"/>
        <v>#DIV/0!</v>
      </c>
      <c r="J29" s="18">
        <f t="shared" si="5"/>
        <v>0</v>
      </c>
      <c r="K29" s="18" t="e">
        <f t="shared" si="3"/>
        <v>#DIV/0!</v>
      </c>
      <c r="L29" s="17">
        <v>0</v>
      </c>
      <c r="M29" s="20" t="str">
        <f t="shared" si="6"/>
        <v>-</v>
      </c>
      <c r="N29" s="33">
        <v>1</v>
      </c>
      <c r="O29" s="21">
        <f t="shared" ref="O29:P29" si="37">D29/7</f>
        <v>0</v>
      </c>
      <c r="P29" s="21">
        <f t="shared" si="37"/>
        <v>0</v>
      </c>
      <c r="Q29" s="17" t="e">
        <f t="shared" si="8"/>
        <v>#DIV/0!</v>
      </c>
      <c r="R29" s="17"/>
      <c r="S29" s="34">
        <v>1.898989898989899</v>
      </c>
      <c r="T29" s="15">
        <v>0</v>
      </c>
      <c r="U29" s="23" t="s">
        <v>34</v>
      </c>
      <c r="V29" s="24" t="s">
        <v>34</v>
      </c>
      <c r="W29" s="15">
        <v>0</v>
      </c>
      <c r="X29" s="25">
        <f t="shared" si="9"/>
        <v>0</v>
      </c>
      <c r="Y29" s="26">
        <f t="shared" si="10"/>
        <v>0</v>
      </c>
      <c r="Z29" s="15">
        <v>0</v>
      </c>
      <c r="AA29" s="15" t="s">
        <v>35</v>
      </c>
      <c r="AB29" s="28">
        <f t="shared" si="11"/>
        <v>-0.69</v>
      </c>
      <c r="AC29" s="29">
        <v>0.42243055555555559</v>
      </c>
      <c r="AD29" s="26">
        <f t="shared" si="12"/>
        <v>0</v>
      </c>
      <c r="AE29" s="26">
        <v>-7.48</v>
      </c>
      <c r="AF29" s="26">
        <v>-8.9256459090909104</v>
      </c>
      <c r="AG29" s="26">
        <v>0</v>
      </c>
    </row>
    <row r="30" spans="1:33" ht="15.75" customHeight="1" x14ac:dyDescent="0.2">
      <c r="A30" s="15" t="s">
        <v>81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19" t="e">
        <f t="shared" si="1"/>
        <v>#DIV/0!</v>
      </c>
      <c r="I30" s="19" t="e">
        <f t="shared" si="2"/>
        <v>#DIV/0!</v>
      </c>
      <c r="J30" s="18">
        <f t="shared" si="5"/>
        <v>0</v>
      </c>
      <c r="K30" s="18" t="e">
        <f t="shared" si="3"/>
        <v>#DIV/0!</v>
      </c>
      <c r="L30" s="17">
        <v>0</v>
      </c>
      <c r="M30" s="20" t="str">
        <f t="shared" si="6"/>
        <v>-</v>
      </c>
      <c r="N30" s="33">
        <v>1</v>
      </c>
      <c r="O30" s="21">
        <f t="shared" ref="O30:P30" si="38">D30/7</f>
        <v>0</v>
      </c>
      <c r="P30" s="21">
        <f t="shared" si="38"/>
        <v>0</v>
      </c>
      <c r="Q30" s="17" t="e">
        <f t="shared" si="8"/>
        <v>#DIV/0!</v>
      </c>
      <c r="R30" s="17"/>
      <c r="S30" s="34">
        <v>1.957446808510638</v>
      </c>
      <c r="T30" s="15">
        <v>0</v>
      </c>
      <c r="U30" s="23" t="s">
        <v>34</v>
      </c>
      <c r="V30" s="24" t="s">
        <v>34</v>
      </c>
      <c r="W30" s="15">
        <v>0</v>
      </c>
      <c r="X30" s="25">
        <f t="shared" si="9"/>
        <v>0</v>
      </c>
      <c r="Y30" s="26">
        <f t="shared" si="10"/>
        <v>0</v>
      </c>
      <c r="Z30" s="15">
        <v>0</v>
      </c>
      <c r="AA30" s="15" t="s">
        <v>35</v>
      </c>
      <c r="AB30" s="28">
        <f t="shared" si="11"/>
        <v>-0.69</v>
      </c>
      <c r="AC30" s="29">
        <v>0.42243055555555559</v>
      </c>
      <c r="AD30" s="26">
        <f t="shared" si="12"/>
        <v>0</v>
      </c>
      <c r="AE30" s="26">
        <v>-7.48</v>
      </c>
      <c r="AF30" s="26">
        <v>-8.9256459090909104</v>
      </c>
      <c r="AG30" s="26">
        <v>0</v>
      </c>
    </row>
    <row r="31" spans="1:33" ht="15.75" customHeight="1" x14ac:dyDescent="0.2">
      <c r="A31" s="15" t="s">
        <v>82</v>
      </c>
      <c r="B31" s="15" t="s">
        <v>120</v>
      </c>
      <c r="C31" s="16">
        <f t="shared" si="4"/>
        <v>27.99</v>
      </c>
      <c r="D31" s="17">
        <v>1</v>
      </c>
      <c r="E31" s="17">
        <v>0</v>
      </c>
      <c r="F31" s="18">
        <v>27.99</v>
      </c>
      <c r="G31" s="18">
        <v>0</v>
      </c>
      <c r="H31" s="19">
        <f t="shared" si="1"/>
        <v>0</v>
      </c>
      <c r="I31" s="19">
        <f t="shared" si="2"/>
        <v>0.22149899791592226</v>
      </c>
      <c r="J31" s="18">
        <f t="shared" si="5"/>
        <v>6.1997569516666635</v>
      </c>
      <c r="K31" s="18">
        <f t="shared" si="3"/>
        <v>6.1997569516666635</v>
      </c>
      <c r="L31" s="17">
        <v>135</v>
      </c>
      <c r="M31" s="20">
        <f t="shared" si="6"/>
        <v>7.4074074074074077E-3</v>
      </c>
      <c r="N31" s="33">
        <v>1</v>
      </c>
      <c r="O31" s="21">
        <f t="shared" ref="O31:P31" si="39">D31/7</f>
        <v>0.14285714285714285</v>
      </c>
      <c r="P31" s="21">
        <f t="shared" si="39"/>
        <v>0</v>
      </c>
      <c r="Q31" s="17">
        <f t="shared" si="8"/>
        <v>7</v>
      </c>
      <c r="R31" s="17"/>
      <c r="S31" s="34">
        <v>2.53521126760563</v>
      </c>
      <c r="T31" s="15" t="s">
        <v>34</v>
      </c>
      <c r="U31" s="23" t="s">
        <v>34</v>
      </c>
      <c r="V31" s="24" t="s">
        <v>83</v>
      </c>
      <c r="W31" s="15">
        <v>0</v>
      </c>
      <c r="X31" s="25">
        <f t="shared" si="9"/>
        <v>0</v>
      </c>
      <c r="Y31" s="26">
        <f t="shared" si="10"/>
        <v>0</v>
      </c>
      <c r="Z31" s="15">
        <v>0</v>
      </c>
      <c r="AA31" s="15" t="s">
        <v>35</v>
      </c>
      <c r="AB31" s="28">
        <f t="shared" si="11"/>
        <v>-0.69</v>
      </c>
      <c r="AC31" s="29">
        <v>0.41282986111111114</v>
      </c>
      <c r="AD31" s="26">
        <f t="shared" si="12"/>
        <v>-0.56970520833333338</v>
      </c>
      <c r="AE31" s="26">
        <v>-7.78</v>
      </c>
      <c r="AF31" s="26">
        <v>-9.2420378400000018</v>
      </c>
      <c r="AG31" s="26">
        <v>0</v>
      </c>
    </row>
    <row r="32" spans="1:33" ht="15.75" customHeight="1" x14ac:dyDescent="0.2">
      <c r="A32" s="15" t="s">
        <v>84</v>
      </c>
      <c r="B32" s="15"/>
      <c r="C32" s="16" t="str">
        <f t="shared" si="4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19" t="e">
        <f t="shared" si="1"/>
        <v>#DIV/0!</v>
      </c>
      <c r="I32" s="19" t="e">
        <f t="shared" si="2"/>
        <v>#DIV/0!</v>
      </c>
      <c r="J32" s="18">
        <f t="shared" si="5"/>
        <v>0</v>
      </c>
      <c r="K32" s="18" t="e">
        <f t="shared" si="3"/>
        <v>#DIV/0!</v>
      </c>
      <c r="L32" s="17">
        <v>0</v>
      </c>
      <c r="M32" s="20" t="str">
        <f t="shared" si="6"/>
        <v>-</v>
      </c>
      <c r="N32" s="33">
        <v>1</v>
      </c>
      <c r="O32" s="21">
        <f t="shared" ref="O32:P32" si="40">D32/7</f>
        <v>0</v>
      </c>
      <c r="P32" s="21">
        <f t="shared" si="40"/>
        <v>0</v>
      </c>
      <c r="Q32" s="17" t="e">
        <f t="shared" si="8"/>
        <v>#DIV/0!</v>
      </c>
      <c r="R32" s="17" t="str">
        <f ca="1">IFERROR(VLOOKUP($B$2,IMPORTRANGE("https://docs.google.com/spreadsheets/d/1KiWZV1ko8G7lnRucBRBd29jj3Be6ltMfljMDqzOkQmI/edit#gid=1381463014","Lookup!A:F"),6,FALSE),"")</f>
        <v/>
      </c>
      <c r="S32" s="34">
        <v>3.285714285714286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24" t="str">
        <f ca="1">IFERROR(__xludf.DUMMYFUNCTION("IFERROR(VLOOKUP($B$2,IMPORTRANGE(""https://docs.google.com/spreadsheets/d/1KiWZV1ko8G7lnRucBRBd29jj3Be6ltMfljMDqzOkQmI/edit#gid=1381463014"",""Lookup!A:D""),2,FALSE),"""")"),"**No Inventory In The Works**")</f>
        <v>**No Inventory In The Works**</v>
      </c>
      <c r="W32" s="15">
        <v>0</v>
      </c>
      <c r="X32" s="25">
        <f t="shared" si="9"/>
        <v>0</v>
      </c>
      <c r="Y32" s="26">
        <f t="shared" si="10"/>
        <v>0</v>
      </c>
      <c r="Z32" s="15">
        <v>0</v>
      </c>
      <c r="AA32" s="15" t="s">
        <v>35</v>
      </c>
      <c r="AB32" s="28">
        <f t="shared" si="11"/>
        <v>-0.69</v>
      </c>
      <c r="AC32" s="29">
        <v>0.41282986111111114</v>
      </c>
      <c r="AD32" s="26">
        <f t="shared" si="12"/>
        <v>0</v>
      </c>
      <c r="AE32" s="26">
        <v>-7.78</v>
      </c>
      <c r="AF32" s="26">
        <v>-8.9256459090909104</v>
      </c>
      <c r="AG32" s="26">
        <v>0</v>
      </c>
    </row>
    <row r="33" spans="1:33" ht="15.75" customHeight="1" x14ac:dyDescent="0.2">
      <c r="A33" s="49"/>
      <c r="B33" s="49"/>
      <c r="C33" s="54"/>
      <c r="D33" s="38"/>
      <c r="E33" s="38"/>
      <c r="F33" s="39"/>
      <c r="G33" s="39"/>
      <c r="H33" s="39"/>
      <c r="I33" s="38"/>
      <c r="J33" s="38"/>
      <c r="K33" s="38"/>
      <c r="L33" s="38"/>
      <c r="M33" s="41"/>
      <c r="N33" s="38"/>
      <c r="O33" s="38"/>
      <c r="P33" s="38"/>
      <c r="Q33" s="38"/>
      <c r="R33" s="38"/>
      <c r="S33" s="50"/>
      <c r="T33" s="49"/>
      <c r="U33" s="45"/>
      <c r="V33" s="1"/>
      <c r="W33" s="49"/>
      <c r="X33" s="49"/>
      <c r="Y33" s="49"/>
      <c r="Z33" s="49"/>
      <c r="AA33" s="2"/>
      <c r="AB33" s="49"/>
      <c r="AC33" s="49"/>
      <c r="AD33" s="49"/>
      <c r="AE33" s="52"/>
      <c r="AF33" s="52"/>
      <c r="AG33" s="52"/>
    </row>
    <row r="34" spans="1:33" ht="15.75" customHeight="1" x14ac:dyDescent="0.2">
      <c r="A34" s="49"/>
      <c r="B34" s="49"/>
      <c r="C34" s="54"/>
      <c r="D34" s="38"/>
      <c r="E34" s="38"/>
      <c r="F34" s="39"/>
      <c r="G34" s="39"/>
      <c r="H34" s="39"/>
      <c r="I34" s="38"/>
      <c r="J34" s="38"/>
      <c r="K34" s="38"/>
      <c r="L34" s="38"/>
      <c r="M34" s="41"/>
      <c r="N34" s="38"/>
      <c r="O34" s="38"/>
      <c r="P34" s="38"/>
      <c r="Q34" s="38"/>
      <c r="R34" s="38"/>
      <c r="S34" s="50"/>
      <c r="T34" s="49"/>
      <c r="U34" s="45"/>
      <c r="V34" s="1"/>
      <c r="W34" s="49"/>
      <c r="X34" s="49"/>
      <c r="Y34" s="49"/>
      <c r="Z34" s="49"/>
      <c r="AA34" s="2"/>
      <c r="AB34" s="49"/>
      <c r="AC34" s="49"/>
      <c r="AD34" s="49"/>
      <c r="AE34" s="52"/>
      <c r="AF34" s="52"/>
      <c r="AG34" s="52"/>
    </row>
    <row r="35" spans="1:33" ht="15.75" customHeight="1" x14ac:dyDescent="0.2">
      <c r="A35" s="49"/>
      <c r="B35" s="49"/>
      <c r="C35" s="54"/>
      <c r="D35" s="38"/>
      <c r="E35" s="38"/>
      <c r="F35" s="39"/>
      <c r="G35" s="39"/>
      <c r="H35" s="39"/>
      <c r="I35" s="38"/>
      <c r="J35" s="38"/>
      <c r="K35" s="38"/>
      <c r="L35" s="38"/>
      <c r="M35" s="41"/>
      <c r="N35" s="38"/>
      <c r="O35" s="38"/>
      <c r="P35" s="38"/>
      <c r="Q35" s="38"/>
      <c r="R35" s="38"/>
      <c r="S35" s="50"/>
      <c r="T35" s="49"/>
      <c r="U35" s="45"/>
      <c r="V35" s="1"/>
      <c r="W35" s="49"/>
      <c r="X35" s="49"/>
      <c r="Y35" s="49"/>
      <c r="Z35" s="49"/>
      <c r="AA35" s="2"/>
      <c r="AB35" s="49"/>
      <c r="AC35" s="49"/>
      <c r="AD35" s="49"/>
      <c r="AE35" s="52"/>
      <c r="AF35" s="52"/>
      <c r="AG35" s="52"/>
    </row>
    <row r="36" spans="1:33" ht="15.75" customHeight="1" x14ac:dyDescent="0.2">
      <c r="A36" s="49"/>
      <c r="B36" s="49"/>
      <c r="C36" s="54"/>
      <c r="D36" s="38"/>
      <c r="E36" s="38"/>
      <c r="F36" s="39"/>
      <c r="G36" s="39"/>
      <c r="H36" s="39"/>
      <c r="I36" s="38"/>
      <c r="J36" s="38"/>
      <c r="K36" s="38"/>
      <c r="L36" s="38"/>
      <c r="M36" s="41"/>
      <c r="N36" s="38"/>
      <c r="O36" s="38"/>
      <c r="P36" s="38"/>
      <c r="Q36" s="38"/>
      <c r="R36" s="38"/>
      <c r="S36" s="50"/>
      <c r="T36" s="49"/>
      <c r="U36" s="45"/>
      <c r="V36" s="1"/>
      <c r="W36" s="49"/>
      <c r="X36" s="49"/>
      <c r="Y36" s="49"/>
      <c r="Z36" s="49"/>
      <c r="AA36" s="2"/>
      <c r="AB36" s="49"/>
      <c r="AC36" s="49"/>
      <c r="AD36" s="49"/>
      <c r="AE36" s="52"/>
      <c r="AF36" s="52"/>
      <c r="AG36" s="52"/>
    </row>
    <row r="37" spans="1:33" ht="15.75" customHeight="1" x14ac:dyDescent="0.2">
      <c r="A37" s="49"/>
      <c r="B37" s="49"/>
      <c r="C37" s="54"/>
      <c r="D37" s="38"/>
      <c r="E37" s="38"/>
      <c r="F37" s="39"/>
      <c r="G37" s="39"/>
      <c r="H37" s="39"/>
      <c r="I37" s="38"/>
      <c r="J37" s="38"/>
      <c r="K37" s="38"/>
      <c r="L37" s="38"/>
      <c r="M37" s="41"/>
      <c r="N37" s="38"/>
      <c r="O37" s="38"/>
      <c r="P37" s="38"/>
      <c r="Q37" s="38"/>
      <c r="R37" s="38"/>
      <c r="S37" s="50"/>
      <c r="T37" s="49"/>
      <c r="U37" s="45"/>
      <c r="V37" s="1"/>
      <c r="W37" s="49"/>
      <c r="X37" s="49"/>
      <c r="Y37" s="49"/>
      <c r="Z37" s="49"/>
      <c r="AA37" s="2"/>
      <c r="AB37" s="49"/>
      <c r="AC37" s="49"/>
      <c r="AD37" s="49"/>
      <c r="AE37" s="52"/>
      <c r="AF37" s="52"/>
      <c r="AG37" s="52"/>
    </row>
    <row r="38" spans="1:33" ht="15.75" customHeight="1" x14ac:dyDescent="0.2">
      <c r="A38" s="49"/>
      <c r="B38" s="49"/>
      <c r="C38" s="54"/>
      <c r="D38" s="38"/>
      <c r="E38" s="38"/>
      <c r="F38" s="39"/>
      <c r="G38" s="39"/>
      <c r="H38" s="39"/>
      <c r="I38" s="38"/>
      <c r="J38" s="38"/>
      <c r="K38" s="38"/>
      <c r="L38" s="38"/>
      <c r="M38" s="41"/>
      <c r="N38" s="38"/>
      <c r="O38" s="38"/>
      <c r="P38" s="38"/>
      <c r="Q38" s="38"/>
      <c r="R38" s="38"/>
      <c r="S38" s="50"/>
      <c r="T38" s="49"/>
      <c r="U38" s="45"/>
      <c r="V38" s="1"/>
      <c r="W38" s="49"/>
      <c r="X38" s="49"/>
      <c r="Y38" s="49"/>
      <c r="Z38" s="49"/>
      <c r="AA38" s="2"/>
      <c r="AB38" s="49"/>
      <c r="AC38" s="49"/>
      <c r="AD38" s="49"/>
      <c r="AE38" s="52"/>
      <c r="AF38" s="52"/>
      <c r="AG38" s="52"/>
    </row>
    <row r="39" spans="1:33" ht="15.75" customHeight="1" x14ac:dyDescent="0.2">
      <c r="A39" s="49"/>
      <c r="B39" s="49"/>
      <c r="C39" s="54"/>
      <c r="D39" s="38"/>
      <c r="E39" s="38"/>
      <c r="F39" s="39"/>
      <c r="G39" s="39"/>
      <c r="H39" s="39"/>
      <c r="I39" s="38"/>
      <c r="J39" s="38"/>
      <c r="K39" s="38"/>
      <c r="L39" s="38"/>
      <c r="M39" s="41"/>
      <c r="N39" s="38"/>
      <c r="O39" s="38"/>
      <c r="P39" s="38"/>
      <c r="Q39" s="38"/>
      <c r="R39" s="38"/>
      <c r="S39" s="50"/>
      <c r="T39" s="49"/>
      <c r="U39" s="45"/>
      <c r="V39" s="1"/>
      <c r="W39" s="49"/>
      <c r="X39" s="49"/>
      <c r="Y39" s="49"/>
      <c r="Z39" s="49"/>
      <c r="AA39" s="2"/>
      <c r="AB39" s="49"/>
      <c r="AC39" s="49"/>
      <c r="AD39" s="49"/>
      <c r="AE39" s="52"/>
      <c r="AF39" s="52"/>
      <c r="AG39" s="52"/>
    </row>
    <row r="40" spans="1:33" ht="15.75" customHeight="1" x14ac:dyDescent="0.2">
      <c r="A40" s="49"/>
      <c r="B40" s="49"/>
      <c r="C40" s="54"/>
      <c r="D40" s="38"/>
      <c r="E40" s="38"/>
      <c r="F40" s="39"/>
      <c r="G40" s="39"/>
      <c r="H40" s="39"/>
      <c r="I40" s="38"/>
      <c r="J40" s="38"/>
      <c r="K40" s="38"/>
      <c r="L40" s="38"/>
      <c r="M40" s="41"/>
      <c r="N40" s="38"/>
      <c r="O40" s="38"/>
      <c r="P40" s="38"/>
      <c r="Q40" s="38"/>
      <c r="R40" s="38"/>
      <c r="S40" s="50"/>
      <c r="T40" s="49"/>
      <c r="U40" s="45"/>
      <c r="V40" s="1"/>
      <c r="W40" s="49"/>
      <c r="X40" s="49"/>
      <c r="Y40" s="49"/>
      <c r="Z40" s="49"/>
      <c r="AA40" s="2"/>
      <c r="AB40" s="49"/>
      <c r="AC40" s="49"/>
      <c r="AD40" s="49"/>
      <c r="AE40" s="52"/>
      <c r="AF40" s="52"/>
      <c r="AG40" s="52"/>
    </row>
    <row r="41" spans="1:33" ht="15.75" customHeight="1" x14ac:dyDescent="0.2">
      <c r="A41" s="49"/>
      <c r="B41" s="49"/>
      <c r="C41" s="54"/>
      <c r="D41" s="38"/>
      <c r="E41" s="38"/>
      <c r="F41" s="39"/>
      <c r="G41" s="39"/>
      <c r="H41" s="39"/>
      <c r="I41" s="38"/>
      <c r="J41" s="38"/>
      <c r="K41" s="38"/>
      <c r="L41" s="38"/>
      <c r="M41" s="41"/>
      <c r="N41" s="38"/>
      <c r="O41" s="38"/>
      <c r="P41" s="38"/>
      <c r="Q41" s="38"/>
      <c r="R41" s="38"/>
      <c r="S41" s="50"/>
      <c r="T41" s="49"/>
      <c r="U41" s="45"/>
      <c r="V41" s="1"/>
      <c r="W41" s="49"/>
      <c r="X41" s="49"/>
      <c r="Y41" s="49"/>
      <c r="Z41" s="49"/>
      <c r="AA41" s="2"/>
      <c r="AB41" s="49"/>
      <c r="AC41" s="49"/>
      <c r="AD41" s="49"/>
      <c r="AE41" s="52"/>
      <c r="AF41" s="52"/>
      <c r="AG41" s="52"/>
    </row>
    <row r="42" spans="1:33" ht="15.75" customHeight="1" x14ac:dyDescent="0.2">
      <c r="A42" s="49"/>
      <c r="B42" s="49"/>
      <c r="C42" s="54"/>
      <c r="D42" s="38"/>
      <c r="E42" s="38"/>
      <c r="F42" s="39"/>
      <c r="G42" s="39"/>
      <c r="H42" s="39"/>
      <c r="I42" s="38"/>
      <c r="J42" s="38"/>
      <c r="K42" s="38"/>
      <c r="L42" s="38"/>
      <c r="M42" s="41"/>
      <c r="N42" s="38"/>
      <c r="O42" s="38"/>
      <c r="P42" s="38"/>
      <c r="Q42" s="38"/>
      <c r="R42" s="38"/>
      <c r="S42" s="50"/>
      <c r="T42" s="49"/>
      <c r="U42" s="45"/>
      <c r="V42" s="1"/>
      <c r="W42" s="49"/>
      <c r="X42" s="49"/>
      <c r="Y42" s="49"/>
      <c r="Z42" s="49"/>
      <c r="AA42" s="2"/>
      <c r="AB42" s="49"/>
      <c r="AC42" s="49"/>
      <c r="AD42" s="49"/>
      <c r="AE42" s="52"/>
      <c r="AF42" s="52"/>
      <c r="AG42" s="52"/>
    </row>
    <row r="43" spans="1:33" ht="15.75" customHeight="1" x14ac:dyDescent="0.2">
      <c r="A43" s="49"/>
      <c r="B43" s="49"/>
      <c r="C43" s="54"/>
      <c r="D43" s="38"/>
      <c r="E43" s="38"/>
      <c r="F43" s="39"/>
      <c r="G43" s="39"/>
      <c r="H43" s="39"/>
      <c r="I43" s="38"/>
      <c r="J43" s="38"/>
      <c r="K43" s="38"/>
      <c r="L43" s="38"/>
      <c r="M43" s="41"/>
      <c r="N43" s="38"/>
      <c r="O43" s="38"/>
      <c r="P43" s="38"/>
      <c r="Q43" s="38"/>
      <c r="R43" s="38"/>
      <c r="S43" s="50"/>
      <c r="T43" s="49"/>
      <c r="U43" s="45"/>
      <c r="V43" s="1"/>
      <c r="W43" s="49"/>
      <c r="X43" s="49"/>
      <c r="Y43" s="49"/>
      <c r="Z43" s="49"/>
      <c r="AA43" s="2"/>
      <c r="AB43" s="49"/>
      <c r="AC43" s="49"/>
      <c r="AD43" s="49"/>
      <c r="AE43" s="52"/>
      <c r="AF43" s="52"/>
      <c r="AG43" s="52"/>
    </row>
    <row r="44" spans="1:33" ht="15.75" customHeight="1" x14ac:dyDescent="0.2">
      <c r="A44" s="49"/>
      <c r="B44" s="49"/>
      <c r="C44" s="54"/>
      <c r="D44" s="38"/>
      <c r="E44" s="38"/>
      <c r="F44" s="39"/>
      <c r="G44" s="39"/>
      <c r="H44" s="39"/>
      <c r="I44" s="38"/>
      <c r="J44" s="38"/>
      <c r="K44" s="38"/>
      <c r="L44" s="38"/>
      <c r="M44" s="41"/>
      <c r="N44" s="38"/>
      <c r="O44" s="38"/>
      <c r="P44" s="38"/>
      <c r="Q44" s="38"/>
      <c r="R44" s="38"/>
      <c r="S44" s="50"/>
      <c r="T44" s="49"/>
      <c r="U44" s="45"/>
      <c r="V44" s="1"/>
      <c r="W44" s="49"/>
      <c r="X44" s="49"/>
      <c r="Y44" s="49"/>
      <c r="Z44" s="49"/>
      <c r="AA44" s="2"/>
      <c r="AB44" s="49"/>
      <c r="AC44" s="49"/>
      <c r="AD44" s="49"/>
      <c r="AE44" s="52"/>
      <c r="AF44" s="52"/>
      <c r="AG44" s="52"/>
    </row>
    <row r="45" spans="1:33" ht="15.75" customHeight="1" x14ac:dyDescent="0.2">
      <c r="A45" s="49"/>
      <c r="B45" s="49"/>
      <c r="C45" s="54"/>
      <c r="D45" s="38"/>
      <c r="E45" s="38"/>
      <c r="F45" s="39"/>
      <c r="G45" s="39"/>
      <c r="H45" s="39"/>
      <c r="I45" s="38"/>
      <c r="J45" s="38"/>
      <c r="K45" s="38"/>
      <c r="L45" s="38"/>
      <c r="M45" s="41"/>
      <c r="N45" s="38"/>
      <c r="O45" s="38"/>
      <c r="P45" s="38"/>
      <c r="Q45" s="38"/>
      <c r="R45" s="38"/>
      <c r="S45" s="50"/>
      <c r="T45" s="49"/>
      <c r="U45" s="45"/>
      <c r="V45" s="1"/>
      <c r="W45" s="49"/>
      <c r="X45" s="49"/>
      <c r="Y45" s="49"/>
      <c r="Z45" s="49"/>
      <c r="AA45" s="2"/>
      <c r="AB45" s="49"/>
      <c r="AC45" s="49"/>
      <c r="AD45" s="49"/>
      <c r="AE45" s="52"/>
      <c r="AF45" s="52"/>
      <c r="AG45" s="52"/>
    </row>
    <row r="46" spans="1:33" ht="15.75" customHeight="1" x14ac:dyDescent="0.2">
      <c r="A46" s="49"/>
      <c r="B46" s="49"/>
      <c r="C46" s="54"/>
      <c r="D46" s="38"/>
      <c r="E46" s="38"/>
      <c r="F46" s="39"/>
      <c r="G46" s="39"/>
      <c r="H46" s="39"/>
      <c r="I46" s="38"/>
      <c r="J46" s="38"/>
      <c r="K46" s="38"/>
      <c r="L46" s="38"/>
      <c r="M46" s="41"/>
      <c r="N46" s="38"/>
      <c r="O46" s="38"/>
      <c r="P46" s="38"/>
      <c r="Q46" s="38"/>
      <c r="R46" s="38"/>
      <c r="S46" s="50"/>
      <c r="T46" s="49"/>
      <c r="U46" s="45"/>
      <c r="V46" s="1"/>
      <c r="W46" s="49"/>
      <c r="X46" s="49"/>
      <c r="Y46" s="49"/>
      <c r="Z46" s="49"/>
      <c r="AA46" s="2"/>
      <c r="AB46" s="49"/>
      <c r="AC46" s="49"/>
      <c r="AD46" s="49"/>
      <c r="AE46" s="52"/>
      <c r="AF46" s="52"/>
      <c r="AG46" s="52"/>
    </row>
    <row r="47" spans="1:33" ht="15.75" customHeight="1" x14ac:dyDescent="0.2">
      <c r="A47" s="49"/>
      <c r="B47" s="49"/>
      <c r="C47" s="54"/>
      <c r="D47" s="38"/>
      <c r="E47" s="38"/>
      <c r="F47" s="39"/>
      <c r="G47" s="39"/>
      <c r="H47" s="39"/>
      <c r="I47" s="38"/>
      <c r="J47" s="38"/>
      <c r="K47" s="38"/>
      <c r="L47" s="38"/>
      <c r="M47" s="41"/>
      <c r="N47" s="38"/>
      <c r="O47" s="38"/>
      <c r="P47" s="38"/>
      <c r="Q47" s="38"/>
      <c r="R47" s="38"/>
      <c r="S47" s="50"/>
      <c r="T47" s="49"/>
      <c r="U47" s="45"/>
      <c r="V47" s="1"/>
      <c r="W47" s="49"/>
      <c r="X47" s="49"/>
      <c r="Y47" s="49"/>
      <c r="Z47" s="49"/>
      <c r="AA47" s="2"/>
      <c r="AB47" s="49"/>
      <c r="AC47" s="49"/>
      <c r="AD47" s="49"/>
      <c r="AE47" s="52"/>
      <c r="AF47" s="52"/>
      <c r="AG47" s="52"/>
    </row>
    <row r="48" spans="1:33" ht="15.75" customHeight="1" x14ac:dyDescent="0.2">
      <c r="A48" s="49"/>
      <c r="B48" s="49"/>
      <c r="C48" s="54"/>
      <c r="D48" s="38"/>
      <c r="E48" s="38"/>
      <c r="F48" s="39"/>
      <c r="G48" s="39"/>
      <c r="H48" s="39"/>
      <c r="I48" s="38"/>
      <c r="J48" s="38"/>
      <c r="K48" s="38"/>
      <c r="L48" s="38"/>
      <c r="M48" s="41"/>
      <c r="N48" s="38"/>
      <c r="O48" s="38"/>
      <c r="P48" s="38"/>
      <c r="Q48" s="38"/>
      <c r="R48" s="38"/>
      <c r="S48" s="50"/>
      <c r="T48" s="49"/>
      <c r="U48" s="45"/>
      <c r="V48" s="1"/>
      <c r="W48" s="49"/>
      <c r="X48" s="49"/>
      <c r="Y48" s="49"/>
      <c r="Z48" s="49"/>
      <c r="AA48" s="2"/>
      <c r="AB48" s="49"/>
      <c r="AC48" s="49"/>
      <c r="AD48" s="49"/>
      <c r="AE48" s="52"/>
      <c r="AF48" s="52"/>
      <c r="AG48" s="52"/>
    </row>
    <row r="49" spans="1:33" ht="15.75" customHeight="1" x14ac:dyDescent="0.2">
      <c r="A49" s="49"/>
      <c r="B49" s="49"/>
      <c r="C49" s="54"/>
      <c r="D49" s="38"/>
      <c r="E49" s="38"/>
      <c r="F49" s="39"/>
      <c r="G49" s="39"/>
      <c r="H49" s="39"/>
      <c r="I49" s="38"/>
      <c r="J49" s="38"/>
      <c r="K49" s="38"/>
      <c r="L49" s="38"/>
      <c r="M49" s="41"/>
      <c r="N49" s="38"/>
      <c r="O49" s="38"/>
      <c r="P49" s="38"/>
      <c r="Q49" s="38"/>
      <c r="R49" s="38"/>
      <c r="S49" s="50"/>
      <c r="T49" s="49"/>
      <c r="U49" s="45"/>
      <c r="V49" s="1"/>
      <c r="W49" s="49"/>
      <c r="X49" s="49"/>
      <c r="Y49" s="49"/>
      <c r="Z49" s="49"/>
      <c r="AA49" s="2"/>
      <c r="AB49" s="49"/>
      <c r="AC49" s="49"/>
      <c r="AD49" s="49"/>
      <c r="AE49" s="52"/>
      <c r="AF49" s="52"/>
      <c r="AG49" s="52"/>
    </row>
    <row r="50" spans="1:33" ht="15.75" customHeight="1" x14ac:dyDescent="0.2">
      <c r="A50" s="49"/>
      <c r="B50" s="49"/>
      <c r="C50" s="54"/>
      <c r="D50" s="38"/>
      <c r="E50" s="38"/>
      <c r="F50" s="39"/>
      <c r="G50" s="39"/>
      <c r="H50" s="39"/>
      <c r="I50" s="38"/>
      <c r="J50" s="38"/>
      <c r="K50" s="38"/>
      <c r="L50" s="38"/>
      <c r="M50" s="41"/>
      <c r="N50" s="38"/>
      <c r="O50" s="38"/>
      <c r="P50" s="38"/>
      <c r="Q50" s="38"/>
      <c r="R50" s="38"/>
      <c r="S50" s="50"/>
      <c r="T50" s="49"/>
      <c r="U50" s="45"/>
      <c r="V50" s="1"/>
      <c r="W50" s="49"/>
      <c r="X50" s="49"/>
      <c r="Y50" s="49"/>
      <c r="Z50" s="49"/>
      <c r="AA50" s="2"/>
      <c r="AB50" s="49"/>
      <c r="AC50" s="49"/>
      <c r="AD50" s="49"/>
      <c r="AE50" s="52"/>
      <c r="AF50" s="52"/>
      <c r="AG50" s="52"/>
    </row>
    <row r="51" spans="1:33" ht="15.75" customHeight="1" x14ac:dyDescent="0.2">
      <c r="A51" s="49"/>
      <c r="B51" s="49"/>
      <c r="C51" s="54"/>
      <c r="D51" s="38"/>
      <c r="E51" s="38"/>
      <c r="F51" s="39"/>
      <c r="G51" s="39"/>
      <c r="H51" s="39"/>
      <c r="I51" s="38"/>
      <c r="J51" s="38"/>
      <c r="K51" s="38"/>
      <c r="L51" s="38"/>
      <c r="M51" s="41"/>
      <c r="N51" s="38"/>
      <c r="O51" s="38"/>
      <c r="P51" s="38"/>
      <c r="Q51" s="38"/>
      <c r="R51" s="38"/>
      <c r="S51" s="50"/>
      <c r="T51" s="49"/>
      <c r="U51" s="45"/>
      <c r="V51" s="1"/>
      <c r="W51" s="49"/>
      <c r="X51" s="49"/>
      <c r="Y51" s="49"/>
      <c r="Z51" s="49"/>
      <c r="AA51" s="2"/>
      <c r="AB51" s="49"/>
      <c r="AC51" s="49"/>
      <c r="AD51" s="49"/>
      <c r="AE51" s="52"/>
      <c r="AF51" s="52"/>
      <c r="AG51" s="52"/>
    </row>
    <row r="52" spans="1:33" ht="15.75" customHeight="1" x14ac:dyDescent="0.2">
      <c r="A52" s="49"/>
      <c r="B52" s="49"/>
      <c r="C52" s="54"/>
      <c r="D52" s="38"/>
      <c r="E52" s="38"/>
      <c r="F52" s="39"/>
      <c r="G52" s="39"/>
      <c r="H52" s="39"/>
      <c r="I52" s="38"/>
      <c r="J52" s="38"/>
      <c r="K52" s="38"/>
      <c r="L52" s="38"/>
      <c r="M52" s="41"/>
      <c r="N52" s="38"/>
      <c r="O52" s="38"/>
      <c r="P52" s="38"/>
      <c r="Q52" s="38"/>
      <c r="R52" s="38"/>
      <c r="S52" s="50"/>
      <c r="T52" s="49"/>
      <c r="U52" s="45"/>
      <c r="V52" s="1"/>
      <c r="W52" s="49"/>
      <c r="X52" s="49"/>
      <c r="Y52" s="49"/>
      <c r="Z52" s="49"/>
      <c r="AA52" s="2"/>
      <c r="AB52" s="49"/>
      <c r="AC52" s="49"/>
      <c r="AD52" s="49"/>
      <c r="AE52" s="52"/>
      <c r="AF52" s="52"/>
      <c r="AG52" s="52"/>
    </row>
    <row r="53" spans="1:33" ht="15.75" customHeight="1" x14ac:dyDescent="0.2">
      <c r="A53" s="49"/>
      <c r="B53" s="49"/>
      <c r="C53" s="54"/>
      <c r="D53" s="38"/>
      <c r="E53" s="38"/>
      <c r="F53" s="39"/>
      <c r="G53" s="39"/>
      <c r="H53" s="39"/>
      <c r="I53" s="38"/>
      <c r="J53" s="38"/>
      <c r="K53" s="38"/>
      <c r="L53" s="38"/>
      <c r="M53" s="41"/>
      <c r="N53" s="38"/>
      <c r="O53" s="38"/>
      <c r="P53" s="38"/>
      <c r="Q53" s="38"/>
      <c r="R53" s="38"/>
      <c r="S53" s="50"/>
      <c r="T53" s="49"/>
      <c r="U53" s="45"/>
      <c r="V53" s="1"/>
      <c r="W53" s="49"/>
      <c r="X53" s="49"/>
      <c r="Y53" s="49"/>
      <c r="Z53" s="49"/>
      <c r="AA53" s="2"/>
      <c r="AB53" s="49"/>
      <c r="AC53" s="49"/>
      <c r="AD53" s="49"/>
      <c r="AE53" s="52"/>
      <c r="AF53" s="52"/>
      <c r="AG53" s="52"/>
    </row>
    <row r="54" spans="1:33" ht="15.75" customHeight="1" x14ac:dyDescent="0.2">
      <c r="A54" s="49"/>
      <c r="B54" s="49"/>
      <c r="C54" s="54"/>
      <c r="D54" s="38"/>
      <c r="E54" s="38"/>
      <c r="F54" s="39"/>
      <c r="G54" s="39"/>
      <c r="H54" s="39"/>
      <c r="I54" s="38"/>
      <c r="J54" s="38"/>
      <c r="K54" s="38"/>
      <c r="L54" s="38"/>
      <c r="M54" s="41"/>
      <c r="N54" s="38"/>
      <c r="O54" s="38"/>
      <c r="P54" s="38"/>
      <c r="Q54" s="38"/>
      <c r="R54" s="38"/>
      <c r="S54" s="50"/>
      <c r="T54" s="49"/>
      <c r="U54" s="45"/>
      <c r="V54" s="1"/>
      <c r="W54" s="49"/>
      <c r="X54" s="49"/>
      <c r="Y54" s="49"/>
      <c r="Z54" s="49"/>
      <c r="AA54" s="2"/>
      <c r="AB54" s="49"/>
      <c r="AC54" s="49"/>
      <c r="AD54" s="49"/>
      <c r="AE54" s="52"/>
      <c r="AF54" s="52"/>
      <c r="AG54" s="52"/>
    </row>
    <row r="55" spans="1:33" ht="15.75" customHeight="1" x14ac:dyDescent="0.2">
      <c r="A55" s="49"/>
      <c r="B55" s="49"/>
      <c r="C55" s="54"/>
      <c r="D55" s="38"/>
      <c r="E55" s="38"/>
      <c r="F55" s="39"/>
      <c r="G55" s="39"/>
      <c r="H55" s="39"/>
      <c r="I55" s="38"/>
      <c r="J55" s="38"/>
      <c r="K55" s="38"/>
      <c r="L55" s="38"/>
      <c r="M55" s="41"/>
      <c r="N55" s="38"/>
      <c r="O55" s="38"/>
      <c r="P55" s="38"/>
      <c r="Q55" s="38"/>
      <c r="R55" s="38"/>
      <c r="S55" s="50"/>
      <c r="T55" s="49"/>
      <c r="U55" s="45"/>
      <c r="V55" s="1"/>
      <c r="W55" s="49"/>
      <c r="X55" s="49"/>
      <c r="Y55" s="49"/>
      <c r="Z55" s="49"/>
      <c r="AA55" s="2"/>
      <c r="AB55" s="49"/>
      <c r="AC55" s="49"/>
      <c r="AD55" s="49"/>
      <c r="AE55" s="52"/>
      <c r="AF55" s="52"/>
      <c r="AG55" s="52"/>
    </row>
    <row r="56" spans="1:33" ht="15.75" customHeight="1" x14ac:dyDescent="0.2">
      <c r="A56" s="49"/>
      <c r="B56" s="49"/>
      <c r="C56" s="54"/>
      <c r="D56" s="38"/>
      <c r="E56" s="38"/>
      <c r="F56" s="39"/>
      <c r="G56" s="39"/>
      <c r="H56" s="39"/>
      <c r="I56" s="38"/>
      <c r="J56" s="38"/>
      <c r="K56" s="38"/>
      <c r="L56" s="38"/>
      <c r="M56" s="41"/>
      <c r="N56" s="38"/>
      <c r="O56" s="38"/>
      <c r="P56" s="38"/>
      <c r="Q56" s="38"/>
      <c r="R56" s="38"/>
      <c r="S56" s="50"/>
      <c r="T56" s="49"/>
      <c r="U56" s="45"/>
      <c r="V56" s="1"/>
      <c r="W56" s="49"/>
      <c r="X56" s="49"/>
      <c r="Y56" s="49"/>
      <c r="Z56" s="49"/>
      <c r="AA56" s="2"/>
      <c r="AB56" s="49"/>
      <c r="AC56" s="49"/>
      <c r="AD56" s="49"/>
      <c r="AE56" s="52"/>
      <c r="AF56" s="52"/>
      <c r="AG56" s="52"/>
    </row>
    <row r="57" spans="1:33" ht="15.75" customHeight="1" x14ac:dyDescent="0.2">
      <c r="A57" s="49"/>
      <c r="B57" s="49"/>
      <c r="C57" s="54"/>
      <c r="D57" s="38"/>
      <c r="E57" s="38"/>
      <c r="F57" s="39"/>
      <c r="G57" s="39"/>
      <c r="H57" s="39"/>
      <c r="I57" s="38"/>
      <c r="J57" s="38"/>
      <c r="K57" s="38"/>
      <c r="L57" s="38"/>
      <c r="M57" s="41"/>
      <c r="N57" s="38"/>
      <c r="O57" s="38"/>
      <c r="P57" s="38"/>
      <c r="Q57" s="38"/>
      <c r="R57" s="38"/>
      <c r="S57" s="50"/>
      <c r="T57" s="49"/>
      <c r="U57" s="45"/>
      <c r="V57" s="1"/>
      <c r="W57" s="49"/>
      <c r="X57" s="49"/>
      <c r="Y57" s="49"/>
      <c r="Z57" s="49"/>
      <c r="AA57" s="2"/>
      <c r="AB57" s="49"/>
      <c r="AC57" s="49"/>
      <c r="AD57" s="49"/>
      <c r="AE57" s="52"/>
      <c r="AF57" s="52"/>
      <c r="AG57" s="52"/>
    </row>
    <row r="58" spans="1:33" ht="15.75" customHeight="1" x14ac:dyDescent="0.2">
      <c r="A58" s="49"/>
      <c r="B58" s="49"/>
      <c r="C58" s="54"/>
      <c r="D58" s="38"/>
      <c r="E58" s="38"/>
      <c r="F58" s="39"/>
      <c r="G58" s="39"/>
      <c r="H58" s="39"/>
      <c r="I58" s="38"/>
      <c r="J58" s="38"/>
      <c r="K58" s="38"/>
      <c r="L58" s="38"/>
      <c r="M58" s="41"/>
      <c r="N58" s="38"/>
      <c r="O58" s="38"/>
      <c r="P58" s="38"/>
      <c r="Q58" s="38"/>
      <c r="R58" s="38"/>
      <c r="S58" s="50"/>
      <c r="T58" s="49"/>
      <c r="U58" s="45"/>
      <c r="V58" s="1"/>
      <c r="W58" s="49"/>
      <c r="X58" s="49"/>
      <c r="Y58" s="49"/>
      <c r="Z58" s="49"/>
      <c r="AA58" s="2"/>
      <c r="AB58" s="49"/>
      <c r="AC58" s="49"/>
      <c r="AD58" s="49"/>
      <c r="AE58" s="52"/>
      <c r="AF58" s="52"/>
      <c r="AG58" s="52"/>
    </row>
    <row r="59" spans="1:33" ht="15.75" customHeight="1" x14ac:dyDescent="0.2">
      <c r="A59" s="49"/>
      <c r="B59" s="49"/>
      <c r="C59" s="54"/>
      <c r="D59" s="38"/>
      <c r="E59" s="38"/>
      <c r="F59" s="39"/>
      <c r="G59" s="39"/>
      <c r="H59" s="39"/>
      <c r="I59" s="38"/>
      <c r="J59" s="38"/>
      <c r="K59" s="38"/>
      <c r="L59" s="38"/>
      <c r="M59" s="41"/>
      <c r="N59" s="38"/>
      <c r="O59" s="38"/>
      <c r="P59" s="38"/>
      <c r="Q59" s="38"/>
      <c r="R59" s="38"/>
      <c r="S59" s="50"/>
      <c r="T59" s="49"/>
      <c r="U59" s="45"/>
      <c r="V59" s="1"/>
      <c r="W59" s="49"/>
      <c r="X59" s="49"/>
      <c r="Y59" s="49"/>
      <c r="Z59" s="49"/>
      <c r="AA59" s="2"/>
      <c r="AB59" s="49"/>
      <c r="AC59" s="49"/>
      <c r="AD59" s="49"/>
      <c r="AE59" s="52"/>
      <c r="AF59" s="52"/>
      <c r="AG59" s="52"/>
    </row>
    <row r="60" spans="1:33" ht="15.75" customHeight="1" x14ac:dyDescent="0.2">
      <c r="A60" s="49"/>
      <c r="B60" s="49"/>
      <c r="C60" s="54"/>
      <c r="D60" s="38"/>
      <c r="E60" s="38"/>
      <c r="F60" s="39"/>
      <c r="G60" s="39"/>
      <c r="H60" s="39"/>
      <c r="I60" s="38"/>
      <c r="J60" s="38"/>
      <c r="K60" s="38"/>
      <c r="L60" s="38"/>
      <c r="M60" s="41"/>
      <c r="N60" s="38"/>
      <c r="O60" s="38"/>
      <c r="P60" s="38"/>
      <c r="Q60" s="38"/>
      <c r="R60" s="38"/>
      <c r="S60" s="50"/>
      <c r="T60" s="49"/>
      <c r="U60" s="45"/>
      <c r="V60" s="1"/>
      <c r="W60" s="49"/>
      <c r="X60" s="49"/>
      <c r="Y60" s="49"/>
      <c r="Z60" s="49"/>
      <c r="AA60" s="2"/>
      <c r="AB60" s="49"/>
      <c r="AC60" s="49"/>
      <c r="AD60" s="49"/>
      <c r="AE60" s="52"/>
      <c r="AF60" s="52"/>
      <c r="AG60" s="52"/>
    </row>
    <row r="61" spans="1:33" ht="15.75" customHeight="1" x14ac:dyDescent="0.2">
      <c r="A61" s="49"/>
      <c r="B61" s="49"/>
      <c r="C61" s="54"/>
      <c r="D61" s="38"/>
      <c r="E61" s="38"/>
      <c r="F61" s="39"/>
      <c r="G61" s="39"/>
      <c r="H61" s="39"/>
      <c r="I61" s="38"/>
      <c r="J61" s="38"/>
      <c r="K61" s="38"/>
      <c r="L61" s="38"/>
      <c r="M61" s="41"/>
      <c r="N61" s="38"/>
      <c r="O61" s="38"/>
      <c r="P61" s="38"/>
      <c r="Q61" s="38"/>
      <c r="R61" s="38"/>
      <c r="S61" s="50"/>
      <c r="T61" s="49"/>
      <c r="U61" s="45"/>
      <c r="V61" s="1"/>
      <c r="W61" s="49"/>
      <c r="X61" s="49"/>
      <c r="Y61" s="49"/>
      <c r="Z61" s="49"/>
      <c r="AA61" s="2"/>
      <c r="AB61" s="49"/>
      <c r="AC61" s="49"/>
      <c r="AD61" s="49"/>
      <c r="AE61" s="52"/>
      <c r="AF61" s="52"/>
      <c r="AG61" s="52"/>
    </row>
    <row r="62" spans="1:33" ht="15.75" customHeight="1" x14ac:dyDescent="0.2">
      <c r="A62" s="49"/>
      <c r="B62" s="49"/>
      <c r="C62" s="54"/>
      <c r="D62" s="38"/>
      <c r="E62" s="38"/>
      <c r="F62" s="39"/>
      <c r="G62" s="39"/>
      <c r="H62" s="39"/>
      <c r="I62" s="38"/>
      <c r="J62" s="38"/>
      <c r="K62" s="38"/>
      <c r="L62" s="38"/>
      <c r="M62" s="41"/>
      <c r="N62" s="38"/>
      <c r="O62" s="38"/>
      <c r="P62" s="38"/>
      <c r="Q62" s="38"/>
      <c r="R62" s="38"/>
      <c r="S62" s="50"/>
      <c r="T62" s="49"/>
      <c r="U62" s="45"/>
      <c r="V62" s="1"/>
      <c r="W62" s="49"/>
      <c r="X62" s="49"/>
      <c r="Y62" s="49"/>
      <c r="Z62" s="49"/>
      <c r="AA62" s="2"/>
      <c r="AB62" s="49"/>
      <c r="AC62" s="49"/>
      <c r="AD62" s="49"/>
      <c r="AE62" s="52"/>
      <c r="AF62" s="52"/>
      <c r="AG62" s="52"/>
    </row>
    <row r="63" spans="1:33" ht="15.75" customHeight="1" x14ac:dyDescent="0.2">
      <c r="A63" s="49"/>
      <c r="B63" s="49"/>
      <c r="C63" s="54"/>
      <c r="D63" s="38"/>
      <c r="E63" s="38"/>
      <c r="F63" s="39"/>
      <c r="G63" s="39"/>
      <c r="H63" s="39"/>
      <c r="I63" s="38"/>
      <c r="J63" s="38"/>
      <c r="K63" s="38"/>
      <c r="L63" s="38"/>
      <c r="M63" s="41"/>
      <c r="N63" s="38"/>
      <c r="O63" s="38"/>
      <c r="P63" s="38"/>
      <c r="Q63" s="38"/>
      <c r="R63" s="38"/>
      <c r="S63" s="50"/>
      <c r="T63" s="49"/>
      <c r="U63" s="45"/>
      <c r="V63" s="1"/>
      <c r="W63" s="49"/>
      <c r="X63" s="49"/>
      <c r="Y63" s="49"/>
      <c r="Z63" s="49"/>
      <c r="AA63" s="2"/>
      <c r="AB63" s="49"/>
      <c r="AC63" s="49"/>
      <c r="AD63" s="49"/>
      <c r="AE63" s="52"/>
      <c r="AF63" s="52"/>
      <c r="AG63" s="52"/>
    </row>
    <row r="64" spans="1:33" ht="15.75" customHeight="1" x14ac:dyDescent="0.2">
      <c r="A64" s="49"/>
      <c r="B64" s="49"/>
      <c r="C64" s="54"/>
      <c r="D64" s="38"/>
      <c r="E64" s="38"/>
      <c r="F64" s="39"/>
      <c r="G64" s="39"/>
      <c r="H64" s="39"/>
      <c r="I64" s="38"/>
      <c r="J64" s="38"/>
      <c r="K64" s="38"/>
      <c r="L64" s="38"/>
      <c r="M64" s="41"/>
      <c r="N64" s="38"/>
      <c r="O64" s="38"/>
      <c r="P64" s="38"/>
      <c r="Q64" s="38"/>
      <c r="R64" s="38"/>
      <c r="S64" s="50"/>
      <c r="T64" s="49"/>
      <c r="U64" s="45"/>
      <c r="V64" s="1"/>
      <c r="W64" s="49"/>
      <c r="X64" s="49"/>
      <c r="Y64" s="49"/>
      <c r="Z64" s="49"/>
      <c r="AA64" s="2"/>
      <c r="AB64" s="49"/>
      <c r="AC64" s="49"/>
      <c r="AD64" s="49"/>
      <c r="AE64" s="52"/>
      <c r="AF64" s="52"/>
      <c r="AG64" s="52"/>
    </row>
    <row r="65" spans="1:33" ht="15.75" customHeight="1" x14ac:dyDescent="0.2">
      <c r="A65" s="49"/>
      <c r="B65" s="49"/>
      <c r="C65" s="54"/>
      <c r="D65" s="38"/>
      <c r="E65" s="38"/>
      <c r="F65" s="39"/>
      <c r="G65" s="39"/>
      <c r="H65" s="39"/>
      <c r="I65" s="38"/>
      <c r="J65" s="38"/>
      <c r="K65" s="38"/>
      <c r="L65" s="38"/>
      <c r="M65" s="41"/>
      <c r="N65" s="38"/>
      <c r="O65" s="38"/>
      <c r="P65" s="38"/>
      <c r="Q65" s="38"/>
      <c r="R65" s="38"/>
      <c r="S65" s="50"/>
      <c r="T65" s="49"/>
      <c r="U65" s="45"/>
      <c r="V65" s="1"/>
      <c r="W65" s="49"/>
      <c r="X65" s="49"/>
      <c r="Y65" s="49"/>
      <c r="Z65" s="49"/>
      <c r="AA65" s="2"/>
      <c r="AB65" s="49"/>
      <c r="AC65" s="49"/>
      <c r="AD65" s="49"/>
      <c r="AE65" s="52"/>
      <c r="AF65" s="52"/>
      <c r="AG65" s="52"/>
    </row>
    <row r="66" spans="1:33" ht="15.75" customHeight="1" x14ac:dyDescent="0.2">
      <c r="A66" s="49"/>
      <c r="B66" s="49"/>
      <c r="C66" s="54"/>
      <c r="D66" s="38"/>
      <c r="E66" s="38"/>
      <c r="F66" s="39"/>
      <c r="G66" s="39"/>
      <c r="H66" s="39"/>
      <c r="I66" s="38"/>
      <c r="J66" s="38"/>
      <c r="K66" s="38"/>
      <c r="L66" s="38"/>
      <c r="M66" s="41"/>
      <c r="N66" s="38"/>
      <c r="O66" s="38"/>
      <c r="P66" s="38"/>
      <c r="Q66" s="38"/>
      <c r="R66" s="38"/>
      <c r="S66" s="50"/>
      <c r="T66" s="49"/>
      <c r="U66" s="45"/>
      <c r="V66" s="1"/>
      <c r="W66" s="49"/>
      <c r="X66" s="49"/>
      <c r="Y66" s="49"/>
      <c r="Z66" s="49"/>
      <c r="AA66" s="2"/>
      <c r="AB66" s="49"/>
      <c r="AC66" s="49"/>
      <c r="AD66" s="49"/>
      <c r="AE66" s="52"/>
      <c r="AF66" s="52"/>
      <c r="AG66" s="52"/>
    </row>
    <row r="67" spans="1:33" ht="15.75" customHeight="1" x14ac:dyDescent="0.2">
      <c r="A67" s="49"/>
      <c r="B67" s="49"/>
      <c r="C67" s="54"/>
      <c r="D67" s="38"/>
      <c r="E67" s="38"/>
      <c r="F67" s="39"/>
      <c r="G67" s="39"/>
      <c r="H67" s="39"/>
      <c r="I67" s="38"/>
      <c r="J67" s="38"/>
      <c r="K67" s="38"/>
      <c r="L67" s="38"/>
      <c r="M67" s="41"/>
      <c r="N67" s="38"/>
      <c r="O67" s="38"/>
      <c r="P67" s="38"/>
      <c r="Q67" s="38"/>
      <c r="R67" s="38"/>
      <c r="S67" s="50"/>
      <c r="T67" s="49"/>
      <c r="U67" s="45"/>
      <c r="V67" s="1"/>
      <c r="W67" s="49"/>
      <c r="X67" s="49"/>
      <c r="Y67" s="49"/>
      <c r="Z67" s="49"/>
      <c r="AA67" s="2"/>
      <c r="AB67" s="49"/>
      <c r="AC67" s="49"/>
      <c r="AD67" s="49"/>
      <c r="AE67" s="52"/>
      <c r="AF67" s="52"/>
      <c r="AG67" s="52"/>
    </row>
    <row r="68" spans="1:33" ht="15.75" customHeight="1" x14ac:dyDescent="0.2">
      <c r="A68" s="49"/>
      <c r="B68" s="49"/>
      <c r="C68" s="54"/>
      <c r="D68" s="38"/>
      <c r="E68" s="38"/>
      <c r="F68" s="39"/>
      <c r="G68" s="39"/>
      <c r="H68" s="39"/>
      <c r="I68" s="38"/>
      <c r="J68" s="38"/>
      <c r="K68" s="38"/>
      <c r="L68" s="38"/>
      <c r="M68" s="41"/>
      <c r="N68" s="38"/>
      <c r="O68" s="38"/>
      <c r="P68" s="38"/>
      <c r="Q68" s="38"/>
      <c r="R68" s="38"/>
      <c r="S68" s="50"/>
      <c r="T68" s="49"/>
      <c r="U68" s="45"/>
      <c r="V68" s="1"/>
      <c r="W68" s="49"/>
      <c r="X68" s="49"/>
      <c r="Y68" s="49"/>
      <c r="Z68" s="49"/>
      <c r="AA68" s="2"/>
      <c r="AB68" s="49"/>
      <c r="AC68" s="49"/>
      <c r="AD68" s="49"/>
      <c r="AE68" s="52"/>
      <c r="AF68" s="52"/>
      <c r="AG68" s="52"/>
    </row>
    <row r="69" spans="1:33" ht="15.75" customHeight="1" x14ac:dyDescent="0.2">
      <c r="A69" s="49"/>
      <c r="B69" s="49"/>
      <c r="C69" s="54"/>
      <c r="D69" s="38"/>
      <c r="E69" s="38"/>
      <c r="F69" s="39"/>
      <c r="G69" s="39"/>
      <c r="H69" s="39"/>
      <c r="I69" s="38"/>
      <c r="J69" s="38"/>
      <c r="K69" s="38"/>
      <c r="L69" s="38"/>
      <c r="M69" s="41"/>
      <c r="N69" s="38"/>
      <c r="O69" s="38"/>
      <c r="P69" s="38"/>
      <c r="Q69" s="38"/>
      <c r="R69" s="38"/>
      <c r="S69" s="50"/>
      <c r="T69" s="49"/>
      <c r="U69" s="45"/>
      <c r="V69" s="1"/>
      <c r="W69" s="49"/>
      <c r="X69" s="49"/>
      <c r="Y69" s="49"/>
      <c r="Z69" s="49"/>
      <c r="AA69" s="2"/>
      <c r="AB69" s="49"/>
      <c r="AC69" s="49"/>
      <c r="AD69" s="49"/>
      <c r="AE69" s="52"/>
      <c r="AF69" s="52"/>
      <c r="AG69" s="52"/>
    </row>
    <row r="70" spans="1:33" ht="15.75" customHeight="1" x14ac:dyDescent="0.2">
      <c r="A70" s="49"/>
      <c r="B70" s="49"/>
      <c r="C70" s="54"/>
      <c r="D70" s="38"/>
      <c r="E70" s="38"/>
      <c r="F70" s="39"/>
      <c r="G70" s="39"/>
      <c r="H70" s="39"/>
      <c r="I70" s="38"/>
      <c r="J70" s="38"/>
      <c r="K70" s="38"/>
      <c r="L70" s="38"/>
      <c r="M70" s="41"/>
      <c r="N70" s="38"/>
      <c r="O70" s="38"/>
      <c r="P70" s="38"/>
      <c r="Q70" s="38"/>
      <c r="R70" s="38"/>
      <c r="S70" s="50"/>
      <c r="T70" s="49"/>
      <c r="U70" s="45"/>
      <c r="V70" s="1"/>
      <c r="W70" s="49"/>
      <c r="X70" s="49"/>
      <c r="Y70" s="49"/>
      <c r="Z70" s="49"/>
      <c r="AA70" s="2"/>
      <c r="AB70" s="49"/>
      <c r="AC70" s="49"/>
      <c r="AD70" s="49"/>
      <c r="AE70" s="52"/>
      <c r="AF70" s="52"/>
      <c r="AG70" s="52"/>
    </row>
    <row r="71" spans="1:33" ht="15.75" customHeight="1" x14ac:dyDescent="0.2">
      <c r="A71" s="49"/>
      <c r="B71" s="49"/>
      <c r="C71" s="54"/>
      <c r="D71" s="38"/>
      <c r="E71" s="38"/>
      <c r="F71" s="39"/>
      <c r="G71" s="39"/>
      <c r="H71" s="39"/>
      <c r="I71" s="38"/>
      <c r="J71" s="38"/>
      <c r="K71" s="38"/>
      <c r="L71" s="38"/>
      <c r="M71" s="41"/>
      <c r="N71" s="38"/>
      <c r="O71" s="38"/>
      <c r="P71" s="38"/>
      <c r="Q71" s="38"/>
      <c r="R71" s="38"/>
      <c r="S71" s="50"/>
      <c r="T71" s="49"/>
      <c r="U71" s="45"/>
      <c r="V71" s="1"/>
      <c r="W71" s="49"/>
      <c r="X71" s="49"/>
      <c r="Y71" s="49"/>
      <c r="Z71" s="49"/>
      <c r="AA71" s="2"/>
      <c r="AB71" s="49"/>
      <c r="AC71" s="49"/>
      <c r="AD71" s="49"/>
      <c r="AE71" s="52"/>
      <c r="AF71" s="52"/>
      <c r="AG71" s="52"/>
    </row>
    <row r="72" spans="1:33" ht="15.75" customHeight="1" x14ac:dyDescent="0.2">
      <c r="A72" s="49"/>
      <c r="B72" s="49"/>
      <c r="C72" s="54"/>
      <c r="D72" s="38"/>
      <c r="E72" s="38"/>
      <c r="F72" s="39"/>
      <c r="G72" s="39"/>
      <c r="H72" s="39"/>
      <c r="I72" s="38"/>
      <c r="J72" s="38"/>
      <c r="K72" s="38"/>
      <c r="L72" s="38"/>
      <c r="M72" s="41"/>
      <c r="N72" s="38"/>
      <c r="O72" s="38"/>
      <c r="P72" s="38"/>
      <c r="Q72" s="38"/>
      <c r="R72" s="38"/>
      <c r="S72" s="50"/>
      <c r="T72" s="49"/>
      <c r="U72" s="45"/>
      <c r="V72" s="1"/>
      <c r="W72" s="49"/>
      <c r="X72" s="49"/>
      <c r="Y72" s="49"/>
      <c r="Z72" s="49"/>
      <c r="AA72" s="2"/>
      <c r="AB72" s="49"/>
      <c r="AC72" s="49"/>
      <c r="AD72" s="49"/>
      <c r="AE72" s="52"/>
      <c r="AF72" s="52"/>
      <c r="AG72" s="52"/>
    </row>
    <row r="73" spans="1:33" ht="15.75" customHeight="1" x14ac:dyDescent="0.2">
      <c r="A73" s="49"/>
      <c r="B73" s="49"/>
      <c r="C73" s="54"/>
      <c r="D73" s="38"/>
      <c r="E73" s="38"/>
      <c r="F73" s="39"/>
      <c r="G73" s="39"/>
      <c r="H73" s="39"/>
      <c r="I73" s="38"/>
      <c r="J73" s="38"/>
      <c r="K73" s="38"/>
      <c r="L73" s="38"/>
      <c r="M73" s="41"/>
      <c r="N73" s="38"/>
      <c r="O73" s="38"/>
      <c r="P73" s="38"/>
      <c r="Q73" s="38"/>
      <c r="R73" s="38"/>
      <c r="S73" s="50"/>
      <c r="T73" s="49"/>
      <c r="U73" s="45"/>
      <c r="V73" s="1"/>
      <c r="W73" s="49"/>
      <c r="X73" s="49"/>
      <c r="Y73" s="49"/>
      <c r="Z73" s="49"/>
      <c r="AA73" s="2"/>
      <c r="AB73" s="49"/>
      <c r="AC73" s="49"/>
      <c r="AD73" s="49"/>
      <c r="AE73" s="52"/>
      <c r="AF73" s="52"/>
      <c r="AG73" s="52"/>
    </row>
    <row r="74" spans="1:33" ht="15.75" customHeight="1" x14ac:dyDescent="0.2">
      <c r="A74" s="49"/>
      <c r="B74" s="49"/>
      <c r="C74" s="54"/>
      <c r="D74" s="38"/>
      <c r="E74" s="38"/>
      <c r="F74" s="39"/>
      <c r="G74" s="39"/>
      <c r="H74" s="39"/>
      <c r="I74" s="38"/>
      <c r="J74" s="38"/>
      <c r="K74" s="38"/>
      <c r="L74" s="38"/>
      <c r="M74" s="41"/>
      <c r="N74" s="38"/>
      <c r="O74" s="38"/>
      <c r="P74" s="38"/>
      <c r="Q74" s="38"/>
      <c r="R74" s="38"/>
      <c r="S74" s="50"/>
      <c r="T74" s="49"/>
      <c r="U74" s="45"/>
      <c r="V74" s="1"/>
      <c r="W74" s="49"/>
      <c r="X74" s="49"/>
      <c r="Y74" s="49"/>
      <c r="Z74" s="49"/>
      <c r="AA74" s="2"/>
      <c r="AB74" s="49"/>
      <c r="AC74" s="49"/>
      <c r="AD74" s="49"/>
      <c r="AE74" s="52"/>
      <c r="AF74" s="52"/>
      <c r="AG74" s="52"/>
    </row>
    <row r="75" spans="1:33" ht="15.75" customHeight="1" x14ac:dyDescent="0.2">
      <c r="A75" s="49"/>
      <c r="B75" s="49"/>
      <c r="C75" s="54"/>
      <c r="D75" s="38"/>
      <c r="E75" s="38"/>
      <c r="F75" s="39"/>
      <c r="G75" s="39"/>
      <c r="H75" s="39"/>
      <c r="I75" s="38"/>
      <c r="J75" s="38"/>
      <c r="K75" s="38"/>
      <c r="L75" s="38"/>
      <c r="M75" s="41"/>
      <c r="N75" s="38"/>
      <c r="O75" s="38"/>
      <c r="P75" s="38"/>
      <c r="Q75" s="38"/>
      <c r="R75" s="38"/>
      <c r="S75" s="50"/>
      <c r="T75" s="49"/>
      <c r="U75" s="45"/>
      <c r="V75" s="1"/>
      <c r="W75" s="49"/>
      <c r="X75" s="49"/>
      <c r="Y75" s="49"/>
      <c r="Z75" s="49"/>
      <c r="AA75" s="2"/>
      <c r="AB75" s="49"/>
      <c r="AC75" s="49"/>
      <c r="AD75" s="49"/>
      <c r="AE75" s="52"/>
      <c r="AF75" s="52"/>
      <c r="AG75" s="52"/>
    </row>
    <row r="76" spans="1:33" ht="15.75" customHeight="1" x14ac:dyDescent="0.2">
      <c r="A76" s="49"/>
      <c r="B76" s="49"/>
      <c r="C76" s="54"/>
      <c r="D76" s="38"/>
      <c r="E76" s="38"/>
      <c r="F76" s="39"/>
      <c r="G76" s="39"/>
      <c r="H76" s="39"/>
      <c r="I76" s="38"/>
      <c r="J76" s="38"/>
      <c r="K76" s="38"/>
      <c r="L76" s="38"/>
      <c r="M76" s="41"/>
      <c r="N76" s="38"/>
      <c r="O76" s="38"/>
      <c r="P76" s="38"/>
      <c r="Q76" s="38"/>
      <c r="R76" s="38"/>
      <c r="S76" s="50"/>
      <c r="T76" s="49"/>
      <c r="U76" s="45"/>
      <c r="V76" s="1"/>
      <c r="W76" s="49"/>
      <c r="X76" s="49"/>
      <c r="Y76" s="49"/>
      <c r="Z76" s="49"/>
      <c r="AA76" s="2"/>
      <c r="AB76" s="49"/>
      <c r="AC76" s="49"/>
      <c r="AD76" s="49"/>
      <c r="AE76" s="52"/>
      <c r="AF76" s="52"/>
      <c r="AG76" s="52"/>
    </row>
    <row r="77" spans="1:33" ht="15.75" customHeight="1" x14ac:dyDescent="0.2">
      <c r="A77" s="49"/>
      <c r="B77" s="49"/>
      <c r="C77" s="54"/>
      <c r="D77" s="38"/>
      <c r="E77" s="38"/>
      <c r="F77" s="39"/>
      <c r="G77" s="39"/>
      <c r="H77" s="39"/>
      <c r="I77" s="38"/>
      <c r="J77" s="38"/>
      <c r="K77" s="38"/>
      <c r="L77" s="38"/>
      <c r="M77" s="41"/>
      <c r="N77" s="38"/>
      <c r="O77" s="38"/>
      <c r="P77" s="38"/>
      <c r="Q77" s="38"/>
      <c r="R77" s="38"/>
      <c r="S77" s="50"/>
      <c r="T77" s="49"/>
      <c r="U77" s="45"/>
      <c r="V77" s="1"/>
      <c r="W77" s="49"/>
      <c r="X77" s="49"/>
      <c r="Y77" s="49"/>
      <c r="Z77" s="49"/>
      <c r="AA77" s="2"/>
      <c r="AB77" s="49"/>
      <c r="AC77" s="49"/>
      <c r="AD77" s="49"/>
      <c r="AE77" s="52"/>
      <c r="AF77" s="52"/>
      <c r="AG77" s="52"/>
    </row>
    <row r="78" spans="1:33" ht="15.75" customHeight="1" x14ac:dyDescent="0.2">
      <c r="A78" s="49"/>
      <c r="B78" s="49"/>
      <c r="C78" s="54"/>
      <c r="D78" s="38"/>
      <c r="E78" s="38"/>
      <c r="F78" s="39"/>
      <c r="G78" s="39"/>
      <c r="H78" s="39"/>
      <c r="I78" s="38"/>
      <c r="J78" s="38"/>
      <c r="K78" s="38"/>
      <c r="L78" s="38"/>
      <c r="M78" s="41"/>
      <c r="N78" s="38"/>
      <c r="O78" s="38"/>
      <c r="P78" s="38"/>
      <c r="Q78" s="38"/>
      <c r="R78" s="38"/>
      <c r="S78" s="50"/>
      <c r="T78" s="49"/>
      <c r="U78" s="45"/>
      <c r="V78" s="1"/>
      <c r="W78" s="49"/>
      <c r="X78" s="49"/>
      <c r="Y78" s="49"/>
      <c r="Z78" s="49"/>
      <c r="AA78" s="2"/>
      <c r="AB78" s="49"/>
      <c r="AC78" s="49"/>
      <c r="AD78" s="49"/>
      <c r="AE78" s="52"/>
      <c r="AF78" s="52"/>
      <c r="AG78" s="52"/>
    </row>
    <row r="79" spans="1:33" ht="15.75" customHeight="1" x14ac:dyDescent="0.2">
      <c r="A79" s="49"/>
      <c r="B79" s="49"/>
      <c r="C79" s="54"/>
      <c r="D79" s="38"/>
      <c r="E79" s="38"/>
      <c r="F79" s="39"/>
      <c r="G79" s="39"/>
      <c r="H79" s="39"/>
      <c r="I79" s="38"/>
      <c r="J79" s="38"/>
      <c r="K79" s="38"/>
      <c r="L79" s="38"/>
      <c r="M79" s="41"/>
      <c r="N79" s="38"/>
      <c r="O79" s="38"/>
      <c r="P79" s="38"/>
      <c r="Q79" s="38"/>
      <c r="R79" s="38"/>
      <c r="S79" s="50"/>
      <c r="T79" s="49"/>
      <c r="U79" s="45"/>
      <c r="V79" s="1"/>
      <c r="W79" s="49"/>
      <c r="X79" s="49"/>
      <c r="Y79" s="49"/>
      <c r="Z79" s="49"/>
      <c r="AA79" s="2"/>
      <c r="AB79" s="49"/>
      <c r="AC79" s="49"/>
      <c r="AD79" s="49"/>
      <c r="AE79" s="52"/>
      <c r="AF79" s="52"/>
      <c r="AG79" s="52"/>
    </row>
    <row r="80" spans="1:33" ht="15.75" customHeight="1" x14ac:dyDescent="0.2">
      <c r="A80" s="49"/>
      <c r="B80" s="49"/>
      <c r="C80" s="54"/>
      <c r="D80" s="38"/>
      <c r="E80" s="38"/>
      <c r="F80" s="39"/>
      <c r="G80" s="39"/>
      <c r="H80" s="39"/>
      <c r="I80" s="38"/>
      <c r="J80" s="38"/>
      <c r="K80" s="38"/>
      <c r="L80" s="38"/>
      <c r="M80" s="41"/>
      <c r="N80" s="38"/>
      <c r="O80" s="38"/>
      <c r="P80" s="38"/>
      <c r="Q80" s="38"/>
      <c r="R80" s="38"/>
      <c r="S80" s="50"/>
      <c r="T80" s="49"/>
      <c r="U80" s="45"/>
      <c r="V80" s="1"/>
      <c r="W80" s="49"/>
      <c r="X80" s="49"/>
      <c r="Y80" s="49"/>
      <c r="Z80" s="49"/>
      <c r="AA80" s="2"/>
      <c r="AB80" s="49"/>
      <c r="AC80" s="49"/>
      <c r="AD80" s="49"/>
      <c r="AE80" s="52"/>
      <c r="AF80" s="52"/>
      <c r="AG80" s="52"/>
    </row>
    <row r="81" spans="1:33" ht="15.75" customHeight="1" x14ac:dyDescent="0.2">
      <c r="A81" s="49"/>
      <c r="B81" s="49"/>
      <c r="C81" s="54"/>
      <c r="D81" s="38"/>
      <c r="E81" s="38"/>
      <c r="F81" s="39"/>
      <c r="G81" s="39"/>
      <c r="H81" s="39"/>
      <c r="I81" s="38"/>
      <c r="J81" s="38"/>
      <c r="K81" s="38"/>
      <c r="L81" s="38"/>
      <c r="M81" s="41"/>
      <c r="N81" s="38"/>
      <c r="O81" s="38"/>
      <c r="P81" s="38"/>
      <c r="Q81" s="38"/>
      <c r="R81" s="38"/>
      <c r="S81" s="50"/>
      <c r="T81" s="49"/>
      <c r="U81" s="45"/>
      <c r="V81" s="1"/>
      <c r="W81" s="49"/>
      <c r="X81" s="49"/>
      <c r="Y81" s="49"/>
      <c r="Z81" s="49"/>
      <c r="AA81" s="2"/>
      <c r="AB81" s="49"/>
      <c r="AC81" s="49"/>
      <c r="AD81" s="49"/>
      <c r="AE81" s="52"/>
      <c r="AF81" s="52"/>
      <c r="AG81" s="52"/>
    </row>
    <row r="82" spans="1:33" ht="15.75" customHeight="1" x14ac:dyDescent="0.2">
      <c r="A82" s="49"/>
      <c r="B82" s="49"/>
      <c r="C82" s="54"/>
      <c r="D82" s="38"/>
      <c r="E82" s="38"/>
      <c r="F82" s="39"/>
      <c r="G82" s="39"/>
      <c r="H82" s="39"/>
      <c r="I82" s="38"/>
      <c r="J82" s="38"/>
      <c r="K82" s="38"/>
      <c r="L82" s="38"/>
      <c r="M82" s="41"/>
      <c r="N82" s="38"/>
      <c r="O82" s="38"/>
      <c r="P82" s="38"/>
      <c r="Q82" s="38"/>
      <c r="R82" s="38"/>
      <c r="S82" s="50"/>
      <c r="T82" s="49"/>
      <c r="U82" s="45"/>
      <c r="V82" s="1"/>
      <c r="W82" s="49"/>
      <c r="X82" s="49"/>
      <c r="Y82" s="49"/>
      <c r="Z82" s="49"/>
      <c r="AA82" s="2"/>
      <c r="AB82" s="49"/>
      <c r="AC82" s="49"/>
      <c r="AD82" s="49"/>
      <c r="AE82" s="52"/>
      <c r="AF82" s="52"/>
      <c r="AG82" s="52"/>
    </row>
    <row r="83" spans="1:33" ht="15.75" customHeight="1" x14ac:dyDescent="0.2">
      <c r="A83" s="49"/>
      <c r="B83" s="49"/>
      <c r="C83" s="54"/>
      <c r="D83" s="38"/>
      <c r="E83" s="38"/>
      <c r="F83" s="39"/>
      <c r="G83" s="39"/>
      <c r="H83" s="39"/>
      <c r="I83" s="38"/>
      <c r="J83" s="38"/>
      <c r="K83" s="38"/>
      <c r="L83" s="38"/>
      <c r="M83" s="41"/>
      <c r="N83" s="38"/>
      <c r="O83" s="38"/>
      <c r="P83" s="38"/>
      <c r="Q83" s="38"/>
      <c r="R83" s="38"/>
      <c r="S83" s="50"/>
      <c r="T83" s="49"/>
      <c r="U83" s="45"/>
      <c r="V83" s="1"/>
      <c r="W83" s="49"/>
      <c r="X83" s="49"/>
      <c r="Y83" s="49"/>
      <c r="Z83" s="49"/>
      <c r="AA83" s="2"/>
      <c r="AB83" s="49"/>
      <c r="AC83" s="49"/>
      <c r="AD83" s="49"/>
      <c r="AE83" s="52"/>
      <c r="AF83" s="52"/>
      <c r="AG83" s="52"/>
    </row>
    <row r="84" spans="1:33" ht="15.75" customHeight="1" x14ac:dyDescent="0.2">
      <c r="A84" s="49"/>
      <c r="B84" s="49"/>
      <c r="C84" s="54"/>
      <c r="D84" s="38"/>
      <c r="E84" s="38"/>
      <c r="F84" s="39"/>
      <c r="G84" s="39"/>
      <c r="H84" s="39"/>
      <c r="I84" s="38"/>
      <c r="J84" s="38"/>
      <c r="K84" s="38"/>
      <c r="L84" s="38"/>
      <c r="M84" s="41"/>
      <c r="N84" s="38"/>
      <c r="O84" s="38"/>
      <c r="P84" s="38"/>
      <c r="Q84" s="38"/>
      <c r="R84" s="38"/>
      <c r="S84" s="50"/>
      <c r="T84" s="49"/>
      <c r="U84" s="45"/>
      <c r="V84" s="1"/>
      <c r="W84" s="49"/>
      <c r="X84" s="49"/>
      <c r="Y84" s="49"/>
      <c r="Z84" s="49"/>
      <c r="AA84" s="2"/>
      <c r="AB84" s="49"/>
      <c r="AC84" s="49"/>
      <c r="AD84" s="49"/>
      <c r="AE84" s="52"/>
      <c r="AF84" s="52"/>
      <c r="AG84" s="52"/>
    </row>
    <row r="85" spans="1:33" ht="15.75" customHeight="1" x14ac:dyDescent="0.2">
      <c r="A85" s="49"/>
      <c r="B85" s="49"/>
      <c r="C85" s="54"/>
      <c r="D85" s="38"/>
      <c r="E85" s="38"/>
      <c r="F85" s="39"/>
      <c r="G85" s="39"/>
      <c r="H85" s="39"/>
      <c r="I85" s="38"/>
      <c r="J85" s="38"/>
      <c r="K85" s="38"/>
      <c r="L85" s="38"/>
      <c r="M85" s="41"/>
      <c r="N85" s="38"/>
      <c r="O85" s="38"/>
      <c r="P85" s="38"/>
      <c r="Q85" s="38"/>
      <c r="R85" s="38"/>
      <c r="S85" s="50"/>
      <c r="T85" s="49"/>
      <c r="U85" s="45"/>
      <c r="V85" s="1"/>
      <c r="W85" s="49"/>
      <c r="X85" s="49"/>
      <c r="Y85" s="49"/>
      <c r="Z85" s="49"/>
      <c r="AA85" s="2"/>
      <c r="AB85" s="49"/>
      <c r="AC85" s="49"/>
      <c r="AD85" s="49"/>
      <c r="AE85" s="52"/>
      <c r="AF85" s="52"/>
      <c r="AG85" s="52"/>
    </row>
    <row r="86" spans="1:33" ht="15.75" customHeight="1" x14ac:dyDescent="0.2">
      <c r="A86" s="49"/>
      <c r="B86" s="49"/>
      <c r="C86" s="54"/>
      <c r="D86" s="38"/>
      <c r="E86" s="38"/>
      <c r="F86" s="39"/>
      <c r="G86" s="39"/>
      <c r="H86" s="39"/>
      <c r="I86" s="38"/>
      <c r="J86" s="38"/>
      <c r="K86" s="38"/>
      <c r="L86" s="38"/>
      <c r="M86" s="41"/>
      <c r="N86" s="38"/>
      <c r="O86" s="38"/>
      <c r="P86" s="38"/>
      <c r="Q86" s="38"/>
      <c r="R86" s="38"/>
      <c r="S86" s="50"/>
      <c r="T86" s="49"/>
      <c r="U86" s="45"/>
      <c r="V86" s="1"/>
      <c r="W86" s="49"/>
      <c r="X86" s="49"/>
      <c r="Y86" s="49"/>
      <c r="Z86" s="49"/>
      <c r="AA86" s="2"/>
      <c r="AB86" s="49"/>
      <c r="AC86" s="49"/>
      <c r="AD86" s="49"/>
      <c r="AE86" s="52"/>
      <c r="AF86" s="52"/>
      <c r="AG86" s="52"/>
    </row>
    <row r="87" spans="1:33" ht="15.75" customHeight="1" x14ac:dyDescent="0.2">
      <c r="A87" s="49"/>
      <c r="B87" s="49"/>
      <c r="C87" s="54"/>
      <c r="D87" s="38"/>
      <c r="E87" s="38"/>
      <c r="F87" s="39"/>
      <c r="G87" s="39"/>
      <c r="H87" s="39"/>
      <c r="I87" s="38"/>
      <c r="J87" s="38"/>
      <c r="K87" s="38"/>
      <c r="L87" s="38"/>
      <c r="M87" s="41"/>
      <c r="N87" s="38"/>
      <c r="O87" s="38"/>
      <c r="P87" s="38"/>
      <c r="Q87" s="38"/>
      <c r="R87" s="38"/>
      <c r="S87" s="50"/>
      <c r="T87" s="49"/>
      <c r="U87" s="45"/>
      <c r="V87" s="1"/>
      <c r="W87" s="49"/>
      <c r="X87" s="49"/>
      <c r="Y87" s="49"/>
      <c r="Z87" s="49"/>
      <c r="AA87" s="2"/>
      <c r="AB87" s="49"/>
      <c r="AC87" s="49"/>
      <c r="AD87" s="49"/>
      <c r="AE87" s="52"/>
      <c r="AF87" s="52"/>
      <c r="AG87" s="52"/>
    </row>
    <row r="88" spans="1:33" ht="15.75" customHeight="1" x14ac:dyDescent="0.2">
      <c r="A88" s="49"/>
      <c r="B88" s="49"/>
      <c r="C88" s="54"/>
      <c r="D88" s="38"/>
      <c r="E88" s="38"/>
      <c r="F88" s="39"/>
      <c r="G88" s="39"/>
      <c r="H88" s="39"/>
      <c r="I88" s="38"/>
      <c r="J88" s="38"/>
      <c r="K88" s="38"/>
      <c r="L88" s="38"/>
      <c r="M88" s="41"/>
      <c r="N88" s="38"/>
      <c r="O88" s="38"/>
      <c r="P88" s="38"/>
      <c r="Q88" s="38"/>
      <c r="R88" s="38"/>
      <c r="S88" s="50"/>
      <c r="T88" s="49"/>
      <c r="U88" s="45"/>
      <c r="V88" s="1"/>
      <c r="W88" s="49"/>
      <c r="X88" s="49"/>
      <c r="Y88" s="49"/>
      <c r="Z88" s="49"/>
      <c r="AA88" s="2"/>
      <c r="AB88" s="49"/>
      <c r="AC88" s="49"/>
      <c r="AD88" s="49"/>
      <c r="AE88" s="52"/>
      <c r="AF88" s="52"/>
      <c r="AG88" s="52"/>
    </row>
    <row r="89" spans="1:33" ht="15.75" customHeight="1" x14ac:dyDescent="0.2">
      <c r="A89" s="49"/>
      <c r="B89" s="49"/>
      <c r="C89" s="54"/>
      <c r="D89" s="38"/>
      <c r="E89" s="38"/>
      <c r="F89" s="39"/>
      <c r="G89" s="39"/>
      <c r="H89" s="39"/>
      <c r="I89" s="38"/>
      <c r="J89" s="38"/>
      <c r="K89" s="38"/>
      <c r="L89" s="38"/>
      <c r="M89" s="41"/>
      <c r="N89" s="38"/>
      <c r="O89" s="38"/>
      <c r="P89" s="38"/>
      <c r="Q89" s="38"/>
      <c r="R89" s="38"/>
      <c r="S89" s="50"/>
      <c r="T89" s="49"/>
      <c r="U89" s="45"/>
      <c r="V89" s="1"/>
      <c r="W89" s="49"/>
      <c r="X89" s="49"/>
      <c r="Y89" s="49"/>
      <c r="Z89" s="49"/>
      <c r="AA89" s="2"/>
      <c r="AB89" s="49"/>
      <c r="AC89" s="49"/>
      <c r="AD89" s="49"/>
      <c r="AE89" s="52"/>
      <c r="AF89" s="52"/>
      <c r="AG89" s="52"/>
    </row>
    <row r="90" spans="1:33" ht="15.75" customHeight="1" x14ac:dyDescent="0.2">
      <c r="A90" s="49"/>
      <c r="B90" s="49"/>
      <c r="C90" s="54"/>
      <c r="D90" s="38"/>
      <c r="E90" s="38"/>
      <c r="F90" s="39"/>
      <c r="G90" s="39"/>
      <c r="H90" s="39"/>
      <c r="I90" s="38"/>
      <c r="J90" s="38"/>
      <c r="K90" s="38"/>
      <c r="L90" s="38"/>
      <c r="M90" s="41"/>
      <c r="N90" s="38"/>
      <c r="O90" s="38"/>
      <c r="P90" s="38"/>
      <c r="Q90" s="38"/>
      <c r="R90" s="38"/>
      <c r="S90" s="50"/>
      <c r="T90" s="49"/>
      <c r="U90" s="45"/>
      <c r="V90" s="1"/>
      <c r="W90" s="49"/>
      <c r="X90" s="49"/>
      <c r="Y90" s="49"/>
      <c r="Z90" s="49"/>
      <c r="AA90" s="2"/>
      <c r="AB90" s="49"/>
      <c r="AC90" s="49"/>
      <c r="AD90" s="49"/>
      <c r="AE90" s="52"/>
      <c r="AF90" s="52"/>
      <c r="AG90" s="52"/>
    </row>
    <row r="91" spans="1:33" ht="15.75" customHeight="1" x14ac:dyDescent="0.2">
      <c r="A91" s="49"/>
      <c r="B91" s="49"/>
      <c r="C91" s="54"/>
      <c r="D91" s="38"/>
      <c r="E91" s="38"/>
      <c r="F91" s="39"/>
      <c r="G91" s="39"/>
      <c r="H91" s="39"/>
      <c r="I91" s="38"/>
      <c r="J91" s="38"/>
      <c r="K91" s="38"/>
      <c r="L91" s="38"/>
      <c r="M91" s="41"/>
      <c r="N91" s="38"/>
      <c r="O91" s="38"/>
      <c r="P91" s="38"/>
      <c r="Q91" s="38"/>
      <c r="R91" s="38"/>
      <c r="S91" s="50"/>
      <c r="T91" s="49"/>
      <c r="U91" s="45"/>
      <c r="V91" s="1"/>
      <c r="W91" s="49"/>
      <c r="X91" s="49"/>
      <c r="Y91" s="49"/>
      <c r="Z91" s="49"/>
      <c r="AA91" s="2"/>
      <c r="AB91" s="49"/>
      <c r="AC91" s="49"/>
      <c r="AD91" s="49"/>
      <c r="AE91" s="52"/>
      <c r="AF91" s="52"/>
      <c r="AG91" s="52"/>
    </row>
    <row r="92" spans="1:33" ht="15.75" customHeight="1" x14ac:dyDescent="0.2">
      <c r="A92" s="49"/>
      <c r="B92" s="49"/>
      <c r="C92" s="54"/>
      <c r="D92" s="38"/>
      <c r="E92" s="38"/>
      <c r="F92" s="39"/>
      <c r="G92" s="39"/>
      <c r="H92" s="39"/>
      <c r="I92" s="38"/>
      <c r="J92" s="38"/>
      <c r="K92" s="38"/>
      <c r="L92" s="38"/>
      <c r="M92" s="41"/>
      <c r="N92" s="38"/>
      <c r="O92" s="38"/>
      <c r="P92" s="38"/>
      <c r="Q92" s="38"/>
      <c r="R92" s="38"/>
      <c r="S92" s="50"/>
      <c r="T92" s="49"/>
      <c r="U92" s="45"/>
      <c r="V92" s="1"/>
      <c r="W92" s="49"/>
      <c r="X92" s="49"/>
      <c r="Y92" s="49"/>
      <c r="Z92" s="49"/>
      <c r="AA92" s="2"/>
      <c r="AB92" s="49"/>
      <c r="AC92" s="49"/>
      <c r="AD92" s="49"/>
      <c r="AE92" s="52"/>
      <c r="AF92" s="52"/>
      <c r="AG92" s="52"/>
    </row>
    <row r="93" spans="1:33" ht="15.75" customHeight="1" x14ac:dyDescent="0.2">
      <c r="A93" s="49"/>
      <c r="B93" s="49"/>
      <c r="C93" s="54"/>
      <c r="D93" s="38"/>
      <c r="E93" s="38"/>
      <c r="F93" s="39"/>
      <c r="G93" s="39"/>
      <c r="H93" s="39"/>
      <c r="I93" s="38"/>
      <c r="J93" s="38"/>
      <c r="K93" s="38"/>
      <c r="L93" s="38"/>
      <c r="M93" s="41"/>
      <c r="N93" s="38"/>
      <c r="O93" s="38"/>
      <c r="P93" s="38"/>
      <c r="Q93" s="38"/>
      <c r="R93" s="38"/>
      <c r="S93" s="50"/>
      <c r="T93" s="49"/>
      <c r="U93" s="45"/>
      <c r="V93" s="1"/>
      <c r="W93" s="49"/>
      <c r="X93" s="49"/>
      <c r="Y93" s="49"/>
      <c r="Z93" s="49"/>
      <c r="AA93" s="2"/>
      <c r="AB93" s="49"/>
      <c r="AC93" s="49"/>
      <c r="AD93" s="49"/>
      <c r="AE93" s="52"/>
      <c r="AF93" s="52"/>
      <c r="AG93" s="52"/>
    </row>
    <row r="94" spans="1:33" ht="15.75" customHeight="1" x14ac:dyDescent="0.2">
      <c r="A94" s="49"/>
      <c r="B94" s="49"/>
      <c r="C94" s="54"/>
      <c r="D94" s="38"/>
      <c r="E94" s="38"/>
      <c r="F94" s="39"/>
      <c r="G94" s="39"/>
      <c r="H94" s="39"/>
      <c r="I94" s="38"/>
      <c r="J94" s="38"/>
      <c r="K94" s="38"/>
      <c r="L94" s="38"/>
      <c r="M94" s="41"/>
      <c r="N94" s="38"/>
      <c r="O94" s="38"/>
      <c r="P94" s="38"/>
      <c r="Q94" s="38"/>
      <c r="R94" s="38"/>
      <c r="S94" s="50"/>
      <c r="T94" s="49"/>
      <c r="U94" s="45"/>
      <c r="V94" s="1"/>
      <c r="W94" s="49"/>
      <c r="X94" s="49"/>
      <c r="Y94" s="49"/>
      <c r="Z94" s="49"/>
      <c r="AA94" s="2"/>
      <c r="AB94" s="49"/>
      <c r="AC94" s="49"/>
      <c r="AD94" s="49"/>
      <c r="AE94" s="52"/>
      <c r="AF94" s="52"/>
      <c r="AG94" s="52"/>
    </row>
    <row r="95" spans="1:33" ht="15.75" customHeight="1" x14ac:dyDescent="0.2">
      <c r="A95" s="49"/>
      <c r="B95" s="49"/>
      <c r="C95" s="54"/>
      <c r="D95" s="38"/>
      <c r="E95" s="38"/>
      <c r="F95" s="39"/>
      <c r="G95" s="39"/>
      <c r="H95" s="39"/>
      <c r="I95" s="38"/>
      <c r="J95" s="38"/>
      <c r="K95" s="38"/>
      <c r="L95" s="38"/>
      <c r="M95" s="41"/>
      <c r="N95" s="38"/>
      <c r="O95" s="38"/>
      <c r="P95" s="38"/>
      <c r="Q95" s="38"/>
      <c r="R95" s="38"/>
      <c r="S95" s="50"/>
      <c r="T95" s="49"/>
      <c r="U95" s="45"/>
      <c r="V95" s="1"/>
      <c r="W95" s="49"/>
      <c r="X95" s="49"/>
      <c r="Y95" s="49"/>
      <c r="Z95" s="49"/>
      <c r="AA95" s="2"/>
      <c r="AB95" s="49"/>
      <c r="AC95" s="49"/>
      <c r="AD95" s="49"/>
      <c r="AE95" s="52"/>
      <c r="AF95" s="52"/>
      <c r="AG95" s="52"/>
    </row>
    <row r="96" spans="1:33" ht="15.75" customHeight="1" x14ac:dyDescent="0.2">
      <c r="A96" s="49"/>
      <c r="B96" s="49"/>
      <c r="C96" s="54"/>
      <c r="D96" s="38"/>
      <c r="E96" s="38"/>
      <c r="F96" s="39"/>
      <c r="G96" s="39"/>
      <c r="H96" s="39"/>
      <c r="I96" s="38"/>
      <c r="J96" s="38"/>
      <c r="K96" s="38"/>
      <c r="L96" s="38"/>
      <c r="M96" s="41"/>
      <c r="N96" s="38"/>
      <c r="O96" s="38"/>
      <c r="P96" s="38"/>
      <c r="Q96" s="38"/>
      <c r="R96" s="38"/>
      <c r="S96" s="50"/>
      <c r="T96" s="49"/>
      <c r="U96" s="45"/>
      <c r="V96" s="1"/>
      <c r="W96" s="49"/>
      <c r="X96" s="49"/>
      <c r="Y96" s="49"/>
      <c r="Z96" s="49"/>
      <c r="AA96" s="2"/>
      <c r="AB96" s="49"/>
      <c r="AC96" s="49"/>
      <c r="AD96" s="49"/>
      <c r="AE96" s="52"/>
      <c r="AF96" s="52"/>
      <c r="AG96" s="52"/>
    </row>
    <row r="97" spans="1:33" ht="15.75" customHeight="1" x14ac:dyDescent="0.2">
      <c r="A97" s="49"/>
      <c r="B97" s="49"/>
      <c r="C97" s="54"/>
      <c r="D97" s="38"/>
      <c r="E97" s="38"/>
      <c r="F97" s="39"/>
      <c r="G97" s="39"/>
      <c r="H97" s="39"/>
      <c r="I97" s="38"/>
      <c r="J97" s="38"/>
      <c r="K97" s="38"/>
      <c r="L97" s="38"/>
      <c r="M97" s="41"/>
      <c r="N97" s="38"/>
      <c r="O97" s="38"/>
      <c r="P97" s="38"/>
      <c r="Q97" s="38"/>
      <c r="R97" s="38"/>
      <c r="S97" s="50"/>
      <c r="T97" s="49"/>
      <c r="U97" s="45"/>
      <c r="V97" s="1"/>
      <c r="W97" s="49"/>
      <c r="X97" s="49"/>
      <c r="Y97" s="49"/>
      <c r="Z97" s="49"/>
      <c r="AA97" s="2"/>
      <c r="AB97" s="49"/>
      <c r="AC97" s="49"/>
      <c r="AD97" s="49"/>
      <c r="AE97" s="52"/>
      <c r="AF97" s="52"/>
      <c r="AG97" s="52"/>
    </row>
    <row r="98" spans="1:33" ht="15.75" customHeight="1" x14ac:dyDescent="0.2">
      <c r="A98" s="49"/>
      <c r="B98" s="49"/>
      <c r="C98" s="54"/>
      <c r="D98" s="38"/>
      <c r="E98" s="38"/>
      <c r="F98" s="39"/>
      <c r="G98" s="39"/>
      <c r="H98" s="39"/>
      <c r="I98" s="38"/>
      <c r="J98" s="38"/>
      <c r="K98" s="38"/>
      <c r="L98" s="38"/>
      <c r="M98" s="41"/>
      <c r="N98" s="38"/>
      <c r="O98" s="38"/>
      <c r="P98" s="38"/>
      <c r="Q98" s="38"/>
      <c r="R98" s="38"/>
      <c r="S98" s="50"/>
      <c r="T98" s="49"/>
      <c r="U98" s="45"/>
      <c r="V98" s="1"/>
      <c r="W98" s="49"/>
      <c r="X98" s="49"/>
      <c r="Y98" s="49"/>
      <c r="Z98" s="49"/>
      <c r="AA98" s="2"/>
      <c r="AB98" s="49"/>
      <c r="AC98" s="49"/>
      <c r="AD98" s="49"/>
      <c r="AE98" s="52"/>
      <c r="AF98" s="52"/>
      <c r="AG98" s="52"/>
    </row>
    <row r="99" spans="1:33" ht="15.75" customHeight="1" x14ac:dyDescent="0.2">
      <c r="A99" s="49"/>
      <c r="B99" s="49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55"/>
      <c r="R99" s="55"/>
      <c r="S99" s="50"/>
      <c r="T99" s="49"/>
      <c r="U99" s="49"/>
      <c r="V99" s="49"/>
      <c r="W99" s="49"/>
      <c r="X99" s="49"/>
      <c r="Y99" s="49"/>
      <c r="Z99" s="49"/>
      <c r="AA99" s="2"/>
      <c r="AB99" s="49"/>
      <c r="AC99" s="49"/>
      <c r="AD99" s="49"/>
      <c r="AE99" s="49"/>
      <c r="AF99" s="49"/>
      <c r="AG99" s="49"/>
    </row>
    <row r="100" spans="1:33" ht="15.75" customHeight="1" x14ac:dyDescent="0.2">
      <c r="A100" s="49"/>
      <c r="B100" s="49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55"/>
      <c r="R100" s="55"/>
      <c r="S100" s="50"/>
      <c r="T100" s="49"/>
      <c r="U100" s="49"/>
      <c r="V100" s="49"/>
      <c r="W100" s="49"/>
      <c r="X100" s="49"/>
      <c r="Y100" s="49"/>
      <c r="Z100" s="49"/>
      <c r="AA100" s="2"/>
      <c r="AB100" s="49"/>
      <c r="AC100" s="49"/>
      <c r="AD100" s="49"/>
      <c r="AE100" s="49"/>
      <c r="AF100" s="49"/>
      <c r="AG100" s="49"/>
    </row>
    <row r="101" spans="1:33" ht="15.75" customHeight="1" x14ac:dyDescent="0.2">
      <c r="A101" s="49"/>
      <c r="B101" s="49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55"/>
      <c r="R101" s="55"/>
      <c r="S101" s="50"/>
      <c r="T101" s="49"/>
      <c r="U101" s="49"/>
      <c r="V101" s="49"/>
      <c r="W101" s="49"/>
      <c r="X101" s="49"/>
      <c r="Y101" s="49"/>
      <c r="Z101" s="49"/>
      <c r="AA101" s="2"/>
      <c r="AB101" s="49"/>
      <c r="AC101" s="49"/>
      <c r="AD101" s="49"/>
      <c r="AE101" s="49"/>
      <c r="AF101" s="49"/>
      <c r="AG101" s="49"/>
    </row>
    <row r="102" spans="1:33" ht="15.75" customHeight="1" x14ac:dyDescent="0.2">
      <c r="A102" s="49"/>
      <c r="B102" s="49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55"/>
      <c r="R102" s="55"/>
      <c r="S102" s="50"/>
      <c r="T102" s="49"/>
      <c r="U102" s="49"/>
      <c r="V102" s="49"/>
      <c r="W102" s="49"/>
      <c r="X102" s="49"/>
      <c r="Y102" s="49"/>
      <c r="Z102" s="49"/>
      <c r="AA102" s="2"/>
      <c r="AB102" s="49"/>
      <c r="AC102" s="49"/>
      <c r="AD102" s="49"/>
      <c r="AE102" s="49"/>
      <c r="AF102" s="49"/>
      <c r="AG102" s="49"/>
    </row>
    <row r="103" spans="1:33" ht="15.75" customHeight="1" x14ac:dyDescent="0.2">
      <c r="A103" s="49"/>
      <c r="B103" s="49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55"/>
      <c r="R103" s="55"/>
      <c r="S103" s="50"/>
      <c r="T103" s="49"/>
      <c r="U103" s="49"/>
      <c r="V103" s="49"/>
      <c r="W103" s="49"/>
      <c r="X103" s="49"/>
      <c r="Y103" s="49"/>
      <c r="Z103" s="49"/>
      <c r="AA103" s="2"/>
      <c r="AB103" s="49"/>
      <c r="AC103" s="49"/>
      <c r="AD103" s="49"/>
      <c r="AE103" s="49"/>
      <c r="AF103" s="49"/>
      <c r="AG103" s="49"/>
    </row>
    <row r="104" spans="1:33" ht="15.75" customHeight="1" x14ac:dyDescent="0.2">
      <c r="A104" s="49"/>
      <c r="B104" s="49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55"/>
      <c r="R104" s="55"/>
      <c r="S104" s="50"/>
      <c r="T104" s="49"/>
      <c r="U104" s="49"/>
      <c r="V104" s="49"/>
      <c r="W104" s="49"/>
      <c r="X104" s="49"/>
      <c r="Y104" s="49"/>
      <c r="Z104" s="49"/>
      <c r="AA104" s="2"/>
      <c r="AB104" s="49"/>
      <c r="AC104" s="49"/>
      <c r="AD104" s="49"/>
      <c r="AE104" s="49"/>
      <c r="AF104" s="49"/>
      <c r="AG104" s="49"/>
    </row>
    <row r="105" spans="1:33" ht="15.75" customHeight="1" x14ac:dyDescent="0.2">
      <c r="A105" s="49"/>
      <c r="B105" s="49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55"/>
      <c r="R105" s="55"/>
      <c r="S105" s="50"/>
      <c r="T105" s="49"/>
      <c r="U105" s="49"/>
      <c r="V105" s="49"/>
      <c r="W105" s="49"/>
      <c r="X105" s="49"/>
      <c r="Y105" s="49"/>
      <c r="Z105" s="49"/>
      <c r="AA105" s="2"/>
      <c r="AB105" s="49"/>
      <c r="AC105" s="49"/>
      <c r="AD105" s="49"/>
      <c r="AE105" s="49"/>
      <c r="AF105" s="49"/>
      <c r="AG105" s="49"/>
    </row>
    <row r="106" spans="1:33" ht="15.75" customHeight="1" x14ac:dyDescent="0.2">
      <c r="A106" s="49"/>
      <c r="B106" s="49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55"/>
      <c r="R106" s="55"/>
      <c r="S106" s="50"/>
      <c r="T106" s="49"/>
      <c r="U106" s="49"/>
      <c r="V106" s="49"/>
      <c r="W106" s="49"/>
      <c r="X106" s="49"/>
      <c r="Y106" s="49"/>
      <c r="Z106" s="49"/>
      <c r="AA106" s="2"/>
      <c r="AB106" s="49"/>
      <c r="AC106" s="49"/>
      <c r="AD106" s="49"/>
      <c r="AE106" s="49"/>
      <c r="AF106" s="49"/>
      <c r="AG106" s="49"/>
    </row>
    <row r="107" spans="1:33" ht="15.75" customHeight="1" x14ac:dyDescent="0.2">
      <c r="A107" s="49"/>
      <c r="B107" s="49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55"/>
      <c r="R107" s="55"/>
      <c r="S107" s="50"/>
      <c r="T107" s="49"/>
      <c r="U107" s="49"/>
      <c r="V107" s="49"/>
      <c r="W107" s="49"/>
      <c r="X107" s="49"/>
      <c r="Y107" s="49"/>
      <c r="Z107" s="49"/>
      <c r="AA107" s="2"/>
      <c r="AB107" s="49"/>
      <c r="AC107" s="49"/>
      <c r="AD107" s="49"/>
      <c r="AE107" s="49"/>
      <c r="AF107" s="49"/>
      <c r="AG107" s="49"/>
    </row>
    <row r="108" spans="1:33" ht="15.75" customHeight="1" x14ac:dyDescent="0.2">
      <c r="A108" s="49"/>
      <c r="B108" s="49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55"/>
      <c r="R108" s="55"/>
      <c r="S108" s="50"/>
      <c r="T108" s="49"/>
      <c r="U108" s="49"/>
      <c r="V108" s="49"/>
      <c r="W108" s="49"/>
      <c r="X108" s="49"/>
      <c r="Y108" s="49"/>
      <c r="Z108" s="49"/>
      <c r="AA108" s="2"/>
      <c r="AB108" s="49"/>
      <c r="AC108" s="49"/>
      <c r="AD108" s="49"/>
      <c r="AE108" s="49"/>
      <c r="AF108" s="49"/>
      <c r="AG108" s="49"/>
    </row>
    <row r="109" spans="1:33" ht="15.75" customHeight="1" x14ac:dyDescent="0.2">
      <c r="A109" s="49"/>
      <c r="B109" s="49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55"/>
      <c r="R109" s="55"/>
      <c r="S109" s="50"/>
      <c r="T109" s="49"/>
      <c r="U109" s="49"/>
      <c r="V109" s="49"/>
      <c r="W109" s="49"/>
      <c r="X109" s="49"/>
      <c r="Y109" s="49"/>
      <c r="Z109" s="49"/>
      <c r="AA109" s="2"/>
      <c r="AB109" s="49"/>
      <c r="AC109" s="49"/>
      <c r="AD109" s="49"/>
      <c r="AE109" s="49"/>
      <c r="AF109" s="49"/>
      <c r="AG109" s="49"/>
    </row>
    <row r="110" spans="1:33" ht="15.75" customHeight="1" x14ac:dyDescent="0.2">
      <c r="A110" s="49"/>
      <c r="B110" s="49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55"/>
      <c r="R110" s="55"/>
      <c r="S110" s="50"/>
      <c r="T110" s="49"/>
      <c r="U110" s="49"/>
      <c r="V110" s="49"/>
      <c r="W110" s="49"/>
      <c r="X110" s="49"/>
      <c r="Y110" s="49"/>
      <c r="Z110" s="49"/>
      <c r="AA110" s="2"/>
      <c r="AB110" s="49"/>
      <c r="AC110" s="49"/>
      <c r="AD110" s="49"/>
      <c r="AE110" s="49"/>
      <c r="AF110" s="49"/>
      <c r="AG110" s="49"/>
    </row>
    <row r="111" spans="1:33" ht="15.75" customHeight="1" x14ac:dyDescent="0.2">
      <c r="A111" s="49"/>
      <c r="B111" s="49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55"/>
      <c r="R111" s="55"/>
      <c r="S111" s="50"/>
      <c r="T111" s="49"/>
      <c r="U111" s="49"/>
      <c r="V111" s="49"/>
      <c r="W111" s="49"/>
      <c r="X111" s="49"/>
      <c r="Y111" s="49"/>
      <c r="Z111" s="49"/>
      <c r="AA111" s="2"/>
      <c r="AB111" s="49"/>
      <c r="AC111" s="49"/>
      <c r="AD111" s="49"/>
      <c r="AE111" s="49"/>
      <c r="AF111" s="49"/>
      <c r="AG111" s="49"/>
    </row>
    <row r="112" spans="1:33" ht="15.75" customHeight="1" x14ac:dyDescent="0.2">
      <c r="A112" s="49"/>
      <c r="B112" s="49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55"/>
      <c r="R112" s="55"/>
      <c r="S112" s="50"/>
      <c r="T112" s="49"/>
      <c r="U112" s="49"/>
      <c r="V112" s="49"/>
      <c r="W112" s="49"/>
      <c r="X112" s="49"/>
      <c r="Y112" s="49"/>
      <c r="Z112" s="49"/>
      <c r="AA112" s="2"/>
      <c r="AB112" s="49"/>
      <c r="AC112" s="49"/>
      <c r="AD112" s="49"/>
      <c r="AE112" s="49"/>
      <c r="AF112" s="49"/>
      <c r="AG112" s="49"/>
    </row>
    <row r="113" spans="1:33" ht="15.75" customHeight="1" x14ac:dyDescent="0.2">
      <c r="A113" s="49"/>
      <c r="B113" s="49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55"/>
      <c r="R113" s="55"/>
      <c r="S113" s="50"/>
      <c r="T113" s="49"/>
      <c r="U113" s="49"/>
      <c r="V113" s="49"/>
      <c r="W113" s="49"/>
      <c r="X113" s="49"/>
      <c r="Y113" s="49"/>
      <c r="Z113" s="49"/>
      <c r="AA113" s="2"/>
      <c r="AB113" s="49"/>
      <c r="AC113" s="49"/>
      <c r="AD113" s="49"/>
      <c r="AE113" s="49"/>
      <c r="AF113" s="49"/>
      <c r="AG113" s="49"/>
    </row>
    <row r="114" spans="1:33" ht="15.75" customHeight="1" x14ac:dyDescent="0.2">
      <c r="A114" s="49"/>
      <c r="B114" s="49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55"/>
      <c r="R114" s="55"/>
      <c r="S114" s="50"/>
      <c r="T114" s="49"/>
      <c r="U114" s="49"/>
      <c r="V114" s="49"/>
      <c r="W114" s="49"/>
      <c r="X114" s="49"/>
      <c r="Y114" s="49"/>
      <c r="Z114" s="49"/>
      <c r="AA114" s="2"/>
      <c r="AB114" s="49"/>
      <c r="AC114" s="49"/>
      <c r="AD114" s="49"/>
      <c r="AE114" s="49"/>
      <c r="AF114" s="49"/>
      <c r="AG114" s="49"/>
    </row>
    <row r="115" spans="1:33" ht="15.75" customHeight="1" x14ac:dyDescent="0.2">
      <c r="A115" s="49"/>
      <c r="B115" s="49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55"/>
      <c r="R115" s="55"/>
      <c r="S115" s="50"/>
      <c r="T115" s="49"/>
      <c r="U115" s="49"/>
      <c r="V115" s="49"/>
      <c r="W115" s="49"/>
      <c r="X115" s="49"/>
      <c r="Y115" s="49"/>
      <c r="Z115" s="49"/>
      <c r="AA115" s="2"/>
      <c r="AB115" s="49"/>
      <c r="AC115" s="49"/>
      <c r="AD115" s="49"/>
      <c r="AE115" s="49"/>
      <c r="AF115" s="49"/>
      <c r="AG115" s="49"/>
    </row>
    <row r="116" spans="1:33" ht="15.75" customHeight="1" x14ac:dyDescent="0.2">
      <c r="A116" s="49"/>
      <c r="B116" s="49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55"/>
      <c r="R116" s="55"/>
      <c r="S116" s="50"/>
      <c r="T116" s="49"/>
      <c r="U116" s="49"/>
      <c r="V116" s="49"/>
      <c r="W116" s="49"/>
      <c r="X116" s="49"/>
      <c r="Y116" s="49"/>
      <c r="Z116" s="49"/>
      <c r="AA116" s="2"/>
      <c r="AB116" s="49"/>
      <c r="AC116" s="49"/>
      <c r="AD116" s="49"/>
      <c r="AE116" s="49"/>
      <c r="AF116" s="49"/>
      <c r="AG116" s="49"/>
    </row>
    <row r="117" spans="1:33" ht="15.75" customHeight="1" x14ac:dyDescent="0.2">
      <c r="A117" s="49"/>
      <c r="B117" s="49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0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</row>
    <row r="118" spans="1:33" ht="15.75" customHeight="1" x14ac:dyDescent="0.2">
      <c r="A118" s="49"/>
      <c r="B118" s="49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0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</row>
    <row r="119" spans="1:33" ht="15.75" customHeight="1" x14ac:dyDescent="0.2">
      <c r="A119" s="49"/>
      <c r="B119" s="49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0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</row>
    <row r="120" spans="1:33" ht="15.75" customHeight="1" x14ac:dyDescent="0.2">
      <c r="A120" s="49"/>
      <c r="B120" s="49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0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3" ht="15.75" customHeight="1" x14ac:dyDescent="0.2">
      <c r="A121" s="49"/>
      <c r="B121" s="49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0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3" ht="15.75" customHeight="1" x14ac:dyDescent="0.2">
      <c r="A122" s="49"/>
      <c r="B122" s="49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0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3" ht="15.75" customHeight="1" x14ac:dyDescent="0.2">
      <c r="A123" s="49"/>
      <c r="B123" s="49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0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3" ht="15.75" customHeight="1" x14ac:dyDescent="0.2">
      <c r="A124" s="49"/>
      <c r="B124" s="49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0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3" ht="15.75" customHeight="1" x14ac:dyDescent="0.2">
      <c r="A125" s="49"/>
      <c r="B125" s="49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0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3" ht="15.75" customHeight="1" x14ac:dyDescent="0.2">
      <c r="A126" s="49"/>
      <c r="B126" s="49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0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3" ht="15.75" customHeight="1" x14ac:dyDescent="0.2">
      <c r="A127" s="49"/>
      <c r="B127" s="49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0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3" ht="15.75" customHeight="1" x14ac:dyDescent="0.2">
      <c r="A128" s="49"/>
      <c r="B128" s="49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0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 ht="15.75" customHeight="1" x14ac:dyDescent="0.2">
      <c r="A129" s="49"/>
      <c r="B129" s="49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0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 ht="15.75" customHeight="1" x14ac:dyDescent="0.2">
      <c r="A130" s="49"/>
      <c r="B130" s="49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0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 ht="15.75" customHeight="1" x14ac:dyDescent="0.2">
      <c r="A131" s="49"/>
      <c r="B131" s="49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0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 ht="15.75" customHeight="1" x14ac:dyDescent="0.2">
      <c r="A132" s="49"/>
      <c r="B132" s="49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0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 ht="15.75" customHeight="1" x14ac:dyDescent="0.2">
      <c r="A133" s="49"/>
      <c r="B133" s="49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0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 ht="15.75" customHeight="1" x14ac:dyDescent="0.2">
      <c r="A134" s="49"/>
      <c r="B134" s="49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0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 ht="15.75" customHeight="1" x14ac:dyDescent="0.2">
      <c r="A135" s="49"/>
      <c r="B135" s="49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0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 ht="15.75" customHeight="1" x14ac:dyDescent="0.2">
      <c r="A136" s="49"/>
      <c r="B136" s="49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0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 ht="15.75" customHeight="1" x14ac:dyDescent="0.2">
      <c r="A137" s="49"/>
      <c r="B137" s="49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0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 ht="15.75" customHeight="1" x14ac:dyDescent="0.2">
      <c r="A138" s="49"/>
      <c r="B138" s="49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0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 ht="15.75" customHeight="1" x14ac:dyDescent="0.2">
      <c r="A139" s="49"/>
      <c r="B139" s="49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0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 ht="15.75" customHeight="1" x14ac:dyDescent="0.2">
      <c r="A140" s="49"/>
      <c r="B140" s="49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0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 ht="15.75" customHeight="1" x14ac:dyDescent="0.2">
      <c r="A141" s="49"/>
      <c r="B141" s="49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0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 ht="15.75" customHeight="1" x14ac:dyDescent="0.2">
      <c r="A142" s="49"/>
      <c r="B142" s="49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0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 ht="15.75" customHeight="1" x14ac:dyDescent="0.2">
      <c r="A143" s="49"/>
      <c r="B143" s="49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0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 ht="15.75" customHeight="1" x14ac:dyDescent="0.2">
      <c r="A144" s="49"/>
      <c r="B144" s="49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0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 ht="15.75" customHeight="1" x14ac:dyDescent="0.2">
      <c r="A145" s="49"/>
      <c r="B145" s="49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0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 ht="15.75" customHeight="1" x14ac:dyDescent="0.2">
      <c r="A146" s="49"/>
      <c r="B146" s="49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0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 ht="15.75" customHeight="1" x14ac:dyDescent="0.2">
      <c r="A147" s="49"/>
      <c r="B147" s="49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0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 ht="15.75" customHeight="1" x14ac:dyDescent="0.2">
      <c r="A148" s="49"/>
      <c r="B148" s="49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0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 ht="15.75" customHeight="1" x14ac:dyDescent="0.2">
      <c r="A149" s="49"/>
      <c r="B149" s="49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0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 ht="15.75" customHeight="1" x14ac:dyDescent="0.2">
      <c r="A150" s="49"/>
      <c r="B150" s="49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0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 ht="15.75" customHeight="1" x14ac:dyDescent="0.2">
      <c r="A151" s="49"/>
      <c r="B151" s="49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0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 ht="15.75" customHeight="1" x14ac:dyDescent="0.2">
      <c r="A152" s="49"/>
      <c r="B152" s="49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0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 ht="15.75" customHeight="1" x14ac:dyDescent="0.2">
      <c r="A153" s="49"/>
      <c r="B153" s="49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0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 ht="15.75" customHeight="1" x14ac:dyDescent="0.2">
      <c r="A154" s="49"/>
      <c r="B154" s="49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0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 ht="15.75" customHeight="1" x14ac:dyDescent="0.2">
      <c r="A155" s="49"/>
      <c r="B155" s="49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0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 ht="15.75" customHeight="1" x14ac:dyDescent="0.2">
      <c r="A156" s="49"/>
      <c r="B156" s="49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0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 ht="15.75" customHeight="1" x14ac:dyDescent="0.2">
      <c r="A157" s="49"/>
      <c r="B157" s="49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0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 ht="15.75" customHeight="1" x14ac:dyDescent="0.2">
      <c r="A158" s="49"/>
      <c r="B158" s="49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0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 ht="15.75" customHeight="1" x14ac:dyDescent="0.2">
      <c r="A159" s="49"/>
      <c r="B159" s="49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0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 ht="15.75" customHeight="1" x14ac:dyDescent="0.2">
      <c r="A160" s="49"/>
      <c r="B160" s="49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0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 ht="15.75" customHeight="1" x14ac:dyDescent="0.2">
      <c r="A161" s="49"/>
      <c r="B161" s="49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0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 ht="15.75" customHeight="1" x14ac:dyDescent="0.2">
      <c r="A162" s="49"/>
      <c r="B162" s="49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0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 ht="15.75" customHeight="1" x14ac:dyDescent="0.2">
      <c r="A163" s="49"/>
      <c r="B163" s="49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0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 ht="15.75" customHeight="1" x14ac:dyDescent="0.2">
      <c r="A164" s="49"/>
      <c r="B164" s="49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0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 ht="15.75" customHeight="1" x14ac:dyDescent="0.2">
      <c r="A165" s="49"/>
      <c r="B165" s="49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0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 ht="15.75" customHeight="1" x14ac:dyDescent="0.2">
      <c r="A166" s="49"/>
      <c r="B166" s="49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0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 ht="15.75" customHeight="1" x14ac:dyDescent="0.2">
      <c r="A167" s="49"/>
      <c r="B167" s="49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0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 ht="15.75" customHeight="1" x14ac:dyDescent="0.2">
      <c r="A168" s="49"/>
      <c r="B168" s="49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0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 ht="15.75" customHeight="1" x14ac:dyDescent="0.2">
      <c r="A169" s="49"/>
      <c r="B169" s="49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0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 ht="15.75" customHeight="1" x14ac:dyDescent="0.2">
      <c r="A170" s="49"/>
      <c r="B170" s="49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0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 ht="15.75" customHeight="1" x14ac:dyDescent="0.2">
      <c r="A171" s="49"/>
      <c r="B171" s="49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0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 ht="15.75" customHeight="1" x14ac:dyDescent="0.2">
      <c r="A172" s="49"/>
      <c r="B172" s="49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0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 ht="15.75" customHeight="1" x14ac:dyDescent="0.2">
      <c r="A173" s="49"/>
      <c r="B173" s="49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0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 ht="15.75" customHeight="1" x14ac:dyDescent="0.2">
      <c r="A174" s="49"/>
      <c r="B174" s="49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0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</row>
    <row r="175" spans="1:33" ht="15.75" customHeight="1" x14ac:dyDescent="0.2">
      <c r="A175" s="49"/>
      <c r="B175" s="49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0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 ht="15.75" customHeight="1" x14ac:dyDescent="0.2">
      <c r="A176" s="49"/>
      <c r="B176" s="49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0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</row>
    <row r="177" spans="1:33" ht="15.75" customHeight="1" x14ac:dyDescent="0.2">
      <c r="A177" s="49"/>
      <c r="B177" s="49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0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 ht="15.75" customHeight="1" x14ac:dyDescent="0.2">
      <c r="A178" s="49"/>
      <c r="B178" s="49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0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 ht="15.75" customHeight="1" x14ac:dyDescent="0.2">
      <c r="A179" s="49"/>
      <c r="B179" s="49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0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 ht="15.75" customHeight="1" x14ac:dyDescent="0.2">
      <c r="A180" s="49"/>
      <c r="B180" s="49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0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 ht="15.75" customHeight="1" x14ac:dyDescent="0.2">
      <c r="A181" s="49"/>
      <c r="B181" s="49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0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 ht="15.75" customHeight="1" x14ac:dyDescent="0.2">
      <c r="A182" s="49"/>
      <c r="B182" s="49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0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 ht="15.75" customHeight="1" x14ac:dyDescent="0.2">
      <c r="A183" s="49"/>
      <c r="B183" s="49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0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 ht="15.75" customHeight="1" x14ac:dyDescent="0.2">
      <c r="A184" s="49"/>
      <c r="B184" s="49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0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 ht="15.75" customHeight="1" x14ac:dyDescent="0.2">
      <c r="A185" s="49"/>
      <c r="B185" s="49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0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 ht="15.75" customHeight="1" x14ac:dyDescent="0.2">
      <c r="A186" s="49"/>
      <c r="B186" s="49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0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 ht="15.75" customHeight="1" x14ac:dyDescent="0.2">
      <c r="A187" s="49"/>
      <c r="B187" s="49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0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 ht="15.75" customHeight="1" x14ac:dyDescent="0.2">
      <c r="A188" s="49"/>
      <c r="B188" s="49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0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  <row r="189" spans="1:33" ht="15.75" customHeight="1" x14ac:dyDescent="0.2">
      <c r="A189" s="49"/>
      <c r="B189" s="49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0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</row>
    <row r="190" spans="1:33" ht="15.75" customHeight="1" x14ac:dyDescent="0.2">
      <c r="A190" s="49"/>
      <c r="B190" s="49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0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</row>
    <row r="191" spans="1:33" ht="15.75" customHeight="1" x14ac:dyDescent="0.2">
      <c r="A191" s="49"/>
      <c r="B191" s="49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0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</row>
    <row r="192" spans="1:33" ht="15.75" customHeight="1" x14ac:dyDescent="0.2">
      <c r="A192" s="49"/>
      <c r="B192" s="49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0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</row>
    <row r="193" spans="1:33" ht="15.75" customHeight="1" x14ac:dyDescent="0.2">
      <c r="A193" s="49"/>
      <c r="B193" s="49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0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</row>
    <row r="194" spans="1:33" ht="15.75" customHeight="1" x14ac:dyDescent="0.2">
      <c r="A194" s="49"/>
      <c r="B194" s="49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0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</row>
    <row r="195" spans="1:33" ht="15.75" customHeight="1" x14ac:dyDescent="0.2">
      <c r="A195" s="49"/>
      <c r="B195" s="49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0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 ht="15.75" customHeight="1" x14ac:dyDescent="0.2">
      <c r="A196" s="49"/>
      <c r="B196" s="49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0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</row>
    <row r="197" spans="1:33" ht="15.75" customHeight="1" x14ac:dyDescent="0.2">
      <c r="A197" s="49"/>
      <c r="B197" s="49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0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</row>
    <row r="198" spans="1:33" ht="15.75" customHeight="1" x14ac:dyDescent="0.2">
      <c r="A198" s="49"/>
      <c r="B198" s="49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0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</row>
    <row r="199" spans="1:33" ht="15.75" customHeight="1" x14ac:dyDescent="0.2">
      <c r="A199" s="49"/>
      <c r="B199" s="49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0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 ht="15.75" customHeight="1" x14ac:dyDescent="0.2">
      <c r="A200" s="49"/>
      <c r="B200" s="49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0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</row>
    <row r="201" spans="1:33" ht="15.75" customHeight="1" x14ac:dyDescent="0.2">
      <c r="A201" s="49"/>
      <c r="B201" s="49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0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</row>
    <row r="202" spans="1:33" ht="15.75" customHeight="1" x14ac:dyDescent="0.2">
      <c r="A202" s="49"/>
      <c r="B202" s="49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0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 ht="15.75" customHeight="1" x14ac:dyDescent="0.2">
      <c r="A203" s="49"/>
      <c r="B203" s="49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0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 ht="15.75" customHeight="1" x14ac:dyDescent="0.2">
      <c r="A204" s="49"/>
      <c r="B204" s="49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0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</row>
    <row r="205" spans="1:33" ht="15.75" customHeight="1" x14ac:dyDescent="0.2">
      <c r="A205" s="49"/>
      <c r="B205" s="49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0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 ht="15.75" customHeight="1" x14ac:dyDescent="0.2">
      <c r="A206" s="49"/>
      <c r="B206" s="49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0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 ht="15.75" customHeight="1" x14ac:dyDescent="0.2">
      <c r="A207" s="49"/>
      <c r="B207" s="49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0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</row>
    <row r="208" spans="1:33" ht="15.75" customHeight="1" x14ac:dyDescent="0.2">
      <c r="A208" s="49"/>
      <c r="B208" s="49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0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</row>
    <row r="209" spans="1:33" ht="15.75" customHeight="1" x14ac:dyDescent="0.2">
      <c r="A209" s="49"/>
      <c r="B209" s="49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0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</row>
    <row r="210" spans="1:33" ht="15.75" customHeight="1" x14ac:dyDescent="0.2">
      <c r="A210" s="49"/>
      <c r="B210" s="49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0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</row>
    <row r="211" spans="1:33" ht="15.75" customHeight="1" x14ac:dyDescent="0.2">
      <c r="A211" s="49"/>
      <c r="B211" s="49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0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</row>
    <row r="212" spans="1:33" ht="15.75" customHeight="1" x14ac:dyDescent="0.2">
      <c r="A212" s="49"/>
      <c r="B212" s="49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0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</row>
    <row r="213" spans="1:33" ht="15.75" customHeight="1" x14ac:dyDescent="0.2">
      <c r="A213" s="49"/>
      <c r="B213" s="49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0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</row>
    <row r="214" spans="1:33" ht="15.75" customHeight="1" x14ac:dyDescent="0.2">
      <c r="A214" s="49"/>
      <c r="B214" s="49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0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</row>
    <row r="215" spans="1:33" ht="15.75" customHeight="1" x14ac:dyDescent="0.2">
      <c r="A215" s="49"/>
      <c r="B215" s="49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0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</row>
    <row r="216" spans="1:33" ht="15.75" customHeight="1" x14ac:dyDescent="0.2">
      <c r="A216" s="49"/>
      <c r="B216" s="49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0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</row>
    <row r="217" spans="1:33" ht="15.75" customHeight="1" x14ac:dyDescent="0.2">
      <c r="A217" s="49"/>
      <c r="B217" s="49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0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</row>
    <row r="218" spans="1:33" ht="15.75" customHeight="1" x14ac:dyDescent="0.2">
      <c r="A218" s="49"/>
      <c r="B218" s="49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0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</row>
    <row r="219" spans="1:33" ht="15.75" customHeight="1" x14ac:dyDescent="0.2">
      <c r="A219" s="49"/>
      <c r="B219" s="49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0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</row>
    <row r="220" spans="1:33" ht="15.75" customHeight="1" x14ac:dyDescent="0.2">
      <c r="A220" s="49"/>
      <c r="B220" s="49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0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</row>
    <row r="221" spans="1:33" ht="15.75" customHeight="1" x14ac:dyDescent="0.15">
      <c r="R221" s="32"/>
      <c r="S221" s="34"/>
    </row>
    <row r="222" spans="1:33" ht="15.75" customHeight="1" x14ac:dyDescent="0.15">
      <c r="R222" s="32"/>
      <c r="S222" s="34"/>
    </row>
    <row r="223" spans="1:33" ht="15.75" customHeight="1" x14ac:dyDescent="0.15">
      <c r="R223" s="32"/>
      <c r="S223" s="34"/>
    </row>
    <row r="224" spans="1:33" ht="15.75" customHeight="1" x14ac:dyDescent="0.15">
      <c r="R224" s="32"/>
      <c r="S224" s="34"/>
    </row>
    <row r="225" spans="18:18" ht="15.75" customHeight="1" x14ac:dyDescent="0.15">
      <c r="R225" s="32"/>
    </row>
    <row r="226" spans="18:18" ht="15.75" customHeight="1" x14ac:dyDescent="0.15">
      <c r="R226" s="32"/>
    </row>
    <row r="227" spans="18:18" ht="15.75" customHeight="1" x14ac:dyDescent="0.15">
      <c r="R227" s="32"/>
    </row>
    <row r="228" spans="18:18" ht="15.75" customHeight="1" x14ac:dyDescent="0.15">
      <c r="R228" s="32"/>
    </row>
    <row r="229" spans="18:18" ht="15.75" customHeight="1" x14ac:dyDescent="0.15">
      <c r="R229" s="32"/>
    </row>
    <row r="230" spans="18:18" ht="15.75" customHeight="1" x14ac:dyDescent="0.15">
      <c r="R230" s="32"/>
    </row>
    <row r="231" spans="18:18" ht="15.75" customHeight="1" x14ac:dyDescent="0.15">
      <c r="R231" s="32"/>
    </row>
    <row r="232" spans="18:18" ht="15.75" customHeight="1" x14ac:dyDescent="0.15">
      <c r="R232" s="32"/>
    </row>
    <row r="233" spans="18:18" ht="15.75" customHeight="1" x14ac:dyDescent="0.15">
      <c r="R233" s="32"/>
    </row>
    <row r="234" spans="18:18" ht="15.75" customHeight="1" x14ac:dyDescent="0.15">
      <c r="R234" s="32"/>
    </row>
    <row r="235" spans="18:18" ht="15.75" customHeight="1" x14ac:dyDescent="0.15">
      <c r="R235" s="32"/>
    </row>
    <row r="236" spans="18:18" ht="15.75" customHeight="1" x14ac:dyDescent="0.15">
      <c r="R236" s="32"/>
    </row>
    <row r="237" spans="18:18" ht="15.75" customHeight="1" x14ac:dyDescent="0.15">
      <c r="R237" s="32"/>
    </row>
    <row r="238" spans="18:18" ht="15.75" customHeight="1" x14ac:dyDescent="0.15">
      <c r="R238" s="32"/>
    </row>
    <row r="239" spans="18:18" ht="15.75" customHeight="1" x14ac:dyDescent="0.15">
      <c r="R239" s="32"/>
    </row>
    <row r="240" spans="18:18" ht="15.75" customHeight="1" x14ac:dyDescent="0.15">
      <c r="R240" s="32"/>
    </row>
    <row r="241" spans="18:18" ht="15.75" customHeight="1" x14ac:dyDescent="0.15">
      <c r="R241" s="32"/>
    </row>
    <row r="242" spans="18:18" ht="15.75" customHeight="1" x14ac:dyDescent="0.15">
      <c r="R242" s="32"/>
    </row>
    <row r="243" spans="18:18" ht="15.75" customHeight="1" x14ac:dyDescent="0.15">
      <c r="R243" s="32"/>
    </row>
    <row r="244" spans="18:18" ht="15.75" customHeight="1" x14ac:dyDescent="0.15">
      <c r="R244" s="32"/>
    </row>
    <row r="245" spans="18:18" ht="15.75" customHeight="1" x14ac:dyDescent="0.15">
      <c r="R245" s="32"/>
    </row>
    <row r="246" spans="18:18" ht="15.75" customHeight="1" x14ac:dyDescent="0.15">
      <c r="R246" s="32"/>
    </row>
    <row r="247" spans="18:18" ht="15.75" customHeight="1" x14ac:dyDescent="0.15">
      <c r="R247" s="32"/>
    </row>
    <row r="248" spans="18:18" ht="15.75" customHeight="1" x14ac:dyDescent="0.15">
      <c r="R248" s="32"/>
    </row>
    <row r="249" spans="18:18" ht="15.75" customHeight="1" x14ac:dyDescent="0.15">
      <c r="R249" s="32"/>
    </row>
    <row r="250" spans="18:18" ht="15.75" customHeight="1" x14ac:dyDescent="0.15">
      <c r="R250" s="32"/>
    </row>
    <row r="251" spans="18:18" ht="15.75" customHeight="1" x14ac:dyDescent="0.15">
      <c r="R251" s="32"/>
    </row>
    <row r="252" spans="18:18" ht="15.75" customHeight="1" x14ac:dyDescent="0.15">
      <c r="R252" s="32"/>
    </row>
    <row r="253" spans="18:18" ht="15.75" customHeight="1" x14ac:dyDescent="0.15">
      <c r="R253" s="32"/>
    </row>
    <row r="254" spans="18:18" ht="15.75" customHeight="1" x14ac:dyDescent="0.15">
      <c r="R254" s="32"/>
    </row>
    <row r="255" spans="18:18" ht="15.75" customHeight="1" x14ac:dyDescent="0.15">
      <c r="R255" s="32"/>
    </row>
    <row r="256" spans="18:18" ht="15.75" customHeight="1" x14ac:dyDescent="0.15">
      <c r="R256" s="32"/>
    </row>
    <row r="257" spans="18:18" ht="15.75" customHeight="1" x14ac:dyDescent="0.15">
      <c r="R257" s="32"/>
    </row>
    <row r="258" spans="18:18" ht="15.75" customHeight="1" x14ac:dyDescent="0.15">
      <c r="R258" s="32"/>
    </row>
    <row r="259" spans="18:18" ht="15.75" customHeight="1" x14ac:dyDescent="0.15">
      <c r="R259" s="32"/>
    </row>
    <row r="260" spans="18:18" ht="15.75" customHeight="1" x14ac:dyDescent="0.15">
      <c r="R260" s="32"/>
    </row>
    <row r="261" spans="18:18" ht="15.75" customHeight="1" x14ac:dyDescent="0.15">
      <c r="R261" s="32"/>
    </row>
    <row r="262" spans="18:18" ht="15.75" customHeight="1" x14ac:dyDescent="0.15">
      <c r="R262" s="32"/>
    </row>
    <row r="263" spans="18:18" ht="15.75" customHeight="1" x14ac:dyDescent="0.15">
      <c r="R263" s="32"/>
    </row>
    <row r="264" spans="18:18" ht="15.75" customHeight="1" x14ac:dyDescent="0.15">
      <c r="R264" s="32"/>
    </row>
    <row r="265" spans="18:18" ht="15.75" customHeight="1" x14ac:dyDescent="0.15">
      <c r="R265" s="32"/>
    </row>
    <row r="266" spans="18:18" ht="15.75" customHeight="1" x14ac:dyDescent="0.15">
      <c r="R266" s="32"/>
    </row>
    <row r="267" spans="18:18" ht="15.75" customHeight="1" x14ac:dyDescent="0.15">
      <c r="R267" s="32"/>
    </row>
    <row r="268" spans="18:18" ht="15.75" customHeight="1" x14ac:dyDescent="0.15">
      <c r="R268" s="32"/>
    </row>
    <row r="269" spans="18:18" ht="15.75" customHeight="1" x14ac:dyDescent="0.15">
      <c r="R269" s="32"/>
    </row>
    <row r="270" spans="18:18" ht="15.75" customHeight="1" x14ac:dyDescent="0.15">
      <c r="R270" s="32"/>
    </row>
    <row r="271" spans="18:18" ht="15.75" customHeight="1" x14ac:dyDescent="0.15">
      <c r="R271" s="32"/>
    </row>
    <row r="272" spans="18:18" ht="15.75" customHeight="1" x14ac:dyDescent="0.15">
      <c r="R272" s="32"/>
    </row>
    <row r="273" spans="18:18" ht="15.75" customHeight="1" x14ac:dyDescent="0.15">
      <c r="R273" s="32"/>
    </row>
    <row r="274" spans="18:18" ht="15.75" customHeight="1" x14ac:dyDescent="0.15">
      <c r="R274" s="32"/>
    </row>
    <row r="275" spans="18:18" ht="15.75" customHeight="1" x14ac:dyDescent="0.15">
      <c r="R275" s="32"/>
    </row>
    <row r="276" spans="18:18" ht="15.75" customHeight="1" x14ac:dyDescent="0.15">
      <c r="R276" s="32"/>
    </row>
    <row r="277" spans="18:18" ht="15.75" customHeight="1" x14ac:dyDescent="0.15">
      <c r="R277" s="32"/>
    </row>
    <row r="278" spans="18:18" ht="15.75" customHeight="1" x14ac:dyDescent="0.15">
      <c r="R278" s="32"/>
    </row>
    <row r="279" spans="18:18" ht="15.75" customHeight="1" x14ac:dyDescent="0.15">
      <c r="R279" s="32"/>
    </row>
    <row r="280" spans="18:18" ht="15.75" customHeight="1" x14ac:dyDescent="0.15">
      <c r="R280" s="32"/>
    </row>
    <row r="281" spans="18:18" ht="15.75" customHeight="1" x14ac:dyDescent="0.15">
      <c r="R281" s="32"/>
    </row>
    <row r="282" spans="18:18" ht="15.75" customHeight="1" x14ac:dyDescent="0.15">
      <c r="R282" s="32"/>
    </row>
    <row r="283" spans="18:18" ht="15.75" customHeight="1" x14ac:dyDescent="0.15">
      <c r="R283" s="32"/>
    </row>
    <row r="284" spans="18:18" ht="15.75" customHeight="1" x14ac:dyDescent="0.15">
      <c r="R284" s="32"/>
    </row>
    <row r="285" spans="18:18" ht="15.75" customHeight="1" x14ac:dyDescent="0.15">
      <c r="R285" s="32"/>
    </row>
    <row r="286" spans="18:18" ht="15.75" customHeight="1" x14ac:dyDescent="0.15">
      <c r="R286" s="32"/>
    </row>
    <row r="287" spans="18:18" ht="15.75" customHeight="1" x14ac:dyDescent="0.15">
      <c r="R287" s="32"/>
    </row>
    <row r="288" spans="18:18" ht="15.75" customHeight="1" x14ac:dyDescent="0.15">
      <c r="R288" s="32"/>
    </row>
    <row r="289" spans="18:18" ht="15.75" customHeight="1" x14ac:dyDescent="0.15">
      <c r="R289" s="32"/>
    </row>
    <row r="290" spans="18:18" ht="15.75" customHeight="1" x14ac:dyDescent="0.15">
      <c r="R290" s="32"/>
    </row>
    <row r="291" spans="18:18" ht="15.75" customHeight="1" x14ac:dyDescent="0.15">
      <c r="R291" s="32"/>
    </row>
    <row r="292" spans="18:18" ht="15.75" customHeight="1" x14ac:dyDescent="0.15">
      <c r="R292" s="32"/>
    </row>
    <row r="293" spans="18:18" ht="15.75" customHeight="1" x14ac:dyDescent="0.15">
      <c r="R293" s="32"/>
    </row>
    <row r="294" spans="18:18" ht="15.75" customHeight="1" x14ac:dyDescent="0.15">
      <c r="R294" s="32"/>
    </row>
    <row r="295" spans="18:18" ht="15.75" customHeight="1" x14ac:dyDescent="0.15">
      <c r="R295" s="32"/>
    </row>
    <row r="296" spans="18:18" ht="15.75" customHeight="1" x14ac:dyDescent="0.15">
      <c r="R296" s="32"/>
    </row>
    <row r="297" spans="18:18" ht="15.75" customHeight="1" x14ac:dyDescent="0.15">
      <c r="R297" s="32"/>
    </row>
    <row r="298" spans="18:18" ht="15.75" customHeight="1" x14ac:dyDescent="0.15">
      <c r="R298" s="32"/>
    </row>
    <row r="299" spans="18:18" ht="15.75" customHeight="1" x14ac:dyDescent="0.15">
      <c r="R299" s="32"/>
    </row>
    <row r="300" spans="18:18" ht="15.75" customHeight="1" x14ac:dyDescent="0.15">
      <c r="R300" s="32"/>
    </row>
    <row r="301" spans="18:18" ht="15.75" customHeight="1" x14ac:dyDescent="0.15">
      <c r="R301" s="32"/>
    </row>
    <row r="302" spans="18:18" ht="15.75" customHeight="1" x14ac:dyDescent="0.15">
      <c r="R302" s="32"/>
    </row>
    <row r="303" spans="18:18" ht="15.75" customHeight="1" x14ac:dyDescent="0.15">
      <c r="R303" s="32"/>
    </row>
    <row r="304" spans="18:18" ht="15.75" customHeight="1" x14ac:dyDescent="0.15">
      <c r="R304" s="32"/>
    </row>
    <row r="305" spans="18:18" ht="15.75" customHeight="1" x14ac:dyDescent="0.15">
      <c r="R305" s="32"/>
    </row>
    <row r="306" spans="18:18" ht="15.75" customHeight="1" x14ac:dyDescent="0.15">
      <c r="R306" s="32"/>
    </row>
    <row r="307" spans="18:18" ht="15.75" customHeight="1" x14ac:dyDescent="0.15">
      <c r="R307" s="32"/>
    </row>
    <row r="308" spans="18:18" ht="15.75" customHeight="1" x14ac:dyDescent="0.15">
      <c r="R308" s="32"/>
    </row>
    <row r="309" spans="18:18" ht="15.75" customHeight="1" x14ac:dyDescent="0.15">
      <c r="R309" s="32"/>
    </row>
    <row r="310" spans="18:18" ht="15.75" customHeight="1" x14ac:dyDescent="0.15">
      <c r="R310" s="32"/>
    </row>
    <row r="311" spans="18:18" ht="15.75" customHeight="1" x14ac:dyDescent="0.15">
      <c r="R311" s="32"/>
    </row>
    <row r="312" spans="18:18" ht="15.75" customHeight="1" x14ac:dyDescent="0.15">
      <c r="R312" s="32"/>
    </row>
    <row r="313" spans="18:18" ht="15.75" customHeight="1" x14ac:dyDescent="0.15">
      <c r="R313" s="32"/>
    </row>
    <row r="314" spans="18:18" ht="15.75" customHeight="1" x14ac:dyDescent="0.15">
      <c r="R314" s="32"/>
    </row>
    <row r="315" spans="18:18" ht="15.75" customHeight="1" x14ac:dyDescent="0.15">
      <c r="R315" s="32"/>
    </row>
    <row r="316" spans="18:18" ht="15.75" customHeight="1" x14ac:dyDescent="0.15">
      <c r="R316" s="32"/>
    </row>
    <row r="317" spans="18:18" ht="15.75" customHeight="1" x14ac:dyDescent="0.15">
      <c r="R317" s="32"/>
    </row>
    <row r="318" spans="18:18" ht="15.75" customHeight="1" x14ac:dyDescent="0.15">
      <c r="R318" s="32"/>
    </row>
    <row r="319" spans="18:18" ht="15.75" customHeight="1" x14ac:dyDescent="0.15">
      <c r="R319" s="32"/>
    </row>
    <row r="320" spans="18:18" ht="15.75" customHeight="1" x14ac:dyDescent="0.15">
      <c r="R320" s="32"/>
    </row>
    <row r="321" spans="18:18" ht="15.75" customHeight="1" x14ac:dyDescent="0.15">
      <c r="R321" s="32"/>
    </row>
    <row r="322" spans="18:18" ht="15.75" customHeight="1" x14ac:dyDescent="0.15">
      <c r="R322" s="32"/>
    </row>
    <row r="323" spans="18:18" ht="15.75" customHeight="1" x14ac:dyDescent="0.15">
      <c r="R323" s="32"/>
    </row>
    <row r="324" spans="18:18" ht="15.75" customHeight="1" x14ac:dyDescent="0.15">
      <c r="R324" s="32"/>
    </row>
    <row r="325" spans="18:18" ht="15.75" customHeight="1" x14ac:dyDescent="0.15">
      <c r="R325" s="32"/>
    </row>
    <row r="326" spans="18:18" ht="15.75" customHeight="1" x14ac:dyDescent="0.15">
      <c r="R326" s="32"/>
    </row>
    <row r="327" spans="18:18" ht="15.75" customHeight="1" x14ac:dyDescent="0.15">
      <c r="R327" s="32"/>
    </row>
    <row r="328" spans="18:18" ht="15.75" customHeight="1" x14ac:dyDescent="0.15">
      <c r="R328" s="32"/>
    </row>
    <row r="329" spans="18:18" ht="15.75" customHeight="1" x14ac:dyDescent="0.15">
      <c r="R329" s="32"/>
    </row>
    <row r="330" spans="18:18" ht="15.75" customHeight="1" x14ac:dyDescent="0.15">
      <c r="R330" s="32"/>
    </row>
    <row r="331" spans="18:18" ht="15.75" customHeight="1" x14ac:dyDescent="0.15">
      <c r="R331" s="32"/>
    </row>
    <row r="332" spans="18:18" ht="15.75" customHeight="1" x14ac:dyDescent="0.15">
      <c r="R332" s="32"/>
    </row>
    <row r="333" spans="18:18" ht="15.75" customHeight="1" x14ac:dyDescent="0.15">
      <c r="R333" s="32"/>
    </row>
    <row r="334" spans="18:18" ht="15.75" customHeight="1" x14ac:dyDescent="0.15">
      <c r="R334" s="32"/>
    </row>
    <row r="335" spans="18:18" ht="15.75" customHeight="1" x14ac:dyDescent="0.15">
      <c r="R335" s="32"/>
    </row>
    <row r="336" spans="18:18" ht="15.75" customHeight="1" x14ac:dyDescent="0.15">
      <c r="R336" s="32"/>
    </row>
    <row r="337" spans="18:18" ht="15.75" customHeight="1" x14ac:dyDescent="0.15">
      <c r="R337" s="32"/>
    </row>
    <row r="338" spans="18:18" ht="15.75" customHeight="1" x14ac:dyDescent="0.15">
      <c r="R338" s="32"/>
    </row>
    <row r="339" spans="18:18" ht="15.75" customHeight="1" x14ac:dyDescent="0.15">
      <c r="R339" s="32"/>
    </row>
    <row r="340" spans="18:18" ht="15.75" customHeight="1" x14ac:dyDescent="0.15">
      <c r="R340" s="32"/>
    </row>
    <row r="341" spans="18:18" ht="15.75" customHeight="1" x14ac:dyDescent="0.15">
      <c r="R341" s="32"/>
    </row>
    <row r="342" spans="18:18" ht="15.75" customHeight="1" x14ac:dyDescent="0.15">
      <c r="R342" s="32"/>
    </row>
    <row r="343" spans="18:18" ht="15.75" customHeight="1" x14ac:dyDescent="0.15">
      <c r="R343" s="32"/>
    </row>
    <row r="344" spans="18:18" ht="15.75" customHeight="1" x14ac:dyDescent="0.15">
      <c r="R344" s="32"/>
    </row>
    <row r="345" spans="18:18" ht="15.75" customHeight="1" x14ac:dyDescent="0.15">
      <c r="R345" s="32"/>
    </row>
    <row r="346" spans="18:18" ht="15.75" customHeight="1" x14ac:dyDescent="0.15">
      <c r="R346" s="32"/>
    </row>
    <row r="347" spans="18:18" ht="15.75" customHeight="1" x14ac:dyDescent="0.15">
      <c r="R347" s="32"/>
    </row>
    <row r="348" spans="18:18" ht="15.75" customHeight="1" x14ac:dyDescent="0.15">
      <c r="R348" s="32"/>
    </row>
    <row r="349" spans="18:18" ht="15.75" customHeight="1" x14ac:dyDescent="0.15">
      <c r="R349" s="32"/>
    </row>
    <row r="350" spans="18:18" ht="15.75" customHeight="1" x14ac:dyDescent="0.15">
      <c r="R350" s="32"/>
    </row>
    <row r="351" spans="18:18" ht="15.75" customHeight="1" x14ac:dyDescent="0.15">
      <c r="R351" s="32"/>
    </row>
    <row r="352" spans="18:18" ht="15.75" customHeight="1" x14ac:dyDescent="0.15">
      <c r="R352" s="32"/>
    </row>
    <row r="353" spans="18:18" ht="15.75" customHeight="1" x14ac:dyDescent="0.15">
      <c r="R353" s="32"/>
    </row>
    <row r="354" spans="18:18" ht="15.75" customHeight="1" x14ac:dyDescent="0.15">
      <c r="R354" s="32"/>
    </row>
    <row r="355" spans="18:18" ht="15.75" customHeight="1" x14ac:dyDescent="0.15">
      <c r="R355" s="32"/>
    </row>
    <row r="356" spans="18:18" ht="15.75" customHeight="1" x14ac:dyDescent="0.15">
      <c r="R356" s="32"/>
    </row>
    <row r="357" spans="18:18" ht="15.75" customHeight="1" x14ac:dyDescent="0.15">
      <c r="R357" s="32"/>
    </row>
    <row r="358" spans="18:18" ht="15.75" customHeight="1" x14ac:dyDescent="0.15">
      <c r="R358" s="32"/>
    </row>
    <row r="359" spans="18:18" ht="15.75" customHeight="1" x14ac:dyDescent="0.15">
      <c r="R359" s="32"/>
    </row>
    <row r="360" spans="18:18" ht="15.75" customHeight="1" x14ac:dyDescent="0.15">
      <c r="R360" s="32"/>
    </row>
    <row r="361" spans="18:18" ht="15.75" customHeight="1" x14ac:dyDescent="0.15">
      <c r="R361" s="32"/>
    </row>
    <row r="362" spans="18:18" ht="15.75" customHeight="1" x14ac:dyDescent="0.15">
      <c r="R362" s="32"/>
    </row>
    <row r="363" spans="18:18" ht="15.75" customHeight="1" x14ac:dyDescent="0.15">
      <c r="R363" s="32"/>
    </row>
    <row r="364" spans="18:18" ht="15.75" customHeight="1" x14ac:dyDescent="0.15">
      <c r="R364" s="32"/>
    </row>
    <row r="365" spans="18:18" ht="15.75" customHeight="1" x14ac:dyDescent="0.15">
      <c r="R365" s="32"/>
    </row>
    <row r="366" spans="18:18" ht="15.75" customHeight="1" x14ac:dyDescent="0.15">
      <c r="R366" s="32"/>
    </row>
    <row r="367" spans="18:18" ht="15.75" customHeight="1" x14ac:dyDescent="0.15">
      <c r="R367" s="32"/>
    </row>
    <row r="368" spans="18:18" ht="15.75" customHeight="1" x14ac:dyDescent="0.15">
      <c r="R368" s="32"/>
    </row>
    <row r="369" spans="18:18" ht="15.75" customHeight="1" x14ac:dyDescent="0.15">
      <c r="R369" s="32"/>
    </row>
    <row r="370" spans="18:18" ht="15.75" customHeight="1" x14ac:dyDescent="0.15">
      <c r="R370" s="32"/>
    </row>
    <row r="371" spans="18:18" ht="15.75" customHeight="1" x14ac:dyDescent="0.15">
      <c r="R371" s="32"/>
    </row>
    <row r="372" spans="18:18" ht="15.75" customHeight="1" x14ac:dyDescent="0.15">
      <c r="R372" s="32"/>
    </row>
    <row r="373" spans="18:18" ht="15.75" customHeight="1" x14ac:dyDescent="0.15">
      <c r="R373" s="32"/>
    </row>
    <row r="374" spans="18:18" ht="15.75" customHeight="1" x14ac:dyDescent="0.15">
      <c r="R374" s="32"/>
    </row>
    <row r="375" spans="18:18" ht="15.75" customHeight="1" x14ac:dyDescent="0.15">
      <c r="R375" s="32"/>
    </row>
    <row r="376" spans="18:18" ht="15.75" customHeight="1" x14ac:dyDescent="0.15">
      <c r="R376" s="32"/>
    </row>
    <row r="377" spans="18:18" ht="15.75" customHeight="1" x14ac:dyDescent="0.15">
      <c r="R377" s="32"/>
    </row>
    <row r="378" spans="18:18" ht="15.75" customHeight="1" x14ac:dyDescent="0.15">
      <c r="R378" s="32"/>
    </row>
    <row r="379" spans="18:18" ht="15.75" customHeight="1" x14ac:dyDescent="0.15">
      <c r="R379" s="32"/>
    </row>
    <row r="380" spans="18:18" ht="15.75" customHeight="1" x14ac:dyDescent="0.15">
      <c r="R380" s="32"/>
    </row>
    <row r="381" spans="18:18" ht="15.75" customHeight="1" x14ac:dyDescent="0.15">
      <c r="R381" s="32"/>
    </row>
    <row r="382" spans="18:18" ht="15.75" customHeight="1" x14ac:dyDescent="0.15">
      <c r="R382" s="32"/>
    </row>
    <row r="383" spans="18:18" ht="15.75" customHeight="1" x14ac:dyDescent="0.15">
      <c r="R383" s="32"/>
    </row>
    <row r="384" spans="18:18" ht="15.75" customHeight="1" x14ac:dyDescent="0.15">
      <c r="R384" s="32"/>
    </row>
    <row r="385" spans="18:18" ht="15.75" customHeight="1" x14ac:dyDescent="0.15">
      <c r="R385" s="32"/>
    </row>
    <row r="386" spans="18:18" ht="15.75" customHeight="1" x14ac:dyDescent="0.15">
      <c r="R386" s="32"/>
    </row>
    <row r="387" spans="18:18" ht="15.75" customHeight="1" x14ac:dyDescent="0.15">
      <c r="R387" s="32"/>
    </row>
    <row r="388" spans="18:18" ht="15.75" customHeight="1" x14ac:dyDescent="0.15">
      <c r="R388" s="32"/>
    </row>
    <row r="389" spans="18:18" ht="15.75" customHeight="1" x14ac:dyDescent="0.15">
      <c r="R389" s="32"/>
    </row>
    <row r="390" spans="18:18" ht="15.75" customHeight="1" x14ac:dyDescent="0.15">
      <c r="R390" s="32"/>
    </row>
    <row r="391" spans="18:18" ht="15.75" customHeight="1" x14ac:dyDescent="0.15">
      <c r="R391" s="32"/>
    </row>
    <row r="392" spans="18:18" ht="15.75" customHeight="1" x14ac:dyDescent="0.15">
      <c r="R392" s="32"/>
    </row>
    <row r="393" spans="18:18" ht="15.75" customHeight="1" x14ac:dyDescent="0.15">
      <c r="R393" s="32"/>
    </row>
    <row r="394" spans="18:18" ht="15.75" customHeight="1" x14ac:dyDescent="0.15">
      <c r="R394" s="32"/>
    </row>
    <row r="395" spans="18:18" ht="15.75" customHeight="1" x14ac:dyDescent="0.15">
      <c r="R395" s="32"/>
    </row>
    <row r="396" spans="18:18" ht="15.75" customHeight="1" x14ac:dyDescent="0.15">
      <c r="R396" s="32"/>
    </row>
    <row r="397" spans="18:18" ht="15.75" customHeight="1" x14ac:dyDescent="0.15">
      <c r="R397" s="32"/>
    </row>
    <row r="398" spans="18:18" ht="15.75" customHeight="1" x14ac:dyDescent="0.15">
      <c r="R398" s="32"/>
    </row>
    <row r="399" spans="18:18" ht="15.75" customHeight="1" x14ac:dyDescent="0.15">
      <c r="R399" s="32"/>
    </row>
    <row r="400" spans="18:18" ht="15.75" customHeight="1" x14ac:dyDescent="0.15">
      <c r="R400" s="32"/>
    </row>
    <row r="401" spans="18:18" ht="15.75" customHeight="1" x14ac:dyDescent="0.15">
      <c r="R401" s="32"/>
    </row>
    <row r="402" spans="18:18" ht="15.75" customHeight="1" x14ac:dyDescent="0.15">
      <c r="R402" s="32"/>
    </row>
    <row r="403" spans="18:18" ht="15.75" customHeight="1" x14ac:dyDescent="0.15">
      <c r="R403" s="32"/>
    </row>
    <row r="404" spans="18:18" ht="15.75" customHeight="1" x14ac:dyDescent="0.15">
      <c r="R404" s="32"/>
    </row>
    <row r="405" spans="18:18" ht="15.75" customHeight="1" x14ac:dyDescent="0.15">
      <c r="R405" s="32"/>
    </row>
    <row r="406" spans="18:18" ht="15.75" customHeight="1" x14ac:dyDescent="0.15">
      <c r="R406" s="32"/>
    </row>
    <row r="407" spans="18:18" ht="15.75" customHeight="1" x14ac:dyDescent="0.15">
      <c r="R407" s="32"/>
    </row>
    <row r="408" spans="18:18" ht="15.75" customHeight="1" x14ac:dyDescent="0.15">
      <c r="R408" s="32"/>
    </row>
    <row r="409" spans="18:18" ht="15.75" customHeight="1" x14ac:dyDescent="0.15">
      <c r="R409" s="32"/>
    </row>
    <row r="410" spans="18:18" ht="15.75" customHeight="1" x14ac:dyDescent="0.15">
      <c r="R410" s="32"/>
    </row>
    <row r="411" spans="18:18" ht="15.75" customHeight="1" x14ac:dyDescent="0.15">
      <c r="R411" s="32"/>
    </row>
    <row r="412" spans="18:18" ht="15.75" customHeight="1" x14ac:dyDescent="0.15">
      <c r="R412" s="32"/>
    </row>
    <row r="413" spans="18:18" ht="15.75" customHeight="1" x14ac:dyDescent="0.15">
      <c r="R413" s="32"/>
    </row>
    <row r="414" spans="18:18" ht="15.75" customHeight="1" x14ac:dyDescent="0.15">
      <c r="R414" s="32"/>
    </row>
    <row r="415" spans="18:18" ht="15.75" customHeight="1" x14ac:dyDescent="0.15">
      <c r="R415" s="32"/>
    </row>
    <row r="416" spans="18:18" ht="15.75" customHeight="1" x14ac:dyDescent="0.15">
      <c r="R416" s="32"/>
    </row>
    <row r="417" spans="18:18" ht="15.75" customHeight="1" x14ac:dyDescent="0.15">
      <c r="R417" s="32"/>
    </row>
    <row r="418" spans="18:18" ht="15.75" customHeight="1" x14ac:dyDescent="0.15">
      <c r="R418" s="32"/>
    </row>
    <row r="419" spans="18:18" ht="15.75" customHeight="1" x14ac:dyDescent="0.15">
      <c r="R419" s="32"/>
    </row>
    <row r="420" spans="18:18" ht="15.75" customHeight="1" x14ac:dyDescent="0.15">
      <c r="R420" s="32"/>
    </row>
    <row r="421" spans="18:18" ht="15.75" customHeight="1" x14ac:dyDescent="0.15">
      <c r="R421" s="32"/>
    </row>
    <row r="422" spans="18:18" ht="15.75" customHeight="1" x14ac:dyDescent="0.15">
      <c r="R422" s="32"/>
    </row>
    <row r="423" spans="18:18" ht="15.75" customHeight="1" x14ac:dyDescent="0.15">
      <c r="R423" s="32"/>
    </row>
    <row r="424" spans="18:18" ht="15.75" customHeight="1" x14ac:dyDescent="0.15">
      <c r="R424" s="32"/>
    </row>
    <row r="425" spans="18:18" ht="15.75" customHeight="1" x14ac:dyDescent="0.15">
      <c r="R425" s="32"/>
    </row>
    <row r="426" spans="18:18" ht="15.75" customHeight="1" x14ac:dyDescent="0.15">
      <c r="R426" s="32"/>
    </row>
    <row r="427" spans="18:18" ht="15.75" customHeight="1" x14ac:dyDescent="0.15">
      <c r="R427" s="32"/>
    </row>
    <row r="428" spans="18:18" ht="15.75" customHeight="1" x14ac:dyDescent="0.15">
      <c r="R428" s="32"/>
    </row>
    <row r="429" spans="18:18" ht="15.75" customHeight="1" x14ac:dyDescent="0.15">
      <c r="R429" s="32"/>
    </row>
    <row r="430" spans="18:18" ht="15.75" customHeight="1" x14ac:dyDescent="0.15">
      <c r="R430" s="32"/>
    </row>
    <row r="431" spans="18:18" ht="15.75" customHeight="1" x14ac:dyDescent="0.15">
      <c r="R431" s="32"/>
    </row>
    <row r="432" spans="18:18" ht="15.75" customHeight="1" x14ac:dyDescent="0.15">
      <c r="R432" s="32"/>
    </row>
    <row r="433" spans="18:18" ht="15.75" customHeight="1" x14ac:dyDescent="0.15">
      <c r="R433" s="32"/>
    </row>
    <row r="434" spans="18:18" ht="15.75" customHeight="1" x14ac:dyDescent="0.15">
      <c r="R434" s="32"/>
    </row>
    <row r="435" spans="18:18" ht="15.75" customHeight="1" x14ac:dyDescent="0.15">
      <c r="R435" s="32"/>
    </row>
    <row r="436" spans="18:18" ht="15.75" customHeight="1" x14ac:dyDescent="0.15">
      <c r="R436" s="32"/>
    </row>
    <row r="437" spans="18:18" ht="15.75" customHeight="1" x14ac:dyDescent="0.15">
      <c r="R437" s="32"/>
    </row>
    <row r="438" spans="18:18" ht="15.75" customHeight="1" x14ac:dyDescent="0.15">
      <c r="R438" s="32"/>
    </row>
    <row r="439" spans="18:18" ht="15.75" customHeight="1" x14ac:dyDescent="0.15">
      <c r="R439" s="32"/>
    </row>
    <row r="440" spans="18:18" ht="15.75" customHeight="1" x14ac:dyDescent="0.15">
      <c r="R440" s="32"/>
    </row>
    <row r="441" spans="18:18" ht="15.75" customHeight="1" x14ac:dyDescent="0.15">
      <c r="R441" s="32"/>
    </row>
    <row r="442" spans="18:18" ht="15.75" customHeight="1" x14ac:dyDescent="0.15">
      <c r="R442" s="32"/>
    </row>
    <row r="443" spans="18:18" ht="15.75" customHeight="1" x14ac:dyDescent="0.15">
      <c r="R443" s="32"/>
    </row>
    <row r="444" spans="18:18" ht="15.75" customHeight="1" x14ac:dyDescent="0.15">
      <c r="R444" s="32"/>
    </row>
    <row r="445" spans="18:18" ht="15.75" customHeight="1" x14ac:dyDescent="0.15">
      <c r="R445" s="32"/>
    </row>
    <row r="446" spans="18:18" ht="15.75" customHeight="1" x14ac:dyDescent="0.15">
      <c r="R446" s="32"/>
    </row>
    <row r="447" spans="18:18" ht="15.75" customHeight="1" x14ac:dyDescent="0.15">
      <c r="R447" s="32"/>
    </row>
    <row r="448" spans="18:18" ht="15.75" customHeight="1" x14ac:dyDescent="0.15">
      <c r="R448" s="32"/>
    </row>
    <row r="449" spans="18:18" ht="15.75" customHeight="1" x14ac:dyDescent="0.15">
      <c r="R449" s="32"/>
    </row>
    <row r="450" spans="18:18" ht="15.75" customHeight="1" x14ac:dyDescent="0.15">
      <c r="R450" s="32"/>
    </row>
    <row r="451" spans="18:18" ht="15.75" customHeight="1" x14ac:dyDescent="0.15">
      <c r="R451" s="32"/>
    </row>
    <row r="452" spans="18:18" ht="15.75" customHeight="1" x14ac:dyDescent="0.15">
      <c r="R452" s="32"/>
    </row>
    <row r="453" spans="18:18" ht="15.75" customHeight="1" x14ac:dyDescent="0.15">
      <c r="R453" s="32"/>
    </row>
    <row r="454" spans="18:18" ht="15.75" customHeight="1" x14ac:dyDescent="0.15">
      <c r="R454" s="32"/>
    </row>
    <row r="455" spans="18:18" ht="15.75" customHeight="1" x14ac:dyDescent="0.15">
      <c r="R455" s="32"/>
    </row>
    <row r="456" spans="18:18" ht="15.75" customHeight="1" x14ac:dyDescent="0.15">
      <c r="R456" s="32"/>
    </row>
    <row r="457" spans="18:18" ht="15.75" customHeight="1" x14ac:dyDescent="0.15">
      <c r="R457" s="32"/>
    </row>
    <row r="458" spans="18:18" ht="15.75" customHeight="1" x14ac:dyDescent="0.15">
      <c r="R458" s="32"/>
    </row>
    <row r="459" spans="18:18" ht="15.75" customHeight="1" x14ac:dyDescent="0.15">
      <c r="R459" s="32"/>
    </row>
    <row r="460" spans="18:18" ht="15.75" customHeight="1" x14ac:dyDescent="0.15">
      <c r="R460" s="32"/>
    </row>
    <row r="461" spans="18:18" ht="15.75" customHeight="1" x14ac:dyDescent="0.15">
      <c r="R461" s="32"/>
    </row>
    <row r="462" spans="18:18" ht="15.75" customHeight="1" x14ac:dyDescent="0.15">
      <c r="R462" s="32"/>
    </row>
    <row r="463" spans="18:18" ht="15.75" customHeight="1" x14ac:dyDescent="0.15">
      <c r="R463" s="32"/>
    </row>
    <row r="464" spans="18:18" ht="15.75" customHeight="1" x14ac:dyDescent="0.15">
      <c r="R464" s="32"/>
    </row>
    <row r="465" spans="18:18" ht="15.75" customHeight="1" x14ac:dyDescent="0.15">
      <c r="R465" s="32"/>
    </row>
    <row r="466" spans="18:18" ht="15.75" customHeight="1" x14ac:dyDescent="0.15">
      <c r="R466" s="32"/>
    </row>
    <row r="467" spans="18:18" ht="15.75" customHeight="1" x14ac:dyDescent="0.15">
      <c r="R467" s="32"/>
    </row>
    <row r="468" spans="18:18" ht="15.75" customHeight="1" x14ac:dyDescent="0.15">
      <c r="R468" s="32"/>
    </row>
    <row r="469" spans="18:18" ht="15.75" customHeight="1" x14ac:dyDescent="0.15">
      <c r="R469" s="32"/>
    </row>
    <row r="470" spans="18:18" ht="15.75" customHeight="1" x14ac:dyDescent="0.15">
      <c r="R470" s="32"/>
    </row>
    <row r="471" spans="18:18" ht="15.75" customHeight="1" x14ac:dyDescent="0.15">
      <c r="R471" s="32"/>
    </row>
    <row r="472" spans="18:18" ht="15.75" customHeight="1" x14ac:dyDescent="0.15">
      <c r="R472" s="32"/>
    </row>
    <row r="473" spans="18:18" ht="15.75" customHeight="1" x14ac:dyDescent="0.15">
      <c r="R473" s="32"/>
    </row>
    <row r="474" spans="18:18" ht="15.75" customHeight="1" x14ac:dyDescent="0.15">
      <c r="R474" s="32"/>
    </row>
    <row r="475" spans="18:18" ht="15.75" customHeight="1" x14ac:dyDescent="0.15">
      <c r="R475" s="32"/>
    </row>
    <row r="476" spans="18:18" ht="15.75" customHeight="1" x14ac:dyDescent="0.15">
      <c r="R476" s="32"/>
    </row>
    <row r="477" spans="18:18" ht="15.75" customHeight="1" x14ac:dyDescent="0.15">
      <c r="R477" s="32"/>
    </row>
    <row r="478" spans="18:18" ht="15.75" customHeight="1" x14ac:dyDescent="0.15">
      <c r="R478" s="32"/>
    </row>
    <row r="479" spans="18:18" ht="15.75" customHeight="1" x14ac:dyDescent="0.15">
      <c r="R479" s="32"/>
    </row>
    <row r="480" spans="18:18" ht="15.75" customHeight="1" x14ac:dyDescent="0.15">
      <c r="R480" s="32"/>
    </row>
    <row r="481" spans="18:18" ht="15.75" customHeight="1" x14ac:dyDescent="0.15">
      <c r="R481" s="32"/>
    </row>
    <row r="482" spans="18:18" ht="15.75" customHeight="1" x14ac:dyDescent="0.15">
      <c r="R482" s="32"/>
    </row>
    <row r="483" spans="18:18" ht="15.75" customHeight="1" x14ac:dyDescent="0.15">
      <c r="R483" s="32"/>
    </row>
    <row r="484" spans="18:18" ht="15.75" customHeight="1" x14ac:dyDescent="0.15">
      <c r="R484" s="32"/>
    </row>
    <row r="485" spans="18:18" ht="15.75" customHeight="1" x14ac:dyDescent="0.15">
      <c r="R485" s="32"/>
    </row>
    <row r="486" spans="18:18" ht="15.75" customHeight="1" x14ac:dyDescent="0.15">
      <c r="R486" s="32"/>
    </row>
    <row r="487" spans="18:18" ht="15.75" customHeight="1" x14ac:dyDescent="0.15">
      <c r="R487" s="32"/>
    </row>
    <row r="488" spans="18:18" ht="15.75" customHeight="1" x14ac:dyDescent="0.15">
      <c r="R488" s="32"/>
    </row>
    <row r="489" spans="18:18" ht="15.75" customHeight="1" x14ac:dyDescent="0.15">
      <c r="R489" s="32"/>
    </row>
    <row r="490" spans="18:18" ht="15.75" customHeight="1" x14ac:dyDescent="0.15">
      <c r="R490" s="32"/>
    </row>
    <row r="491" spans="18:18" ht="15.75" customHeight="1" x14ac:dyDescent="0.15">
      <c r="R491" s="32"/>
    </row>
    <row r="492" spans="18:18" ht="15.75" customHeight="1" x14ac:dyDescent="0.15">
      <c r="R492" s="32"/>
    </row>
    <row r="493" spans="18:18" ht="15.75" customHeight="1" x14ac:dyDescent="0.15">
      <c r="R493" s="32"/>
    </row>
    <row r="494" spans="18:18" ht="15.75" customHeight="1" x14ac:dyDescent="0.15">
      <c r="R494" s="32"/>
    </row>
    <row r="495" spans="18:18" ht="15.75" customHeight="1" x14ac:dyDescent="0.15">
      <c r="R495" s="32"/>
    </row>
    <row r="496" spans="18:18" ht="15.75" customHeight="1" x14ac:dyDescent="0.15">
      <c r="R496" s="32"/>
    </row>
    <row r="497" spans="18:18" ht="15.75" customHeight="1" x14ac:dyDescent="0.15">
      <c r="R497" s="32"/>
    </row>
    <row r="498" spans="18:18" ht="15.75" customHeight="1" x14ac:dyDescent="0.15">
      <c r="R498" s="32"/>
    </row>
    <row r="499" spans="18:18" ht="15.75" customHeight="1" x14ac:dyDescent="0.15">
      <c r="R499" s="32"/>
    </row>
    <row r="500" spans="18:18" ht="15.75" customHeight="1" x14ac:dyDescent="0.15">
      <c r="R500" s="32"/>
    </row>
    <row r="501" spans="18:18" ht="15.75" customHeight="1" x14ac:dyDescent="0.15">
      <c r="R501" s="32"/>
    </row>
    <row r="502" spans="18:18" ht="15.75" customHeight="1" x14ac:dyDescent="0.15">
      <c r="R502" s="32"/>
    </row>
    <row r="503" spans="18:18" ht="15.75" customHeight="1" x14ac:dyDescent="0.15">
      <c r="R503" s="32"/>
    </row>
    <row r="504" spans="18:18" ht="15.75" customHeight="1" x14ac:dyDescent="0.15">
      <c r="R504" s="32"/>
    </row>
    <row r="505" spans="18:18" ht="15.75" customHeight="1" x14ac:dyDescent="0.15">
      <c r="R505" s="32"/>
    </row>
    <row r="506" spans="18:18" ht="15.75" customHeight="1" x14ac:dyDescent="0.15">
      <c r="R506" s="32"/>
    </row>
    <row r="507" spans="18:18" ht="15.75" customHeight="1" x14ac:dyDescent="0.15">
      <c r="R507" s="32"/>
    </row>
    <row r="508" spans="18:18" ht="15.75" customHeight="1" x14ac:dyDescent="0.15">
      <c r="R508" s="32"/>
    </row>
    <row r="509" spans="18:18" ht="15.75" customHeight="1" x14ac:dyDescent="0.15">
      <c r="R509" s="32"/>
    </row>
    <row r="510" spans="18:18" ht="15.75" customHeight="1" x14ac:dyDescent="0.15">
      <c r="R510" s="32"/>
    </row>
    <row r="511" spans="18:18" ht="15.75" customHeight="1" x14ac:dyDescent="0.15">
      <c r="R511" s="32"/>
    </row>
    <row r="512" spans="18:18" ht="15.75" customHeight="1" x14ac:dyDescent="0.15">
      <c r="R512" s="32"/>
    </row>
    <row r="513" spans="18:18" ht="15.75" customHeight="1" x14ac:dyDescent="0.15">
      <c r="R513" s="32"/>
    </row>
    <row r="514" spans="18:18" ht="15.75" customHeight="1" x14ac:dyDescent="0.15">
      <c r="R514" s="32"/>
    </row>
    <row r="515" spans="18:18" ht="15.75" customHeight="1" x14ac:dyDescent="0.15">
      <c r="R515" s="32"/>
    </row>
    <row r="516" spans="18:18" ht="15.75" customHeight="1" x14ac:dyDescent="0.15">
      <c r="R516" s="32"/>
    </row>
    <row r="517" spans="18:18" ht="15.75" customHeight="1" x14ac:dyDescent="0.15">
      <c r="R517" s="32"/>
    </row>
    <row r="518" spans="18:18" ht="15.75" customHeight="1" x14ac:dyDescent="0.15">
      <c r="R518" s="32"/>
    </row>
    <row r="519" spans="18:18" ht="15.75" customHeight="1" x14ac:dyDescent="0.15">
      <c r="R519" s="32"/>
    </row>
    <row r="520" spans="18:18" ht="15.75" customHeight="1" x14ac:dyDescent="0.15">
      <c r="R520" s="32"/>
    </row>
    <row r="521" spans="18:18" ht="15.75" customHeight="1" x14ac:dyDescent="0.15">
      <c r="R521" s="32"/>
    </row>
    <row r="522" spans="18:18" ht="15.75" customHeight="1" x14ac:dyDescent="0.15">
      <c r="R522" s="32"/>
    </row>
    <row r="523" spans="18:18" ht="15.75" customHeight="1" x14ac:dyDescent="0.15">
      <c r="R523" s="32"/>
    </row>
    <row r="524" spans="18:18" ht="15.75" customHeight="1" x14ac:dyDescent="0.15">
      <c r="R524" s="32"/>
    </row>
    <row r="525" spans="18:18" ht="15.75" customHeight="1" x14ac:dyDescent="0.15">
      <c r="R525" s="32"/>
    </row>
    <row r="526" spans="18:18" ht="15.75" customHeight="1" x14ac:dyDescent="0.15">
      <c r="R526" s="32"/>
    </row>
    <row r="527" spans="18:18" ht="15.75" customHeight="1" x14ac:dyDescent="0.15">
      <c r="R527" s="32"/>
    </row>
    <row r="528" spans="18:18" ht="15.75" customHeight="1" x14ac:dyDescent="0.15">
      <c r="R528" s="32"/>
    </row>
    <row r="529" spans="18:18" ht="15.75" customHeight="1" x14ac:dyDescent="0.15">
      <c r="R529" s="32"/>
    </row>
    <row r="530" spans="18:18" ht="15.75" customHeight="1" x14ac:dyDescent="0.15">
      <c r="R530" s="32"/>
    </row>
    <row r="531" spans="18:18" ht="15.75" customHeight="1" x14ac:dyDescent="0.15">
      <c r="R531" s="32"/>
    </row>
    <row r="532" spans="18:18" ht="15.75" customHeight="1" x14ac:dyDescent="0.15">
      <c r="R532" s="32"/>
    </row>
    <row r="533" spans="18:18" ht="15.75" customHeight="1" x14ac:dyDescent="0.15">
      <c r="R533" s="32"/>
    </row>
    <row r="534" spans="18:18" ht="15.75" customHeight="1" x14ac:dyDescent="0.15">
      <c r="R534" s="32"/>
    </row>
    <row r="535" spans="18:18" ht="15.75" customHeight="1" x14ac:dyDescent="0.15">
      <c r="R535" s="32"/>
    </row>
    <row r="536" spans="18:18" ht="15.75" customHeight="1" x14ac:dyDescent="0.15">
      <c r="R536" s="32"/>
    </row>
    <row r="537" spans="18:18" ht="15.75" customHeight="1" x14ac:dyDescent="0.15">
      <c r="R537" s="32"/>
    </row>
    <row r="538" spans="18:18" ht="15.75" customHeight="1" x14ac:dyDescent="0.15">
      <c r="R538" s="32"/>
    </row>
    <row r="539" spans="18:18" ht="15.75" customHeight="1" x14ac:dyDescent="0.15">
      <c r="R539" s="32"/>
    </row>
    <row r="540" spans="18:18" ht="15.75" customHeight="1" x14ac:dyDescent="0.15">
      <c r="R540" s="32"/>
    </row>
    <row r="541" spans="18:18" ht="15.75" customHeight="1" x14ac:dyDescent="0.15">
      <c r="R541" s="32"/>
    </row>
    <row r="542" spans="18:18" ht="15.75" customHeight="1" x14ac:dyDescent="0.15">
      <c r="R542" s="32"/>
    </row>
    <row r="543" spans="18:18" ht="15.75" customHeight="1" x14ac:dyDescent="0.15">
      <c r="R543" s="32"/>
    </row>
    <row r="544" spans="18:18" ht="15.75" customHeight="1" x14ac:dyDescent="0.15">
      <c r="R544" s="32"/>
    </row>
    <row r="545" spans="18:18" ht="15.75" customHeight="1" x14ac:dyDescent="0.15">
      <c r="R545" s="32"/>
    </row>
    <row r="546" spans="18:18" ht="15.75" customHeight="1" x14ac:dyDescent="0.15">
      <c r="R546" s="32"/>
    </row>
    <row r="547" spans="18:18" ht="15.75" customHeight="1" x14ac:dyDescent="0.15">
      <c r="R547" s="32"/>
    </row>
    <row r="548" spans="18:18" ht="15.75" customHeight="1" x14ac:dyDescent="0.15">
      <c r="R548" s="32"/>
    </row>
    <row r="549" spans="18:18" ht="15.75" customHeight="1" x14ac:dyDescent="0.15">
      <c r="R549" s="32"/>
    </row>
    <row r="550" spans="18:18" ht="15.75" customHeight="1" x14ac:dyDescent="0.15">
      <c r="R550" s="32"/>
    </row>
    <row r="551" spans="18:18" ht="15.75" customHeight="1" x14ac:dyDescent="0.15">
      <c r="R551" s="32"/>
    </row>
    <row r="552" spans="18:18" ht="15.75" customHeight="1" x14ac:dyDescent="0.15">
      <c r="R552" s="32"/>
    </row>
    <row r="553" spans="18:18" ht="15.75" customHeight="1" x14ac:dyDescent="0.15">
      <c r="R553" s="32"/>
    </row>
    <row r="554" spans="18:18" ht="15.75" customHeight="1" x14ac:dyDescent="0.15">
      <c r="R554" s="32"/>
    </row>
    <row r="555" spans="18:18" ht="15.75" customHeight="1" x14ac:dyDescent="0.15">
      <c r="R555" s="32"/>
    </row>
    <row r="556" spans="18:18" ht="15.75" customHeight="1" x14ac:dyDescent="0.15">
      <c r="R556" s="32"/>
    </row>
    <row r="557" spans="18:18" ht="15.75" customHeight="1" x14ac:dyDescent="0.15">
      <c r="R557" s="32"/>
    </row>
    <row r="558" spans="18:18" ht="15.75" customHeight="1" x14ac:dyDescent="0.15">
      <c r="R558" s="32"/>
    </row>
    <row r="559" spans="18:18" ht="15.75" customHeight="1" x14ac:dyDescent="0.15">
      <c r="R559" s="32"/>
    </row>
    <row r="560" spans="18:18" ht="15.75" customHeight="1" x14ac:dyDescent="0.15">
      <c r="R560" s="32"/>
    </row>
    <row r="561" spans="18:18" ht="15.75" customHeight="1" x14ac:dyDescent="0.15">
      <c r="R561" s="32"/>
    </row>
    <row r="562" spans="18:18" ht="15.75" customHeight="1" x14ac:dyDescent="0.15">
      <c r="R562" s="32"/>
    </row>
    <row r="563" spans="18:18" ht="15.75" customHeight="1" x14ac:dyDescent="0.15">
      <c r="R563" s="32"/>
    </row>
    <row r="564" spans="18:18" ht="15.75" customHeight="1" x14ac:dyDescent="0.15">
      <c r="R564" s="32"/>
    </row>
    <row r="565" spans="18:18" ht="15.75" customHeight="1" x14ac:dyDescent="0.15">
      <c r="R565" s="32"/>
    </row>
    <row r="566" spans="18:18" ht="15.75" customHeight="1" x14ac:dyDescent="0.15">
      <c r="R566" s="32"/>
    </row>
    <row r="567" spans="18:18" ht="15.75" customHeight="1" x14ac:dyDescent="0.15">
      <c r="R567" s="32"/>
    </row>
    <row r="568" spans="18:18" ht="15.75" customHeight="1" x14ac:dyDescent="0.15">
      <c r="R568" s="32"/>
    </row>
    <row r="569" spans="18:18" ht="15.75" customHeight="1" x14ac:dyDescent="0.15">
      <c r="R569" s="32"/>
    </row>
    <row r="570" spans="18:18" ht="15.75" customHeight="1" x14ac:dyDescent="0.15">
      <c r="R570" s="32"/>
    </row>
    <row r="571" spans="18:18" ht="15.75" customHeight="1" x14ac:dyDescent="0.15">
      <c r="R571" s="32"/>
    </row>
    <row r="572" spans="18:18" ht="15.75" customHeight="1" x14ac:dyDescent="0.15">
      <c r="R572" s="32"/>
    </row>
    <row r="573" spans="18:18" ht="15.75" customHeight="1" x14ac:dyDescent="0.15">
      <c r="R573" s="32"/>
    </row>
    <row r="574" spans="18:18" ht="15.75" customHeight="1" x14ac:dyDescent="0.15">
      <c r="R574" s="32"/>
    </row>
    <row r="575" spans="18:18" ht="15.75" customHeight="1" x14ac:dyDescent="0.15">
      <c r="R575" s="32"/>
    </row>
    <row r="576" spans="18:18" ht="15.75" customHeight="1" x14ac:dyDescent="0.15">
      <c r="R576" s="32"/>
    </row>
    <row r="577" spans="18:18" ht="15.75" customHeight="1" x14ac:dyDescent="0.15">
      <c r="R577" s="32"/>
    </row>
    <row r="578" spans="18:18" ht="15.75" customHeight="1" x14ac:dyDescent="0.15">
      <c r="R578" s="32"/>
    </row>
    <row r="579" spans="18:18" ht="15.75" customHeight="1" x14ac:dyDescent="0.15">
      <c r="R579" s="32"/>
    </row>
    <row r="580" spans="18:18" ht="15.75" customHeight="1" x14ac:dyDescent="0.15">
      <c r="R580" s="32"/>
    </row>
    <row r="581" spans="18:18" ht="15.75" customHeight="1" x14ac:dyDescent="0.15">
      <c r="R581" s="32"/>
    </row>
    <row r="582" spans="18:18" ht="15.75" customHeight="1" x14ac:dyDescent="0.15">
      <c r="R582" s="32"/>
    </row>
    <row r="583" spans="18:18" ht="15.75" customHeight="1" x14ac:dyDescent="0.15">
      <c r="R583" s="32"/>
    </row>
    <row r="584" spans="18:18" ht="15.75" customHeight="1" x14ac:dyDescent="0.15">
      <c r="R584" s="32"/>
    </row>
    <row r="585" spans="18:18" ht="15.75" customHeight="1" x14ac:dyDescent="0.15">
      <c r="R585" s="32"/>
    </row>
    <row r="586" spans="18:18" ht="15.75" customHeight="1" x14ac:dyDescent="0.15">
      <c r="R586" s="32"/>
    </row>
    <row r="587" spans="18:18" ht="15.75" customHeight="1" x14ac:dyDescent="0.15">
      <c r="R587" s="32"/>
    </row>
    <row r="588" spans="18:18" ht="15.75" customHeight="1" x14ac:dyDescent="0.15">
      <c r="R588" s="32"/>
    </row>
    <row r="589" spans="18:18" ht="15.75" customHeight="1" x14ac:dyDescent="0.15">
      <c r="R589" s="32"/>
    </row>
    <row r="590" spans="18:18" ht="15.75" customHeight="1" x14ac:dyDescent="0.15">
      <c r="R590" s="32"/>
    </row>
    <row r="591" spans="18:18" ht="15.75" customHeight="1" x14ac:dyDescent="0.15">
      <c r="R591" s="32"/>
    </row>
    <row r="592" spans="18:18" ht="15.75" customHeight="1" x14ac:dyDescent="0.15">
      <c r="R592" s="32"/>
    </row>
    <row r="593" spans="18:18" ht="15.75" customHeight="1" x14ac:dyDescent="0.15">
      <c r="R593" s="32"/>
    </row>
    <row r="594" spans="18:18" ht="15.75" customHeight="1" x14ac:dyDescent="0.15">
      <c r="R594" s="32"/>
    </row>
    <row r="595" spans="18:18" ht="15.75" customHeight="1" x14ac:dyDescent="0.15">
      <c r="R595" s="32"/>
    </row>
    <row r="596" spans="18:18" ht="15.75" customHeight="1" x14ac:dyDescent="0.15">
      <c r="R596" s="32"/>
    </row>
    <row r="597" spans="18:18" ht="15.75" customHeight="1" x14ac:dyDescent="0.15">
      <c r="R597" s="32"/>
    </row>
    <row r="598" spans="18:18" ht="15.75" customHeight="1" x14ac:dyDescent="0.15">
      <c r="R598" s="32"/>
    </row>
    <row r="599" spans="18:18" ht="15.75" customHeight="1" x14ac:dyDescent="0.15">
      <c r="R599" s="32"/>
    </row>
    <row r="600" spans="18:18" ht="15.75" customHeight="1" x14ac:dyDescent="0.15">
      <c r="R600" s="32"/>
    </row>
    <row r="601" spans="18:18" ht="15.75" customHeight="1" x14ac:dyDescent="0.15">
      <c r="R601" s="32"/>
    </row>
    <row r="602" spans="18:18" ht="15.75" customHeight="1" x14ac:dyDescent="0.15">
      <c r="R602" s="32"/>
    </row>
    <row r="603" spans="18:18" ht="15.75" customHeight="1" x14ac:dyDescent="0.15">
      <c r="R603" s="32"/>
    </row>
    <row r="604" spans="18:18" ht="15.75" customHeight="1" x14ac:dyDescent="0.15">
      <c r="R604" s="32"/>
    </row>
    <row r="605" spans="18:18" ht="15.75" customHeight="1" x14ac:dyDescent="0.15">
      <c r="R605" s="32"/>
    </row>
    <row r="606" spans="18:18" ht="15.75" customHeight="1" x14ac:dyDescent="0.15">
      <c r="R606" s="32"/>
    </row>
    <row r="607" spans="18:18" ht="15.75" customHeight="1" x14ac:dyDescent="0.15">
      <c r="R607" s="32"/>
    </row>
    <row r="608" spans="18:18" ht="15.75" customHeight="1" x14ac:dyDescent="0.15">
      <c r="R608" s="32"/>
    </row>
    <row r="609" spans="18:18" ht="15.75" customHeight="1" x14ac:dyDescent="0.15">
      <c r="R609" s="32"/>
    </row>
    <row r="610" spans="18:18" ht="15.75" customHeight="1" x14ac:dyDescent="0.15">
      <c r="R610" s="32"/>
    </row>
    <row r="611" spans="18:18" ht="15.75" customHeight="1" x14ac:dyDescent="0.15">
      <c r="R611" s="32"/>
    </row>
    <row r="612" spans="18:18" ht="15.75" customHeight="1" x14ac:dyDescent="0.15">
      <c r="R612" s="32"/>
    </row>
    <row r="613" spans="18:18" ht="15.75" customHeight="1" x14ac:dyDescent="0.15">
      <c r="R613" s="32"/>
    </row>
    <row r="614" spans="18:18" ht="15.75" customHeight="1" x14ac:dyDescent="0.15">
      <c r="R614" s="32"/>
    </row>
    <row r="615" spans="18:18" ht="15.75" customHeight="1" x14ac:dyDescent="0.15">
      <c r="R615" s="32"/>
    </row>
    <row r="616" spans="18:18" ht="15.75" customHeight="1" x14ac:dyDescent="0.15">
      <c r="R616" s="32"/>
    </row>
    <row r="617" spans="18:18" ht="15.75" customHeight="1" x14ac:dyDescent="0.15">
      <c r="R617" s="32"/>
    </row>
    <row r="618" spans="18:18" ht="15.75" customHeight="1" x14ac:dyDescent="0.15">
      <c r="R618" s="32"/>
    </row>
    <row r="619" spans="18:18" ht="15.75" customHeight="1" x14ac:dyDescent="0.15">
      <c r="R619" s="32"/>
    </row>
    <row r="620" spans="18:18" ht="15.75" customHeight="1" x14ac:dyDescent="0.15">
      <c r="R620" s="32"/>
    </row>
    <row r="621" spans="18:18" ht="15.75" customHeight="1" x14ac:dyDescent="0.15">
      <c r="R621" s="32"/>
    </row>
    <row r="622" spans="18:18" ht="15.75" customHeight="1" x14ac:dyDescent="0.15">
      <c r="R622" s="32"/>
    </row>
    <row r="623" spans="18:18" ht="15.75" customHeight="1" x14ac:dyDescent="0.15">
      <c r="R623" s="32"/>
    </row>
    <row r="624" spans="18:18" ht="15.75" customHeight="1" x14ac:dyDescent="0.15">
      <c r="R624" s="32"/>
    </row>
    <row r="625" spans="18:18" ht="15.75" customHeight="1" x14ac:dyDescent="0.15">
      <c r="R625" s="32"/>
    </row>
    <row r="626" spans="18:18" ht="15.75" customHeight="1" x14ac:dyDescent="0.15">
      <c r="R626" s="32"/>
    </row>
    <row r="627" spans="18:18" ht="15.75" customHeight="1" x14ac:dyDescent="0.15">
      <c r="R627" s="32"/>
    </row>
    <row r="628" spans="18:18" ht="15.75" customHeight="1" x14ac:dyDescent="0.15">
      <c r="R628" s="32"/>
    </row>
    <row r="629" spans="18:18" ht="15.75" customHeight="1" x14ac:dyDescent="0.15">
      <c r="R629" s="32"/>
    </row>
    <row r="630" spans="18:18" ht="15.75" customHeight="1" x14ac:dyDescent="0.15">
      <c r="R630" s="32"/>
    </row>
    <row r="631" spans="18:18" ht="15.75" customHeight="1" x14ac:dyDescent="0.15">
      <c r="R631" s="32"/>
    </row>
    <row r="632" spans="18:18" ht="15.75" customHeight="1" x14ac:dyDescent="0.15">
      <c r="R632" s="32"/>
    </row>
    <row r="633" spans="18:18" ht="15.75" customHeight="1" x14ac:dyDescent="0.15">
      <c r="R633" s="32"/>
    </row>
    <row r="634" spans="18:18" ht="15.75" customHeight="1" x14ac:dyDescent="0.15">
      <c r="R634" s="32"/>
    </row>
    <row r="635" spans="18:18" ht="15.75" customHeight="1" x14ac:dyDescent="0.15">
      <c r="R635" s="32"/>
    </row>
    <row r="636" spans="18:18" ht="15.75" customHeight="1" x14ac:dyDescent="0.15">
      <c r="R636" s="32"/>
    </row>
    <row r="637" spans="18:18" ht="15.75" customHeight="1" x14ac:dyDescent="0.15">
      <c r="R637" s="32"/>
    </row>
    <row r="638" spans="18:18" ht="15.75" customHeight="1" x14ac:dyDescent="0.15">
      <c r="R638" s="32"/>
    </row>
    <row r="639" spans="18:18" ht="15.75" customHeight="1" x14ac:dyDescent="0.15">
      <c r="R639" s="32"/>
    </row>
    <row r="640" spans="18:18" ht="15.75" customHeight="1" x14ac:dyDescent="0.15">
      <c r="R640" s="32"/>
    </row>
    <row r="641" spans="18:18" ht="15.75" customHeight="1" x14ac:dyDescent="0.15">
      <c r="R641" s="32"/>
    </row>
    <row r="642" spans="18:18" ht="15.75" customHeight="1" x14ac:dyDescent="0.15">
      <c r="R642" s="32"/>
    </row>
    <row r="643" spans="18:18" ht="15.75" customHeight="1" x14ac:dyDescent="0.15">
      <c r="R643" s="32"/>
    </row>
    <row r="644" spans="18:18" ht="15.75" customHeight="1" x14ac:dyDescent="0.15">
      <c r="R644" s="32"/>
    </row>
    <row r="645" spans="18:18" ht="15.75" customHeight="1" x14ac:dyDescent="0.15">
      <c r="R645" s="32"/>
    </row>
    <row r="646" spans="18:18" ht="15.75" customHeight="1" x14ac:dyDescent="0.15">
      <c r="R646" s="32"/>
    </row>
    <row r="647" spans="18:18" ht="15.75" customHeight="1" x14ac:dyDescent="0.15">
      <c r="R647" s="32"/>
    </row>
    <row r="648" spans="18:18" ht="15.75" customHeight="1" x14ac:dyDescent="0.15">
      <c r="R648" s="32"/>
    </row>
    <row r="649" spans="18:18" ht="15.75" customHeight="1" x14ac:dyDescent="0.15">
      <c r="R649" s="32"/>
    </row>
    <row r="650" spans="18:18" ht="15.75" customHeight="1" x14ac:dyDescent="0.15">
      <c r="R650" s="32"/>
    </row>
    <row r="651" spans="18:18" ht="15.75" customHeight="1" x14ac:dyDescent="0.15">
      <c r="R651" s="32"/>
    </row>
    <row r="652" spans="18:18" ht="15.75" customHeight="1" x14ac:dyDescent="0.15">
      <c r="R652" s="32"/>
    </row>
    <row r="653" spans="18:18" ht="15.75" customHeight="1" x14ac:dyDescent="0.15">
      <c r="R653" s="32"/>
    </row>
    <row r="654" spans="18:18" ht="15.75" customHeight="1" x14ac:dyDescent="0.15">
      <c r="R654" s="32"/>
    </row>
    <row r="655" spans="18:18" ht="15.75" customHeight="1" x14ac:dyDescent="0.15">
      <c r="R655" s="32"/>
    </row>
    <row r="656" spans="18:18" ht="15.75" customHeight="1" x14ac:dyDescent="0.15">
      <c r="R656" s="32"/>
    </row>
    <row r="657" spans="18:18" ht="15.75" customHeight="1" x14ac:dyDescent="0.15">
      <c r="R657" s="32"/>
    </row>
    <row r="658" spans="18:18" ht="15.75" customHeight="1" x14ac:dyDescent="0.15">
      <c r="R658" s="32"/>
    </row>
    <row r="659" spans="18:18" ht="15.75" customHeight="1" x14ac:dyDescent="0.15">
      <c r="R659" s="32"/>
    </row>
    <row r="660" spans="18:18" ht="15.75" customHeight="1" x14ac:dyDescent="0.15">
      <c r="R660" s="32"/>
    </row>
    <row r="661" spans="18:18" ht="15.75" customHeight="1" x14ac:dyDescent="0.15">
      <c r="R661" s="32"/>
    </row>
    <row r="662" spans="18:18" ht="15.75" customHeight="1" x14ac:dyDescent="0.15">
      <c r="R662" s="32"/>
    </row>
    <row r="663" spans="18:18" ht="15.75" customHeight="1" x14ac:dyDescent="0.15">
      <c r="R663" s="32"/>
    </row>
    <row r="664" spans="18:18" ht="15.75" customHeight="1" x14ac:dyDescent="0.15">
      <c r="R664" s="32"/>
    </row>
    <row r="665" spans="18:18" ht="15.75" customHeight="1" x14ac:dyDescent="0.15">
      <c r="R665" s="32"/>
    </row>
    <row r="666" spans="18:18" ht="15.75" customHeight="1" x14ac:dyDescent="0.15">
      <c r="R666" s="32"/>
    </row>
    <row r="667" spans="18:18" ht="15.75" customHeight="1" x14ac:dyDescent="0.15">
      <c r="R667" s="32"/>
    </row>
    <row r="668" spans="18:18" ht="15.75" customHeight="1" x14ac:dyDescent="0.15">
      <c r="R668" s="32"/>
    </row>
    <row r="669" spans="18:18" ht="15.75" customHeight="1" x14ac:dyDescent="0.15">
      <c r="R669" s="32"/>
    </row>
    <row r="670" spans="18:18" ht="15.75" customHeight="1" x14ac:dyDescent="0.15">
      <c r="R670" s="32"/>
    </row>
    <row r="671" spans="18:18" ht="15.75" customHeight="1" x14ac:dyDescent="0.15">
      <c r="R671" s="32"/>
    </row>
    <row r="672" spans="18:18" ht="15.75" customHeight="1" x14ac:dyDescent="0.15">
      <c r="R672" s="32"/>
    </row>
    <row r="673" spans="18:18" ht="15.75" customHeight="1" x14ac:dyDescent="0.15">
      <c r="R673" s="32"/>
    </row>
    <row r="674" spans="18:18" ht="15.75" customHeight="1" x14ac:dyDescent="0.15">
      <c r="R674" s="32"/>
    </row>
    <row r="675" spans="18:18" ht="15.75" customHeight="1" x14ac:dyDescent="0.15">
      <c r="R675" s="32"/>
    </row>
    <row r="676" spans="18:18" ht="15.75" customHeight="1" x14ac:dyDescent="0.15">
      <c r="R676" s="32"/>
    </row>
    <row r="677" spans="18:18" ht="15.75" customHeight="1" x14ac:dyDescent="0.15">
      <c r="R677" s="32"/>
    </row>
    <row r="678" spans="18:18" ht="15.75" customHeight="1" x14ac:dyDescent="0.15">
      <c r="R678" s="32"/>
    </row>
    <row r="679" spans="18:18" ht="15.75" customHeight="1" x14ac:dyDescent="0.15">
      <c r="R679" s="32"/>
    </row>
    <row r="680" spans="18:18" ht="15.75" customHeight="1" x14ac:dyDescent="0.15">
      <c r="R680" s="32"/>
    </row>
    <row r="681" spans="18:18" ht="15.75" customHeight="1" x14ac:dyDescent="0.15">
      <c r="R681" s="32"/>
    </row>
    <row r="682" spans="18:18" ht="15.75" customHeight="1" x14ac:dyDescent="0.15">
      <c r="R682" s="32"/>
    </row>
    <row r="683" spans="18:18" ht="15.75" customHeight="1" x14ac:dyDescent="0.15">
      <c r="R683" s="32"/>
    </row>
    <row r="684" spans="18:18" ht="15.75" customHeight="1" x14ac:dyDescent="0.15">
      <c r="R684" s="32"/>
    </row>
    <row r="685" spans="18:18" ht="15.75" customHeight="1" x14ac:dyDescent="0.15">
      <c r="R685" s="32"/>
    </row>
    <row r="686" spans="18:18" ht="15.75" customHeight="1" x14ac:dyDescent="0.15">
      <c r="R686" s="32"/>
    </row>
    <row r="687" spans="18:18" ht="15.75" customHeight="1" x14ac:dyDescent="0.15">
      <c r="R687" s="32"/>
    </row>
    <row r="688" spans="18:18" ht="15.75" customHeight="1" x14ac:dyDescent="0.15">
      <c r="R688" s="32"/>
    </row>
    <row r="689" spans="18:18" ht="15.75" customHeight="1" x14ac:dyDescent="0.15">
      <c r="R689" s="32"/>
    </row>
    <row r="690" spans="18:18" ht="15.75" customHeight="1" x14ac:dyDescent="0.15">
      <c r="R690" s="32"/>
    </row>
    <row r="691" spans="18:18" ht="15.75" customHeight="1" x14ac:dyDescent="0.15">
      <c r="R691" s="32"/>
    </row>
    <row r="692" spans="18:18" ht="15.75" customHeight="1" x14ac:dyDescent="0.15">
      <c r="R692" s="32"/>
    </row>
    <row r="693" spans="18:18" ht="15.75" customHeight="1" x14ac:dyDescent="0.15">
      <c r="R693" s="32"/>
    </row>
    <row r="694" spans="18:18" ht="15.75" customHeight="1" x14ac:dyDescent="0.15">
      <c r="R694" s="32"/>
    </row>
    <row r="695" spans="18:18" ht="15.75" customHeight="1" x14ac:dyDescent="0.15">
      <c r="R695" s="32"/>
    </row>
    <row r="696" spans="18:18" ht="15.75" customHeight="1" x14ac:dyDescent="0.15">
      <c r="R696" s="32"/>
    </row>
    <row r="697" spans="18:18" ht="15.75" customHeight="1" x14ac:dyDescent="0.15">
      <c r="R697" s="32"/>
    </row>
    <row r="698" spans="18:18" ht="15.75" customHeight="1" x14ac:dyDescent="0.15">
      <c r="R698" s="32"/>
    </row>
    <row r="699" spans="18:18" ht="15.75" customHeight="1" x14ac:dyDescent="0.15">
      <c r="R699" s="32"/>
    </row>
    <row r="700" spans="18:18" ht="15.75" customHeight="1" x14ac:dyDescent="0.15">
      <c r="R700" s="32"/>
    </row>
    <row r="701" spans="18:18" ht="15.75" customHeight="1" x14ac:dyDescent="0.15">
      <c r="R701" s="32"/>
    </row>
    <row r="702" spans="18:18" ht="15.75" customHeight="1" x14ac:dyDescent="0.15">
      <c r="R702" s="32"/>
    </row>
    <row r="703" spans="18:18" ht="15.75" customHeight="1" x14ac:dyDescent="0.15">
      <c r="R703" s="32"/>
    </row>
    <row r="704" spans="18:18" ht="15.75" customHeight="1" x14ac:dyDescent="0.15">
      <c r="R704" s="32"/>
    </row>
    <row r="705" spans="18:18" ht="15.75" customHeight="1" x14ac:dyDescent="0.15">
      <c r="R705" s="32"/>
    </row>
    <row r="706" spans="18:18" ht="15.75" customHeight="1" x14ac:dyDescent="0.15">
      <c r="R706" s="32"/>
    </row>
    <row r="707" spans="18:18" ht="15.75" customHeight="1" x14ac:dyDescent="0.15">
      <c r="R707" s="32"/>
    </row>
    <row r="708" spans="18:18" ht="15.75" customHeight="1" x14ac:dyDescent="0.15">
      <c r="R708" s="32"/>
    </row>
    <row r="709" spans="18:18" ht="15.75" customHeight="1" x14ac:dyDescent="0.15">
      <c r="R709" s="32"/>
    </row>
    <row r="710" spans="18:18" ht="15.75" customHeight="1" x14ac:dyDescent="0.15">
      <c r="R710" s="32"/>
    </row>
    <row r="711" spans="18:18" ht="15.75" customHeight="1" x14ac:dyDescent="0.15">
      <c r="R711" s="32"/>
    </row>
    <row r="712" spans="18:18" ht="15.75" customHeight="1" x14ac:dyDescent="0.15">
      <c r="R712" s="32"/>
    </row>
    <row r="713" spans="18:18" ht="15.75" customHeight="1" x14ac:dyDescent="0.15">
      <c r="R713" s="32"/>
    </row>
    <row r="714" spans="18:18" ht="15.75" customHeight="1" x14ac:dyDescent="0.15">
      <c r="R714" s="32"/>
    </row>
    <row r="715" spans="18:18" ht="15.75" customHeight="1" x14ac:dyDescent="0.15">
      <c r="R715" s="32"/>
    </row>
    <row r="716" spans="18:18" ht="15.75" customHeight="1" x14ac:dyDescent="0.15">
      <c r="R716" s="32"/>
    </row>
    <row r="717" spans="18:18" ht="15.75" customHeight="1" x14ac:dyDescent="0.15">
      <c r="R717" s="32"/>
    </row>
    <row r="718" spans="18:18" ht="15.75" customHeight="1" x14ac:dyDescent="0.15">
      <c r="R718" s="32"/>
    </row>
    <row r="719" spans="18:18" ht="15.75" customHeight="1" x14ac:dyDescent="0.15">
      <c r="R719" s="32"/>
    </row>
    <row r="720" spans="18:18" ht="15.75" customHeight="1" x14ac:dyDescent="0.15">
      <c r="R720" s="32"/>
    </row>
    <row r="721" spans="18:18" ht="15.75" customHeight="1" x14ac:dyDescent="0.15">
      <c r="R721" s="32"/>
    </row>
    <row r="722" spans="18:18" ht="15.75" customHeight="1" x14ac:dyDescent="0.15">
      <c r="R722" s="32"/>
    </row>
    <row r="723" spans="18:18" ht="15.75" customHeight="1" x14ac:dyDescent="0.15">
      <c r="R723" s="32"/>
    </row>
    <row r="724" spans="18:18" ht="15.75" customHeight="1" x14ac:dyDescent="0.15">
      <c r="R724" s="32"/>
    </row>
    <row r="725" spans="18:18" ht="15.75" customHeight="1" x14ac:dyDescent="0.15">
      <c r="R725" s="32"/>
    </row>
    <row r="726" spans="18:18" ht="15.75" customHeight="1" x14ac:dyDescent="0.15">
      <c r="R726" s="32"/>
    </row>
    <row r="727" spans="18:18" ht="15.75" customHeight="1" x14ac:dyDescent="0.15">
      <c r="R727" s="32"/>
    </row>
    <row r="728" spans="18:18" ht="15.75" customHeight="1" x14ac:dyDescent="0.15">
      <c r="R728" s="32"/>
    </row>
    <row r="729" spans="18:18" ht="15.75" customHeight="1" x14ac:dyDescent="0.15">
      <c r="R729" s="32"/>
    </row>
    <row r="730" spans="18:18" ht="15.75" customHeight="1" x14ac:dyDescent="0.15">
      <c r="R730" s="32"/>
    </row>
    <row r="731" spans="18:18" ht="15.75" customHeight="1" x14ac:dyDescent="0.15">
      <c r="R731" s="32"/>
    </row>
    <row r="732" spans="18:18" ht="15.75" customHeight="1" x14ac:dyDescent="0.15">
      <c r="R732" s="32"/>
    </row>
    <row r="733" spans="18:18" ht="15.75" customHeight="1" x14ac:dyDescent="0.15">
      <c r="R733" s="32"/>
    </row>
    <row r="734" spans="18:18" ht="15.75" customHeight="1" x14ac:dyDescent="0.15">
      <c r="R734" s="32"/>
    </row>
    <row r="735" spans="18:18" ht="15.75" customHeight="1" x14ac:dyDescent="0.15">
      <c r="R735" s="32"/>
    </row>
    <row r="736" spans="18:18" ht="15.75" customHeight="1" x14ac:dyDescent="0.15">
      <c r="R736" s="32"/>
    </row>
    <row r="737" spans="18:18" ht="15.75" customHeight="1" x14ac:dyDescent="0.15">
      <c r="R737" s="32"/>
    </row>
    <row r="738" spans="18:18" ht="15.75" customHeight="1" x14ac:dyDescent="0.15">
      <c r="R738" s="32"/>
    </row>
    <row r="739" spans="18:18" ht="15.75" customHeight="1" x14ac:dyDescent="0.15">
      <c r="R739" s="32"/>
    </row>
    <row r="740" spans="18:18" ht="15.75" customHeight="1" x14ac:dyDescent="0.15">
      <c r="R740" s="32"/>
    </row>
    <row r="741" spans="18:18" ht="15.75" customHeight="1" x14ac:dyDescent="0.15">
      <c r="R741" s="32"/>
    </row>
    <row r="742" spans="18:18" ht="15.75" customHeight="1" x14ac:dyDescent="0.15">
      <c r="R742" s="32"/>
    </row>
    <row r="743" spans="18:18" ht="15.75" customHeight="1" x14ac:dyDescent="0.15">
      <c r="R743" s="32"/>
    </row>
    <row r="744" spans="18:18" ht="15.75" customHeight="1" x14ac:dyDescent="0.15">
      <c r="R744" s="32"/>
    </row>
    <row r="745" spans="18:18" ht="15.75" customHeight="1" x14ac:dyDescent="0.15">
      <c r="R745" s="32"/>
    </row>
    <row r="746" spans="18:18" ht="15.75" customHeight="1" x14ac:dyDescent="0.15">
      <c r="R746" s="32"/>
    </row>
    <row r="747" spans="18:18" ht="15.75" customHeight="1" x14ac:dyDescent="0.15">
      <c r="R747" s="32"/>
    </row>
    <row r="748" spans="18:18" ht="15.75" customHeight="1" x14ac:dyDescent="0.15">
      <c r="R748" s="32"/>
    </row>
    <row r="749" spans="18:18" ht="15.75" customHeight="1" x14ac:dyDescent="0.15">
      <c r="R749" s="32"/>
    </row>
    <row r="750" spans="18:18" ht="15.75" customHeight="1" x14ac:dyDescent="0.15">
      <c r="R750" s="32"/>
    </row>
    <row r="751" spans="18:18" ht="15.75" customHeight="1" x14ac:dyDescent="0.15">
      <c r="R751" s="32"/>
    </row>
    <row r="752" spans="18:18" ht="15.75" customHeight="1" x14ac:dyDescent="0.15">
      <c r="R752" s="32"/>
    </row>
    <row r="753" spans="18:18" ht="15.75" customHeight="1" x14ac:dyDescent="0.15">
      <c r="R753" s="32"/>
    </row>
    <row r="754" spans="18:18" ht="15.75" customHeight="1" x14ac:dyDescent="0.15">
      <c r="R754" s="32"/>
    </row>
    <row r="755" spans="18:18" ht="15.75" customHeight="1" x14ac:dyDescent="0.15">
      <c r="R755" s="32"/>
    </row>
    <row r="756" spans="18:18" ht="15.75" customHeight="1" x14ac:dyDescent="0.15">
      <c r="R756" s="32"/>
    </row>
    <row r="757" spans="18:18" ht="15.75" customHeight="1" x14ac:dyDescent="0.15">
      <c r="R757" s="32"/>
    </row>
    <row r="758" spans="18:18" ht="15.75" customHeight="1" x14ac:dyDescent="0.15">
      <c r="R758" s="32"/>
    </row>
    <row r="759" spans="18:18" ht="15.75" customHeight="1" x14ac:dyDescent="0.15">
      <c r="R759" s="32"/>
    </row>
    <row r="760" spans="18:18" ht="15.75" customHeight="1" x14ac:dyDescent="0.15">
      <c r="R760" s="32"/>
    </row>
    <row r="761" spans="18:18" ht="15.75" customHeight="1" x14ac:dyDescent="0.15">
      <c r="R761" s="32"/>
    </row>
    <row r="762" spans="18:18" ht="15.75" customHeight="1" x14ac:dyDescent="0.15">
      <c r="R762" s="32"/>
    </row>
    <row r="763" spans="18:18" ht="15.75" customHeight="1" x14ac:dyDescent="0.15">
      <c r="R763" s="32"/>
    </row>
    <row r="764" spans="18:18" ht="15.75" customHeight="1" x14ac:dyDescent="0.15">
      <c r="R764" s="32"/>
    </row>
    <row r="765" spans="18:18" ht="15.75" customHeight="1" x14ac:dyDescent="0.15">
      <c r="R765" s="32"/>
    </row>
    <row r="766" spans="18:18" ht="15.75" customHeight="1" x14ac:dyDescent="0.15">
      <c r="R766" s="32"/>
    </row>
    <row r="767" spans="18:18" ht="15.75" customHeight="1" x14ac:dyDescent="0.15">
      <c r="R767" s="32"/>
    </row>
    <row r="768" spans="18:18" ht="15.75" customHeight="1" x14ac:dyDescent="0.15">
      <c r="R768" s="32"/>
    </row>
    <row r="769" spans="18:18" ht="15.75" customHeight="1" x14ac:dyDescent="0.15">
      <c r="R769" s="32"/>
    </row>
    <row r="770" spans="18:18" ht="15.75" customHeight="1" x14ac:dyDescent="0.15">
      <c r="R770" s="32"/>
    </row>
    <row r="771" spans="18:18" ht="15.75" customHeight="1" x14ac:dyDescent="0.15">
      <c r="R771" s="32"/>
    </row>
    <row r="772" spans="18:18" ht="15.75" customHeight="1" x14ac:dyDescent="0.15">
      <c r="R772" s="32"/>
    </row>
    <row r="773" spans="18:18" ht="15.75" customHeight="1" x14ac:dyDescent="0.15">
      <c r="R773" s="32"/>
    </row>
    <row r="774" spans="18:18" ht="15.75" customHeight="1" x14ac:dyDescent="0.15">
      <c r="R774" s="32"/>
    </row>
    <row r="775" spans="18:18" ht="15.75" customHeight="1" x14ac:dyDescent="0.15">
      <c r="R775" s="32"/>
    </row>
    <row r="776" spans="18:18" ht="15.75" customHeight="1" x14ac:dyDescent="0.15">
      <c r="R776" s="32"/>
    </row>
    <row r="777" spans="18:18" ht="15.75" customHeight="1" x14ac:dyDescent="0.15">
      <c r="R777" s="32"/>
    </row>
    <row r="778" spans="18:18" ht="15.75" customHeight="1" x14ac:dyDescent="0.15">
      <c r="R778" s="32"/>
    </row>
    <row r="779" spans="18:18" ht="15.75" customHeight="1" x14ac:dyDescent="0.15">
      <c r="R779" s="32"/>
    </row>
    <row r="780" spans="18:18" ht="15.75" customHeight="1" x14ac:dyDescent="0.15">
      <c r="R780" s="32"/>
    </row>
    <row r="781" spans="18:18" ht="15.75" customHeight="1" x14ac:dyDescent="0.15">
      <c r="R781" s="32"/>
    </row>
    <row r="782" spans="18:18" ht="15.75" customHeight="1" x14ac:dyDescent="0.15">
      <c r="R782" s="32"/>
    </row>
    <row r="783" spans="18:18" ht="15.75" customHeight="1" x14ac:dyDescent="0.15">
      <c r="R783" s="32"/>
    </row>
    <row r="784" spans="18:18" ht="15.75" customHeight="1" x14ac:dyDescent="0.15">
      <c r="R784" s="32"/>
    </row>
    <row r="785" spans="18:18" ht="15.75" customHeight="1" x14ac:dyDescent="0.15">
      <c r="R785" s="32"/>
    </row>
    <row r="786" spans="18:18" ht="15.75" customHeight="1" x14ac:dyDescent="0.15">
      <c r="R786" s="32"/>
    </row>
    <row r="787" spans="18:18" ht="15.75" customHeight="1" x14ac:dyDescent="0.15">
      <c r="R787" s="32"/>
    </row>
    <row r="788" spans="18:18" ht="15.75" customHeight="1" x14ac:dyDescent="0.15">
      <c r="R788" s="32"/>
    </row>
    <row r="789" spans="18:18" ht="15.75" customHeight="1" x14ac:dyDescent="0.15">
      <c r="R789" s="32"/>
    </row>
    <row r="790" spans="18:18" ht="15.75" customHeight="1" x14ac:dyDescent="0.15">
      <c r="R790" s="32"/>
    </row>
    <row r="791" spans="18:18" ht="15.75" customHeight="1" x14ac:dyDescent="0.15">
      <c r="R791" s="32"/>
    </row>
    <row r="792" spans="18:18" ht="15.75" customHeight="1" x14ac:dyDescent="0.15">
      <c r="R792" s="32"/>
    </row>
    <row r="793" spans="18:18" ht="15.75" customHeight="1" x14ac:dyDescent="0.15">
      <c r="R793" s="32"/>
    </row>
    <row r="794" spans="18:18" ht="15.75" customHeight="1" x14ac:dyDescent="0.15">
      <c r="R794" s="32"/>
    </row>
    <row r="795" spans="18:18" ht="15.75" customHeight="1" x14ac:dyDescent="0.15">
      <c r="R795" s="32"/>
    </row>
    <row r="796" spans="18:18" ht="15.75" customHeight="1" x14ac:dyDescent="0.15">
      <c r="R796" s="32"/>
    </row>
    <row r="797" spans="18:18" ht="15.75" customHeight="1" x14ac:dyDescent="0.15">
      <c r="R797" s="32"/>
    </row>
    <row r="798" spans="18:18" ht="15.75" customHeight="1" x14ac:dyDescent="0.15">
      <c r="R798" s="32"/>
    </row>
    <row r="799" spans="18:18" ht="15.75" customHeight="1" x14ac:dyDescent="0.15">
      <c r="R799" s="32"/>
    </row>
    <row r="800" spans="18:18" ht="15.75" customHeight="1" x14ac:dyDescent="0.15">
      <c r="R800" s="32"/>
    </row>
    <row r="801" spans="18:18" ht="15.75" customHeight="1" x14ac:dyDescent="0.15">
      <c r="R801" s="32"/>
    </row>
    <row r="802" spans="18:18" ht="15.75" customHeight="1" x14ac:dyDescent="0.15">
      <c r="R802" s="32"/>
    </row>
    <row r="803" spans="18:18" ht="15.75" customHeight="1" x14ac:dyDescent="0.15">
      <c r="R803" s="32"/>
    </row>
    <row r="804" spans="18:18" ht="15.75" customHeight="1" x14ac:dyDescent="0.15">
      <c r="R804" s="32"/>
    </row>
    <row r="805" spans="18:18" ht="15.75" customHeight="1" x14ac:dyDescent="0.15">
      <c r="R805" s="32"/>
    </row>
    <row r="806" spans="18:18" ht="15.75" customHeight="1" x14ac:dyDescent="0.15">
      <c r="R806" s="32"/>
    </row>
    <row r="807" spans="18:18" ht="15.75" customHeight="1" x14ac:dyDescent="0.15">
      <c r="R807" s="32"/>
    </row>
    <row r="808" spans="18:18" ht="15.75" customHeight="1" x14ac:dyDescent="0.15">
      <c r="R808" s="32"/>
    </row>
    <row r="809" spans="18:18" ht="15.75" customHeight="1" x14ac:dyDescent="0.15">
      <c r="R809" s="32"/>
    </row>
    <row r="810" spans="18:18" ht="15.75" customHeight="1" x14ac:dyDescent="0.15">
      <c r="R810" s="32"/>
    </row>
    <row r="811" spans="18:18" ht="15.75" customHeight="1" x14ac:dyDescent="0.15">
      <c r="R811" s="32"/>
    </row>
    <row r="812" spans="18:18" ht="15.75" customHeight="1" x14ac:dyDescent="0.15">
      <c r="R812" s="32"/>
    </row>
    <row r="813" spans="18:18" ht="15.75" customHeight="1" x14ac:dyDescent="0.15">
      <c r="R813" s="32"/>
    </row>
    <row r="814" spans="18:18" ht="15.75" customHeight="1" x14ac:dyDescent="0.15">
      <c r="R814" s="32"/>
    </row>
    <row r="815" spans="18:18" ht="15.75" customHeight="1" x14ac:dyDescent="0.15">
      <c r="R815" s="32"/>
    </row>
    <row r="816" spans="18:18" ht="15.75" customHeight="1" x14ac:dyDescent="0.15">
      <c r="R816" s="32"/>
    </row>
    <row r="817" spans="18:18" ht="15.75" customHeight="1" x14ac:dyDescent="0.15">
      <c r="R817" s="32"/>
    </row>
    <row r="818" spans="18:18" ht="15.75" customHeight="1" x14ac:dyDescent="0.15">
      <c r="R818" s="32"/>
    </row>
    <row r="819" spans="18:18" ht="15.75" customHeight="1" x14ac:dyDescent="0.15">
      <c r="R819" s="32"/>
    </row>
    <row r="820" spans="18:18" ht="15.75" customHeight="1" x14ac:dyDescent="0.15">
      <c r="R820" s="32"/>
    </row>
    <row r="821" spans="18:18" ht="15.75" customHeight="1" x14ac:dyDescent="0.15">
      <c r="R821" s="32"/>
    </row>
    <row r="822" spans="18:18" ht="15.75" customHeight="1" x14ac:dyDescent="0.15">
      <c r="R822" s="32"/>
    </row>
    <row r="823" spans="18:18" ht="15.75" customHeight="1" x14ac:dyDescent="0.15">
      <c r="R823" s="32"/>
    </row>
    <row r="824" spans="18:18" ht="15.75" customHeight="1" x14ac:dyDescent="0.15">
      <c r="R824" s="32"/>
    </row>
    <row r="825" spans="18:18" ht="15.75" customHeight="1" x14ac:dyDescent="0.15">
      <c r="R825" s="32"/>
    </row>
    <row r="826" spans="18:18" ht="15.75" customHeight="1" x14ac:dyDescent="0.15">
      <c r="R826" s="32"/>
    </row>
    <row r="827" spans="18:18" ht="15.75" customHeight="1" x14ac:dyDescent="0.15">
      <c r="R827" s="32"/>
    </row>
    <row r="828" spans="18:18" ht="15.75" customHeight="1" x14ac:dyDescent="0.15">
      <c r="R828" s="32"/>
    </row>
    <row r="829" spans="18:18" ht="15.75" customHeight="1" x14ac:dyDescent="0.15">
      <c r="R829" s="32"/>
    </row>
    <row r="830" spans="18:18" ht="15.75" customHeight="1" x14ac:dyDescent="0.15">
      <c r="R830" s="32"/>
    </row>
    <row r="831" spans="18:18" ht="15.75" customHeight="1" x14ac:dyDescent="0.15">
      <c r="R831" s="32"/>
    </row>
    <row r="832" spans="18:18" ht="15.75" customHeight="1" x14ac:dyDescent="0.15">
      <c r="R832" s="32"/>
    </row>
    <row r="833" spans="18:18" ht="15.75" customHeight="1" x14ac:dyDescent="0.15">
      <c r="R833" s="32"/>
    </row>
    <row r="834" spans="18:18" ht="15.75" customHeight="1" x14ac:dyDescent="0.15">
      <c r="R834" s="32"/>
    </row>
    <row r="835" spans="18:18" ht="15.75" customHeight="1" x14ac:dyDescent="0.15">
      <c r="R835" s="32"/>
    </row>
    <row r="836" spans="18:18" ht="15.75" customHeight="1" x14ac:dyDescent="0.15">
      <c r="R836" s="32"/>
    </row>
    <row r="837" spans="18:18" ht="15.75" customHeight="1" x14ac:dyDescent="0.15">
      <c r="R837" s="32"/>
    </row>
    <row r="838" spans="18:18" ht="15.75" customHeight="1" x14ac:dyDescent="0.15">
      <c r="R838" s="32"/>
    </row>
    <row r="839" spans="18:18" ht="15.75" customHeight="1" x14ac:dyDescent="0.15">
      <c r="R839" s="32"/>
    </row>
    <row r="840" spans="18:18" ht="15.75" customHeight="1" x14ac:dyDescent="0.15">
      <c r="R840" s="32"/>
    </row>
    <row r="841" spans="18:18" ht="15.75" customHeight="1" x14ac:dyDescent="0.15">
      <c r="R841" s="32"/>
    </row>
    <row r="842" spans="18:18" ht="15.75" customHeight="1" x14ac:dyDescent="0.15">
      <c r="R842" s="32"/>
    </row>
    <row r="843" spans="18:18" ht="15.75" customHeight="1" x14ac:dyDescent="0.15">
      <c r="R843" s="32"/>
    </row>
    <row r="844" spans="18:18" ht="15.75" customHeight="1" x14ac:dyDescent="0.15">
      <c r="R844" s="32"/>
    </row>
    <row r="845" spans="18:18" ht="15.75" customHeight="1" x14ac:dyDescent="0.15">
      <c r="R845" s="32"/>
    </row>
    <row r="846" spans="18:18" ht="15.75" customHeight="1" x14ac:dyDescent="0.15">
      <c r="R846" s="32"/>
    </row>
    <row r="847" spans="18:18" ht="15.75" customHeight="1" x14ac:dyDescent="0.15">
      <c r="R847" s="32"/>
    </row>
    <row r="848" spans="18:18" ht="15.75" customHeight="1" x14ac:dyDescent="0.15">
      <c r="R848" s="32"/>
    </row>
    <row r="849" spans="18:18" ht="15.75" customHeight="1" x14ac:dyDescent="0.15">
      <c r="R849" s="32"/>
    </row>
    <row r="850" spans="18:18" ht="15.75" customHeight="1" x14ac:dyDescent="0.15">
      <c r="R850" s="32"/>
    </row>
    <row r="851" spans="18:18" ht="15.75" customHeight="1" x14ac:dyDescent="0.15">
      <c r="R851" s="32"/>
    </row>
    <row r="852" spans="18:18" ht="15.75" customHeight="1" x14ac:dyDescent="0.15">
      <c r="R852" s="32"/>
    </row>
    <row r="853" spans="18:18" ht="15.75" customHeight="1" x14ac:dyDescent="0.15">
      <c r="R853" s="32"/>
    </row>
    <row r="854" spans="18:18" ht="15.75" customHeight="1" x14ac:dyDescent="0.15">
      <c r="R854" s="32"/>
    </row>
    <row r="855" spans="18:18" ht="15.75" customHeight="1" x14ac:dyDescent="0.15">
      <c r="R855" s="32"/>
    </row>
    <row r="856" spans="18:18" ht="15.75" customHeight="1" x14ac:dyDescent="0.15">
      <c r="R856" s="32"/>
    </row>
    <row r="857" spans="18:18" ht="15.75" customHeight="1" x14ac:dyDescent="0.15">
      <c r="R857" s="32"/>
    </row>
    <row r="858" spans="18:18" ht="15.75" customHeight="1" x14ac:dyDescent="0.15">
      <c r="R858" s="32"/>
    </row>
    <row r="859" spans="18:18" ht="15.75" customHeight="1" x14ac:dyDescent="0.15">
      <c r="R859" s="32"/>
    </row>
    <row r="860" spans="18:18" ht="15.75" customHeight="1" x14ac:dyDescent="0.15">
      <c r="R860" s="32"/>
    </row>
    <row r="861" spans="18:18" ht="15.75" customHeight="1" x14ac:dyDescent="0.15">
      <c r="R861" s="32"/>
    </row>
    <row r="862" spans="18:18" ht="15.75" customHeight="1" x14ac:dyDescent="0.15">
      <c r="R862" s="32"/>
    </row>
    <row r="863" spans="18:18" ht="15.75" customHeight="1" x14ac:dyDescent="0.15">
      <c r="R863" s="32"/>
    </row>
    <row r="864" spans="18:18" ht="15.75" customHeight="1" x14ac:dyDescent="0.15">
      <c r="R864" s="32"/>
    </row>
    <row r="865" spans="18:18" ht="15.75" customHeight="1" x14ac:dyDescent="0.15">
      <c r="R865" s="32"/>
    </row>
    <row r="866" spans="18:18" ht="15.75" customHeight="1" x14ac:dyDescent="0.15">
      <c r="R866" s="32"/>
    </row>
    <row r="867" spans="18:18" ht="15.75" customHeight="1" x14ac:dyDescent="0.15">
      <c r="R867" s="32"/>
    </row>
    <row r="868" spans="18:18" ht="15.75" customHeight="1" x14ac:dyDescent="0.15">
      <c r="R868" s="32"/>
    </row>
    <row r="869" spans="18:18" ht="15.75" customHeight="1" x14ac:dyDescent="0.15">
      <c r="R869" s="32"/>
    </row>
    <row r="870" spans="18:18" ht="15.75" customHeight="1" x14ac:dyDescent="0.15">
      <c r="R870" s="32"/>
    </row>
    <row r="871" spans="18:18" ht="15.75" customHeight="1" x14ac:dyDescent="0.15">
      <c r="R871" s="32"/>
    </row>
    <row r="872" spans="18:18" ht="15.75" customHeight="1" x14ac:dyDescent="0.15">
      <c r="R872" s="32"/>
    </row>
    <row r="873" spans="18:18" ht="15.75" customHeight="1" x14ac:dyDescent="0.15">
      <c r="R873" s="32"/>
    </row>
    <row r="874" spans="18:18" ht="15.75" customHeight="1" x14ac:dyDescent="0.15">
      <c r="R874" s="32"/>
    </row>
    <row r="875" spans="18:18" ht="15.75" customHeight="1" x14ac:dyDescent="0.15">
      <c r="R875" s="32"/>
    </row>
    <row r="876" spans="18:18" ht="15.75" customHeight="1" x14ac:dyDescent="0.15">
      <c r="R876" s="32"/>
    </row>
    <row r="877" spans="18:18" ht="15.75" customHeight="1" x14ac:dyDescent="0.15">
      <c r="R877" s="32"/>
    </row>
    <row r="878" spans="18:18" ht="15.75" customHeight="1" x14ac:dyDescent="0.15">
      <c r="R878" s="32"/>
    </row>
    <row r="879" spans="18:18" ht="15.75" customHeight="1" x14ac:dyDescent="0.15">
      <c r="R879" s="32"/>
    </row>
    <row r="880" spans="18:18" ht="15.75" customHeight="1" x14ac:dyDescent="0.15">
      <c r="R880" s="32"/>
    </row>
    <row r="881" spans="18:18" ht="15.75" customHeight="1" x14ac:dyDescent="0.15">
      <c r="R881" s="32"/>
    </row>
    <row r="882" spans="18:18" ht="15.75" customHeight="1" x14ac:dyDescent="0.15">
      <c r="R882" s="32"/>
    </row>
    <row r="883" spans="18:18" ht="15.75" customHeight="1" x14ac:dyDescent="0.15">
      <c r="R883" s="32"/>
    </row>
    <row r="884" spans="18:18" ht="15.75" customHeight="1" x14ac:dyDescent="0.15">
      <c r="R884" s="32"/>
    </row>
    <row r="885" spans="18:18" ht="15.75" customHeight="1" x14ac:dyDescent="0.15">
      <c r="R885" s="32"/>
    </row>
    <row r="886" spans="18:18" ht="15.75" customHeight="1" x14ac:dyDescent="0.15">
      <c r="R886" s="32"/>
    </row>
    <row r="887" spans="18:18" ht="15.75" customHeight="1" x14ac:dyDescent="0.15">
      <c r="R887" s="32"/>
    </row>
    <row r="888" spans="18:18" ht="15.75" customHeight="1" x14ac:dyDescent="0.15">
      <c r="R888" s="32"/>
    </row>
    <row r="889" spans="18:18" ht="15.75" customHeight="1" x14ac:dyDescent="0.15">
      <c r="R889" s="32"/>
    </row>
    <row r="890" spans="18:18" ht="15.75" customHeight="1" x14ac:dyDescent="0.15">
      <c r="R890" s="32"/>
    </row>
    <row r="891" spans="18:18" ht="15.75" customHeight="1" x14ac:dyDescent="0.15">
      <c r="R891" s="32"/>
    </row>
    <row r="892" spans="18:18" ht="15.75" customHeight="1" x14ac:dyDescent="0.15">
      <c r="R892" s="32"/>
    </row>
    <row r="893" spans="18:18" ht="15.75" customHeight="1" x14ac:dyDescent="0.15">
      <c r="R893" s="32"/>
    </row>
    <row r="894" spans="18:18" ht="15.75" customHeight="1" x14ac:dyDescent="0.15">
      <c r="R894" s="32"/>
    </row>
    <row r="895" spans="18:18" ht="15.75" customHeight="1" x14ac:dyDescent="0.15">
      <c r="R895" s="32"/>
    </row>
    <row r="896" spans="18:18" ht="15.75" customHeight="1" x14ac:dyDescent="0.15">
      <c r="R896" s="32"/>
    </row>
    <row r="897" spans="18:18" ht="15.75" customHeight="1" x14ac:dyDescent="0.15">
      <c r="R897" s="32"/>
    </row>
    <row r="898" spans="18:18" ht="15.75" customHeight="1" x14ac:dyDescent="0.15">
      <c r="R898" s="32"/>
    </row>
    <row r="899" spans="18:18" ht="15.75" customHeight="1" x14ac:dyDescent="0.15">
      <c r="R899" s="32"/>
    </row>
    <row r="900" spans="18:18" ht="15.75" customHeight="1" x14ac:dyDescent="0.15">
      <c r="R900" s="32"/>
    </row>
    <row r="901" spans="18:18" ht="15.75" customHeight="1" x14ac:dyDescent="0.15">
      <c r="R901" s="32"/>
    </row>
    <row r="902" spans="18:18" ht="15.75" customHeight="1" x14ac:dyDescent="0.15">
      <c r="R902" s="32"/>
    </row>
    <row r="903" spans="18:18" ht="15.75" customHeight="1" x14ac:dyDescent="0.15">
      <c r="R903" s="32"/>
    </row>
    <row r="904" spans="18:18" ht="15.75" customHeight="1" x14ac:dyDescent="0.15">
      <c r="R904" s="32"/>
    </row>
    <row r="905" spans="18:18" ht="15.75" customHeight="1" x14ac:dyDescent="0.15">
      <c r="R905" s="32"/>
    </row>
    <row r="906" spans="18:18" ht="15.75" customHeight="1" x14ac:dyDescent="0.15">
      <c r="R906" s="32"/>
    </row>
    <row r="907" spans="18:18" ht="15.75" customHeight="1" x14ac:dyDescent="0.15">
      <c r="R907" s="32"/>
    </row>
    <row r="908" spans="18:18" ht="15.75" customHeight="1" x14ac:dyDescent="0.15">
      <c r="R908" s="32"/>
    </row>
    <row r="909" spans="18:18" ht="15.75" customHeight="1" x14ac:dyDescent="0.15">
      <c r="R909" s="32"/>
    </row>
    <row r="910" spans="18:18" ht="15.75" customHeight="1" x14ac:dyDescent="0.15">
      <c r="R910" s="32"/>
    </row>
    <row r="911" spans="18:18" ht="15.75" customHeight="1" x14ac:dyDescent="0.15">
      <c r="R911" s="32"/>
    </row>
    <row r="912" spans="18:18" ht="15.75" customHeight="1" x14ac:dyDescent="0.15">
      <c r="R912" s="32"/>
    </row>
    <row r="913" spans="18:18" ht="15.75" customHeight="1" x14ac:dyDescent="0.15">
      <c r="R913" s="32"/>
    </row>
    <row r="914" spans="18:18" ht="15.75" customHeight="1" x14ac:dyDescent="0.15">
      <c r="R914" s="32"/>
    </row>
    <row r="915" spans="18:18" ht="15.75" customHeight="1" x14ac:dyDescent="0.15">
      <c r="R915" s="32"/>
    </row>
    <row r="916" spans="18:18" ht="15.75" customHeight="1" x14ac:dyDescent="0.15">
      <c r="R916" s="32"/>
    </row>
    <row r="917" spans="18:18" ht="15.75" customHeight="1" x14ac:dyDescent="0.15">
      <c r="R917" s="32"/>
    </row>
    <row r="918" spans="18:18" ht="15.75" customHeight="1" x14ac:dyDescent="0.15">
      <c r="R918" s="32"/>
    </row>
    <row r="919" spans="18:18" ht="15.75" customHeight="1" x14ac:dyDescent="0.15">
      <c r="R919" s="32"/>
    </row>
    <row r="920" spans="18:18" ht="15.75" customHeight="1" x14ac:dyDescent="0.15">
      <c r="R920" s="32"/>
    </row>
    <row r="921" spans="18:18" ht="15.75" customHeight="1" x14ac:dyDescent="0.15">
      <c r="R921" s="32"/>
    </row>
    <row r="922" spans="18:18" ht="15.75" customHeight="1" x14ac:dyDescent="0.15">
      <c r="R922" s="32"/>
    </row>
    <row r="923" spans="18:18" ht="15.75" customHeight="1" x14ac:dyDescent="0.15">
      <c r="R923" s="32"/>
    </row>
    <row r="924" spans="18:18" ht="15.75" customHeight="1" x14ac:dyDescent="0.15">
      <c r="R924" s="32"/>
    </row>
    <row r="925" spans="18:18" ht="15.75" customHeight="1" x14ac:dyDescent="0.15">
      <c r="R925" s="32"/>
    </row>
    <row r="926" spans="18:18" ht="15.75" customHeight="1" x14ac:dyDescent="0.15">
      <c r="R926" s="32"/>
    </row>
    <row r="927" spans="18:18" ht="15.75" customHeight="1" x14ac:dyDescent="0.15">
      <c r="R927" s="32"/>
    </row>
    <row r="928" spans="18:18" ht="15.75" customHeight="1" x14ac:dyDescent="0.15">
      <c r="R928" s="32"/>
    </row>
    <row r="929" spans="18:18" ht="15.75" customHeight="1" x14ac:dyDescent="0.15">
      <c r="R929" s="32"/>
    </row>
    <row r="930" spans="18:18" ht="15.75" customHeight="1" x14ac:dyDescent="0.15">
      <c r="R930" s="32"/>
    </row>
    <row r="931" spans="18:18" ht="15.75" customHeight="1" x14ac:dyDescent="0.15">
      <c r="R931" s="32"/>
    </row>
    <row r="932" spans="18:18" ht="15.75" customHeight="1" x14ac:dyDescent="0.15">
      <c r="R932" s="32"/>
    </row>
    <row r="933" spans="18:18" ht="15.75" customHeight="1" x14ac:dyDescent="0.15">
      <c r="R933" s="32"/>
    </row>
    <row r="934" spans="18:18" ht="15.75" customHeight="1" x14ac:dyDescent="0.15">
      <c r="R934" s="32"/>
    </row>
    <row r="935" spans="18:18" ht="15.75" customHeight="1" x14ac:dyDescent="0.15">
      <c r="R935" s="32"/>
    </row>
    <row r="936" spans="18:18" ht="15.75" customHeight="1" x14ac:dyDescent="0.15">
      <c r="R936" s="32"/>
    </row>
    <row r="937" spans="18:18" ht="15.75" customHeight="1" x14ac:dyDescent="0.15">
      <c r="R937" s="32"/>
    </row>
    <row r="938" spans="18:18" ht="15.75" customHeight="1" x14ac:dyDescent="0.15">
      <c r="R938" s="32"/>
    </row>
    <row r="939" spans="18:18" ht="15.75" customHeight="1" x14ac:dyDescent="0.15">
      <c r="R939" s="32"/>
    </row>
    <row r="940" spans="18:18" ht="15.75" customHeight="1" x14ac:dyDescent="0.15">
      <c r="R940" s="32"/>
    </row>
    <row r="941" spans="18:18" ht="15.75" customHeight="1" x14ac:dyDescent="0.15">
      <c r="R941" s="32"/>
    </row>
    <row r="942" spans="18:18" ht="15.75" customHeight="1" x14ac:dyDescent="0.15">
      <c r="R942" s="32"/>
    </row>
    <row r="943" spans="18:18" ht="15.75" customHeight="1" x14ac:dyDescent="0.15">
      <c r="R943" s="32"/>
    </row>
    <row r="944" spans="18:18" ht="15.75" customHeight="1" x14ac:dyDescent="0.15">
      <c r="R944" s="32"/>
    </row>
    <row r="945" spans="18:18" ht="15.75" customHeight="1" x14ac:dyDescent="0.15">
      <c r="R945" s="32"/>
    </row>
    <row r="946" spans="18:18" ht="15.75" customHeight="1" x14ac:dyDescent="0.15">
      <c r="R946" s="32"/>
    </row>
    <row r="947" spans="18:18" ht="15.75" customHeight="1" x14ac:dyDescent="0.15">
      <c r="R947" s="32"/>
    </row>
    <row r="948" spans="18:18" ht="15.75" customHeight="1" x14ac:dyDescent="0.15">
      <c r="R948" s="32"/>
    </row>
    <row r="949" spans="18:18" ht="15.75" customHeight="1" x14ac:dyDescent="0.15">
      <c r="R949" s="32"/>
    </row>
    <row r="950" spans="18:18" ht="15.75" customHeight="1" x14ac:dyDescent="0.15">
      <c r="R950" s="32"/>
    </row>
    <row r="951" spans="18:18" ht="15.75" customHeight="1" x14ac:dyDescent="0.15">
      <c r="R951" s="32"/>
    </row>
    <row r="952" spans="18:18" ht="15.75" customHeight="1" x14ac:dyDescent="0.15">
      <c r="R952" s="32"/>
    </row>
    <row r="953" spans="18:18" ht="15.75" customHeight="1" x14ac:dyDescent="0.15">
      <c r="R953" s="32"/>
    </row>
    <row r="954" spans="18:18" ht="15.75" customHeight="1" x14ac:dyDescent="0.15">
      <c r="R954" s="32"/>
    </row>
    <row r="955" spans="18:18" ht="15.75" customHeight="1" x14ac:dyDescent="0.15">
      <c r="R955" s="32"/>
    </row>
    <row r="956" spans="18:18" ht="15.75" customHeight="1" x14ac:dyDescent="0.15">
      <c r="R956" s="32"/>
    </row>
    <row r="957" spans="18:18" ht="15.75" customHeight="1" x14ac:dyDescent="0.15">
      <c r="R957" s="32"/>
    </row>
    <row r="958" spans="18:18" ht="15.75" customHeight="1" x14ac:dyDescent="0.15">
      <c r="R958" s="32"/>
    </row>
    <row r="959" spans="18:18" ht="15.75" customHeight="1" x14ac:dyDescent="0.15">
      <c r="R959" s="32"/>
    </row>
    <row r="960" spans="18:18" ht="15.75" customHeight="1" x14ac:dyDescent="0.15">
      <c r="R960" s="32"/>
    </row>
    <row r="961" spans="18:18" ht="15.75" customHeight="1" x14ac:dyDescent="0.15">
      <c r="R961" s="32"/>
    </row>
    <row r="962" spans="18:18" ht="15.75" customHeight="1" x14ac:dyDescent="0.15">
      <c r="R962" s="32"/>
    </row>
    <row r="963" spans="18:18" ht="15.75" customHeight="1" x14ac:dyDescent="0.15">
      <c r="R963" s="32"/>
    </row>
    <row r="964" spans="18:18" ht="15.75" customHeight="1" x14ac:dyDescent="0.15">
      <c r="R964" s="32"/>
    </row>
    <row r="965" spans="18:18" ht="15.75" customHeight="1" x14ac:dyDescent="0.15">
      <c r="R965" s="32"/>
    </row>
    <row r="966" spans="18:18" ht="15.75" customHeight="1" x14ac:dyDescent="0.15">
      <c r="R966" s="32"/>
    </row>
    <row r="967" spans="18:18" ht="15.75" customHeight="1" x14ac:dyDescent="0.15">
      <c r="R967" s="32"/>
    </row>
    <row r="968" spans="18:18" ht="15.75" customHeight="1" x14ac:dyDescent="0.15">
      <c r="R968" s="32"/>
    </row>
    <row r="969" spans="18:18" ht="15.75" customHeight="1" x14ac:dyDescent="0.15">
      <c r="R969" s="32"/>
    </row>
    <row r="970" spans="18:18" ht="15.75" customHeight="1" x14ac:dyDescent="0.15">
      <c r="R970" s="32"/>
    </row>
    <row r="971" spans="18:18" ht="15.75" customHeight="1" x14ac:dyDescent="0.15">
      <c r="R971" s="32"/>
    </row>
    <row r="972" spans="18:18" ht="15.75" customHeight="1" x14ac:dyDescent="0.15">
      <c r="R972" s="32"/>
    </row>
    <row r="973" spans="18:18" ht="15.75" customHeight="1" x14ac:dyDescent="0.15">
      <c r="R973" s="32"/>
    </row>
    <row r="974" spans="18:18" ht="15.75" customHeight="1" x14ac:dyDescent="0.15">
      <c r="R974" s="32"/>
    </row>
    <row r="975" spans="18:18" ht="15.75" customHeight="1" x14ac:dyDescent="0.15">
      <c r="R975" s="32"/>
    </row>
    <row r="976" spans="18:18" ht="15.75" customHeight="1" x14ac:dyDescent="0.15">
      <c r="R976" s="32"/>
    </row>
    <row r="977" spans="18:18" ht="15.75" customHeight="1" x14ac:dyDescent="0.15">
      <c r="R977" s="32"/>
    </row>
    <row r="978" spans="18:18" ht="15.75" customHeight="1" x14ac:dyDescent="0.15">
      <c r="R978" s="32"/>
    </row>
    <row r="979" spans="18:18" ht="15.75" customHeight="1" x14ac:dyDescent="0.15">
      <c r="R979" s="32"/>
    </row>
    <row r="980" spans="18:18" ht="15.75" customHeight="1" x14ac:dyDescent="0.15">
      <c r="R980" s="32"/>
    </row>
    <row r="981" spans="18:18" ht="15.75" customHeight="1" x14ac:dyDescent="0.15">
      <c r="R981" s="32"/>
    </row>
    <row r="982" spans="18:18" ht="15.75" customHeight="1" x14ac:dyDescent="0.15">
      <c r="R982" s="32"/>
    </row>
    <row r="983" spans="18:18" ht="15.75" customHeight="1" x14ac:dyDescent="0.15">
      <c r="R983" s="32"/>
    </row>
    <row r="984" spans="18:18" ht="15.75" customHeight="1" x14ac:dyDescent="0.15">
      <c r="R984" s="32"/>
    </row>
    <row r="985" spans="18:18" ht="15.75" customHeight="1" x14ac:dyDescent="0.15">
      <c r="R985" s="32"/>
    </row>
    <row r="986" spans="18:18" ht="15.75" customHeight="1" x14ac:dyDescent="0.15">
      <c r="R986" s="32"/>
    </row>
    <row r="987" spans="18:18" ht="15.75" customHeight="1" x14ac:dyDescent="0.15">
      <c r="R987" s="32"/>
    </row>
    <row r="988" spans="18:18" ht="15.75" customHeight="1" x14ac:dyDescent="0.15">
      <c r="R988" s="32"/>
    </row>
    <row r="989" spans="18:18" ht="15.75" customHeight="1" x14ac:dyDescent="0.15">
      <c r="R989" s="32"/>
    </row>
    <row r="990" spans="18:18" ht="15.75" customHeight="1" x14ac:dyDescent="0.15">
      <c r="R990" s="32"/>
    </row>
    <row r="991" spans="18:18" ht="15.75" customHeight="1" x14ac:dyDescent="0.15">
      <c r="R991" s="32"/>
    </row>
    <row r="992" spans="18:18" ht="15.75" customHeight="1" x14ac:dyDescent="0.15">
      <c r="R992" s="32"/>
    </row>
    <row r="993" spans="18:18" ht="15.75" customHeight="1" x14ac:dyDescent="0.15">
      <c r="R993" s="32"/>
    </row>
    <row r="994" spans="18:18" ht="15.75" customHeight="1" x14ac:dyDescent="0.15">
      <c r="R994" s="32"/>
    </row>
    <row r="995" spans="18:18" ht="15.75" customHeight="1" x14ac:dyDescent="0.15">
      <c r="R995" s="32"/>
    </row>
    <row r="996" spans="18:18" ht="15.75" customHeight="1" x14ac:dyDescent="0.15">
      <c r="R996" s="32"/>
    </row>
    <row r="997" spans="18:18" ht="15.75" customHeight="1" x14ac:dyDescent="0.15">
      <c r="R997" s="32"/>
    </row>
    <row r="998" spans="18:18" ht="15.75" customHeight="1" x14ac:dyDescent="0.15">
      <c r="R998" s="32"/>
    </row>
    <row r="999" spans="18:18" ht="15.75" customHeight="1" x14ac:dyDescent="0.15">
      <c r="R999" s="32"/>
    </row>
    <row r="1000" spans="18:18" ht="15.75" customHeight="1" x14ac:dyDescent="0.15">
      <c r="R1000" s="32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2.6640625" defaultRowHeight="15" customHeight="1" x14ac:dyDescent="0.15"/>
  <cols>
    <col min="1" max="1" width="13.83203125" customWidth="1"/>
    <col min="2" max="2" width="24.5" customWidth="1"/>
    <col min="3" max="3" width="8" customWidth="1"/>
    <col min="4" max="4" width="5.6640625" customWidth="1"/>
    <col min="5" max="5" width="9.5" customWidth="1"/>
    <col min="6" max="6" width="10.6640625" customWidth="1"/>
    <col min="7" max="7" width="10.1640625" customWidth="1"/>
    <col min="8" max="8" width="9" customWidth="1"/>
    <col min="9" max="10" width="11.6640625" customWidth="1"/>
    <col min="11" max="12" width="8.6640625" customWidth="1"/>
    <col min="13" max="13" width="9.6640625" customWidth="1"/>
    <col min="14" max="14" width="4.83203125" customWidth="1"/>
    <col min="15" max="15" width="15.33203125" customWidth="1"/>
    <col min="16" max="16" width="9.6640625" customWidth="1"/>
    <col min="17" max="18" width="7.33203125" customWidth="1"/>
    <col min="19" max="19" width="7.1640625" customWidth="1"/>
    <col min="20" max="20" width="14.83203125" customWidth="1"/>
    <col min="21" max="21" width="15.6640625" customWidth="1"/>
    <col min="22" max="22" width="51.1640625" customWidth="1"/>
    <col min="23" max="24" width="7.6640625" customWidth="1"/>
    <col min="25" max="25" width="8.1640625" customWidth="1"/>
    <col min="26" max="26" width="11.1640625" customWidth="1"/>
    <col min="27" max="27" width="15.1640625" customWidth="1"/>
    <col min="28" max="28" width="9.6640625" customWidth="1"/>
    <col min="29" max="29" width="7.1640625" customWidth="1"/>
    <col min="30" max="30" width="10.83203125" customWidth="1"/>
    <col min="31" max="31" width="7.6640625" customWidth="1"/>
    <col min="32" max="32" width="10.1640625" customWidth="1"/>
    <col min="33" max="33" width="8.83203125" customWidth="1"/>
  </cols>
  <sheetData>
    <row r="1" spans="1:33" ht="18.75" customHeight="1" x14ac:dyDescent="0.2">
      <c r="A1" s="58" t="str">
        <f ca="1">IFERROR(__xludf.DUMMYFUNCTION("IFERROR(VLOOKUP(B2,IMPORTRANGE(""https://docs.google.com/spreadsheets/d/1x0DhHglkXKoEBOD2MBsuK_EyIr1ouxD2ftIpqOYFa-k/edit?usp=sharing"",""Ubiquitty-SKU-Specific Info!B1:BJ5000""),3,FALSE),"""")"),"Metal Stamping Kit, 37 Piece Punch Set - Handwritten Style Font Number &amp; Letter Stamps for Metal, Jewelry, Wood, Leather &amp; More")</f>
        <v>Metal Stamping Kit, 37 Piece Punch Set - Handwritten Style Font Number &amp; Letter Stamps for Metal, Jewelry, Wood, Leather &amp; More</v>
      </c>
      <c r="B1" s="59"/>
      <c r="C1" s="60" t="s">
        <v>0</v>
      </c>
      <c r="D1" s="62" t="s">
        <v>1</v>
      </c>
      <c r="E1" s="62" t="s">
        <v>2</v>
      </c>
      <c r="F1" s="64" t="s">
        <v>3</v>
      </c>
      <c r="G1" s="64" t="s">
        <v>4</v>
      </c>
      <c r="H1" s="65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70" t="s">
        <v>10</v>
      </c>
      <c r="N1" s="71" t="s">
        <v>11</v>
      </c>
      <c r="O1" s="62" t="s">
        <v>12</v>
      </c>
      <c r="P1" s="62" t="s">
        <v>13</v>
      </c>
      <c r="Q1" s="69" t="s">
        <v>14</v>
      </c>
      <c r="R1" s="69" t="s">
        <v>15</v>
      </c>
      <c r="S1" s="72" t="s">
        <v>16</v>
      </c>
      <c r="T1" s="74" t="s">
        <v>230</v>
      </c>
      <c r="U1" s="74" t="s">
        <v>17</v>
      </c>
      <c r="V1" s="76" t="s">
        <v>18</v>
      </c>
      <c r="W1" s="74" t="s">
        <v>19</v>
      </c>
      <c r="X1" s="74" t="s">
        <v>20</v>
      </c>
      <c r="Y1" s="74" t="s">
        <v>21</v>
      </c>
      <c r="Z1" s="74" t="s">
        <v>22</v>
      </c>
      <c r="AA1" s="74" t="s">
        <v>23</v>
      </c>
      <c r="AB1" s="74" t="s">
        <v>24</v>
      </c>
      <c r="AC1" s="74" t="s">
        <v>25</v>
      </c>
      <c r="AD1" s="76" t="s">
        <v>26</v>
      </c>
      <c r="AE1" s="77" t="s">
        <v>27</v>
      </c>
      <c r="AF1" s="77" t="s">
        <v>28</v>
      </c>
      <c r="AG1" s="7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Info!B1:BJ5000""),2,FALSE),"""")"),"B087XZDGDH")</f>
        <v>B087XZDGDH</v>
      </c>
      <c r="B2" s="36" t="s">
        <v>121</v>
      </c>
      <c r="C2" s="61"/>
      <c r="D2" s="61"/>
      <c r="E2" s="63"/>
      <c r="F2" s="61"/>
      <c r="G2" s="61"/>
      <c r="H2" s="66"/>
      <c r="I2" s="61"/>
      <c r="J2" s="61"/>
      <c r="K2" s="66"/>
      <c r="L2" s="66"/>
      <c r="M2" s="66"/>
      <c r="N2" s="61"/>
      <c r="O2" s="61"/>
      <c r="P2" s="63"/>
      <c r="Q2" s="61"/>
      <c r="R2" s="61"/>
      <c r="S2" s="73"/>
      <c r="T2" s="59"/>
      <c r="U2" s="75"/>
      <c r="V2" s="75"/>
      <c r="W2" s="59"/>
      <c r="X2" s="59"/>
      <c r="Y2" s="59"/>
      <c r="Z2" s="59"/>
      <c r="AA2" s="75"/>
      <c r="AB2" s="75"/>
      <c r="AC2" s="75"/>
      <c r="AD2" s="75"/>
      <c r="AE2" s="59"/>
      <c r="AF2" s="59"/>
      <c r="AG2" s="59"/>
    </row>
    <row r="3" spans="1:33" ht="38.25" customHeight="1" x14ac:dyDescent="0.15">
      <c r="A3" s="67" t="s">
        <v>31</v>
      </c>
      <c r="B3" s="68"/>
      <c r="C3" s="4">
        <f>((AE32+AF32)/0.85)*-1</f>
        <v>11.604111966176472</v>
      </c>
      <c r="D3" s="5">
        <f>SUM(D4:D99529)</f>
        <v>179</v>
      </c>
      <c r="E3" s="5"/>
      <c r="F3" s="6">
        <f t="shared" ref="F3:G3" si="0">SUM(F4:F99529)</f>
        <v>3383.4399999999996</v>
      </c>
      <c r="G3" s="6">
        <f t="shared" si="0"/>
        <v>-210.88000000000002</v>
      </c>
      <c r="H3" s="7">
        <f t="shared" ref="H3:H32" si="1">G3/F3*-1</f>
        <v>6.2327099047123649E-2</v>
      </c>
      <c r="I3" s="8">
        <f t="shared" ref="I3:I32" si="2">J3/F3</f>
        <v>0.25282247559356796</v>
      </c>
      <c r="J3" s="6">
        <f>SUM(J4:J99529)</f>
        <v>855.40967682230144</v>
      </c>
      <c r="K3" s="6">
        <f t="shared" ref="K3:K32" si="3">J3/D3</f>
        <v>4.778825010180455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Sheet!a1:g5000""),2,FALSE),"""")"),"1.5 - March
1.5 - April
1.5 - May
1.5 - June
1.5 - July
1.5 - Aug
1.5 - Sept
1.5 - Oct
1.5 - Nov
1.5 - Dec
1.5 - Jan
1.5 - Feb")</f>
        <v>1.5 - March
1.5 - April
1.5 - May
1.5 - June
1.5 - July
1.5 - Aug
1.5 - Sept
1.5 - Oct
1.5 - Nov
1.5 - Dec
1.5 - Jan
1.5 -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QTY-180")</f>
        <v>US QTY-180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SUM(W4:W99529)</f>
        <v>17</v>
      </c>
      <c r="X3" s="7">
        <f>W3/D3</f>
        <v>9.4972067039106142E-2</v>
      </c>
      <c r="Y3" s="6"/>
      <c r="Z3" s="5"/>
      <c r="AA3" s="5"/>
      <c r="AB3" s="5"/>
      <c r="AC3" s="5"/>
      <c r="AD3" s="6">
        <f>SUM(AD4:AD99529)</f>
        <v>-6.8262339469293183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Info!B2:BZ3000""),37,FALSE)),"""")*-1"),-4.91349517125)</f>
        <v>-4.9134951712500001</v>
      </c>
      <c r="AG3" s="6">
        <f>SUM(AG4:AG99529)</f>
        <v>0</v>
      </c>
    </row>
    <row r="4" spans="1:33" ht="15.75" customHeight="1" x14ac:dyDescent="0.2">
      <c r="A4" s="15" t="s">
        <v>32</v>
      </c>
      <c r="B4" s="15" t="s">
        <v>122</v>
      </c>
      <c r="C4" s="16">
        <f t="shared" ref="C4:C32" si="4">IFERROR(F4/D4," - ")</f>
        <v>18.795999999999999</v>
      </c>
      <c r="D4" s="17">
        <v>5</v>
      </c>
      <c r="E4" s="17">
        <v>0</v>
      </c>
      <c r="F4" s="18">
        <v>93.98</v>
      </c>
      <c r="G4" s="18">
        <v>0</v>
      </c>
      <c r="H4" s="19">
        <f t="shared" si="1"/>
        <v>0</v>
      </c>
      <c r="I4" s="19">
        <f t="shared" si="2"/>
        <v>0.31314974767317277</v>
      </c>
      <c r="J4" s="18">
        <f t="shared" ref="J4:J32" si="5">F4*0.85+G4+AF4*D4+D4*AE4+AG4+AD4</f>
        <v>29.42981328632478</v>
      </c>
      <c r="K4" s="18">
        <f t="shared" si="3"/>
        <v>5.8859626572649564</v>
      </c>
      <c r="L4" s="17">
        <v>68</v>
      </c>
      <c r="M4" s="20">
        <f t="shared" ref="M4:M32" si="6">IFERROR(D4/L4,"-")</f>
        <v>7.3529411764705885E-2</v>
      </c>
      <c r="N4" s="17">
        <v>146</v>
      </c>
      <c r="O4" s="21">
        <f t="shared" ref="O4:P4" si="7">D4/7</f>
        <v>0.7142857142857143</v>
      </c>
      <c r="P4" s="21">
        <f t="shared" si="7"/>
        <v>0</v>
      </c>
      <c r="Q4" s="17">
        <f t="shared" ref="Q4:Q32" si="8">ROUNDDOWN(N4/(O4+P4),0)</f>
        <v>204</v>
      </c>
      <c r="R4" s="17"/>
      <c r="S4" s="22">
        <v>0.86990291262135899</v>
      </c>
      <c r="T4" s="15">
        <v>300</v>
      </c>
      <c r="U4" s="23" t="s">
        <v>34</v>
      </c>
      <c r="V4" s="24" t="s">
        <v>34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7" t="s">
        <v>35</v>
      </c>
      <c r="AB4" s="28">
        <f t="shared" ref="AB4:AB32" si="11">IF(OR(AA4="UsLargeStandardSize",AA4="UsSmallStandardSize"),-0.69,-0.48)</f>
        <v>-0.69</v>
      </c>
      <c r="AC4" s="29">
        <v>2.7631296296296303E-2</v>
      </c>
      <c r="AD4" s="26">
        <f t="shared" ref="AD4:AD32" si="12">IFERROR(AB4*AC4*D4*2,0)</f>
        <v>-0.19065594444444448</v>
      </c>
      <c r="AE4" s="26">
        <v>-4.9000000000000004</v>
      </c>
      <c r="AF4" s="26">
        <v>-5.1525061538461543</v>
      </c>
      <c r="AG4" s="26">
        <v>0</v>
      </c>
    </row>
    <row r="5" spans="1:33" ht="15.75" customHeight="1" x14ac:dyDescent="0.2">
      <c r="A5" s="15" t="s">
        <v>36</v>
      </c>
      <c r="B5" s="15" t="s">
        <v>123</v>
      </c>
      <c r="C5" s="16">
        <f t="shared" si="4"/>
        <v>19.112352941176468</v>
      </c>
      <c r="D5" s="17">
        <v>17</v>
      </c>
      <c r="E5" s="17">
        <v>0</v>
      </c>
      <c r="F5" s="30">
        <v>324.90999999999997</v>
      </c>
      <c r="G5" s="30">
        <v>-39.510000000000005</v>
      </c>
      <c r="H5" s="19">
        <f t="shared" si="1"/>
        <v>0.12160290541996248</v>
      </c>
      <c r="I5" s="19">
        <f t="shared" si="2"/>
        <v>0.20043062398105951</v>
      </c>
      <c r="J5" s="18">
        <f t="shared" si="5"/>
        <v>65.121914037686039</v>
      </c>
      <c r="K5" s="18">
        <f t="shared" si="3"/>
        <v>3.8307008257462378</v>
      </c>
      <c r="L5" s="17">
        <v>186</v>
      </c>
      <c r="M5" s="20">
        <f t="shared" si="6"/>
        <v>9.1397849462365593E-2</v>
      </c>
      <c r="N5" s="17">
        <v>131</v>
      </c>
      <c r="O5" s="21">
        <f t="shared" ref="O5:P5" si="13">D5/7</f>
        <v>2.4285714285714284</v>
      </c>
      <c r="P5" s="21">
        <f t="shared" si="13"/>
        <v>0</v>
      </c>
      <c r="Q5" s="17">
        <f t="shared" si="8"/>
        <v>53</v>
      </c>
      <c r="R5" s="17"/>
      <c r="S5" s="22">
        <v>0.85561497326203195</v>
      </c>
      <c r="T5" s="15">
        <v>300</v>
      </c>
      <c r="U5" s="23" t="s">
        <v>34</v>
      </c>
      <c r="V5" s="24" t="s">
        <v>34</v>
      </c>
      <c r="W5" s="15">
        <v>5</v>
      </c>
      <c r="X5" s="25">
        <f t="shared" si="9"/>
        <v>0.29411764705882354</v>
      </c>
      <c r="Y5" s="26">
        <f t="shared" si="10"/>
        <v>4.3900000000000006</v>
      </c>
      <c r="Z5" s="15">
        <v>4</v>
      </c>
      <c r="AA5" s="15" t="s">
        <v>35</v>
      </c>
      <c r="AB5" s="28">
        <f t="shared" si="11"/>
        <v>-0.69</v>
      </c>
      <c r="AC5" s="29">
        <v>2.766331402085748E-2</v>
      </c>
      <c r="AD5" s="26">
        <f t="shared" si="12"/>
        <v>-0.64898134692931642</v>
      </c>
      <c r="AE5" s="26">
        <v>-4.9000000000000004</v>
      </c>
      <c r="AF5" s="26">
        <v>-5.1525061538461543</v>
      </c>
      <c r="AG5" s="26">
        <v>0</v>
      </c>
    </row>
    <row r="6" spans="1:33" ht="15.75" customHeight="1" x14ac:dyDescent="0.2">
      <c r="A6" s="15" t="s">
        <v>38</v>
      </c>
      <c r="B6" s="15" t="s">
        <v>124</v>
      </c>
      <c r="C6" s="16">
        <f t="shared" si="4"/>
        <v>18.358181818181819</v>
      </c>
      <c r="D6" s="17">
        <v>11</v>
      </c>
      <c r="E6" s="17">
        <v>0</v>
      </c>
      <c r="F6" s="30">
        <v>201.94</v>
      </c>
      <c r="G6" s="30">
        <v>-39.630000000000003</v>
      </c>
      <c r="H6" s="19">
        <f t="shared" si="1"/>
        <v>0.19624640982470043</v>
      </c>
      <c r="I6" s="19">
        <f t="shared" si="2"/>
        <v>0.10410017445733649</v>
      </c>
      <c r="J6" s="18">
        <f t="shared" si="5"/>
        <v>21.021989229914531</v>
      </c>
      <c r="K6" s="18">
        <f t="shared" si="3"/>
        <v>1.9110899299922302</v>
      </c>
      <c r="L6" s="17">
        <v>172</v>
      </c>
      <c r="M6" s="20">
        <f t="shared" si="6"/>
        <v>6.3953488372093026E-2</v>
      </c>
      <c r="N6" s="17">
        <v>118</v>
      </c>
      <c r="O6" s="21">
        <f t="shared" ref="O6:P6" si="14">D6/7</f>
        <v>1.5714285714285714</v>
      </c>
      <c r="P6" s="21">
        <f t="shared" si="14"/>
        <v>0</v>
      </c>
      <c r="Q6" s="17">
        <f t="shared" si="8"/>
        <v>75</v>
      </c>
      <c r="R6" s="17"/>
      <c r="S6" s="22">
        <v>0.886075949367088</v>
      </c>
      <c r="T6" s="15">
        <v>300</v>
      </c>
      <c r="U6" s="23" t="s">
        <v>34</v>
      </c>
      <c r="V6" s="24" t="s">
        <v>125</v>
      </c>
      <c r="W6" s="15">
        <v>2</v>
      </c>
      <c r="X6" s="25">
        <f t="shared" si="9"/>
        <v>0.18181818181818182</v>
      </c>
      <c r="Y6" s="26">
        <f t="shared" si="10"/>
        <v>9.9075000000000006</v>
      </c>
      <c r="Z6" s="15">
        <v>2</v>
      </c>
      <c r="AA6" s="15" t="s">
        <v>35</v>
      </c>
      <c r="AB6" s="28">
        <f t="shared" si="11"/>
        <v>-0.69</v>
      </c>
      <c r="AC6" s="29">
        <v>2.7631296296296303E-2</v>
      </c>
      <c r="AD6" s="26">
        <f t="shared" si="12"/>
        <v>-0.41944307777777784</v>
      </c>
      <c r="AE6" s="26">
        <v>-4.9000000000000004</v>
      </c>
      <c r="AF6" s="26">
        <v>-5.1525061538461543</v>
      </c>
      <c r="AG6" s="26">
        <v>0</v>
      </c>
    </row>
    <row r="7" spans="1:33" ht="15.75" customHeight="1" x14ac:dyDescent="0.2">
      <c r="A7" s="15" t="s">
        <v>39</v>
      </c>
      <c r="B7" s="15" t="s">
        <v>126</v>
      </c>
      <c r="C7" s="16">
        <f t="shared" si="4"/>
        <v>17.484444444444446</v>
      </c>
      <c r="D7" s="17">
        <v>9</v>
      </c>
      <c r="E7" s="17">
        <v>0</v>
      </c>
      <c r="F7" s="30">
        <v>157.36000000000001</v>
      </c>
      <c r="G7" s="30">
        <v>-5.45</v>
      </c>
      <c r="H7" s="19">
        <f t="shared" si="1"/>
        <v>3.4633960345704116E-2</v>
      </c>
      <c r="I7" s="19">
        <f t="shared" si="2"/>
        <v>0.23824519519181883</v>
      </c>
      <c r="J7" s="18">
        <f t="shared" si="5"/>
        <v>37.490263915384617</v>
      </c>
      <c r="K7" s="18">
        <f t="shared" si="3"/>
        <v>4.1655848794871799</v>
      </c>
      <c r="L7" s="17">
        <v>132</v>
      </c>
      <c r="M7" s="20">
        <f t="shared" si="6"/>
        <v>6.8181818181818177E-2</v>
      </c>
      <c r="N7" s="17">
        <v>105</v>
      </c>
      <c r="O7" s="21">
        <f t="shared" ref="O7:P7" si="15">D7/7</f>
        <v>1.2857142857142858</v>
      </c>
      <c r="P7" s="21">
        <f t="shared" si="15"/>
        <v>0</v>
      </c>
      <c r="Q7" s="17">
        <f t="shared" si="8"/>
        <v>81</v>
      </c>
      <c r="R7" s="17"/>
      <c r="S7" s="22">
        <v>0.89713322091062397</v>
      </c>
      <c r="T7" s="15">
        <v>300</v>
      </c>
      <c r="U7" s="23" t="s">
        <v>34</v>
      </c>
      <c r="V7" s="24" t="s">
        <v>125</v>
      </c>
      <c r="W7" s="15">
        <v>0</v>
      </c>
      <c r="X7" s="25">
        <f t="shared" si="9"/>
        <v>0</v>
      </c>
      <c r="Y7" s="26">
        <f t="shared" si="10"/>
        <v>0</v>
      </c>
      <c r="Z7" s="15">
        <v>0</v>
      </c>
      <c r="AA7" s="15" t="s">
        <v>35</v>
      </c>
      <c r="AB7" s="28">
        <f t="shared" si="11"/>
        <v>-0.69</v>
      </c>
      <c r="AC7" s="29">
        <v>2.7631296296296303E-2</v>
      </c>
      <c r="AD7" s="26">
        <f t="shared" si="12"/>
        <v>-0.34318070000000006</v>
      </c>
      <c r="AE7" s="26">
        <v>-4.9000000000000004</v>
      </c>
      <c r="AF7" s="26">
        <v>-5.1525061538461543</v>
      </c>
      <c r="AG7" s="26">
        <v>0</v>
      </c>
    </row>
    <row r="8" spans="1:33" ht="15.75" customHeight="1" x14ac:dyDescent="0.2">
      <c r="A8" s="15" t="s">
        <v>41</v>
      </c>
      <c r="B8" s="15" t="s">
        <v>127</v>
      </c>
      <c r="C8" s="16">
        <f t="shared" si="4"/>
        <v>18.329090909090908</v>
      </c>
      <c r="D8" s="17">
        <v>11</v>
      </c>
      <c r="E8" s="17">
        <v>0</v>
      </c>
      <c r="F8" s="30">
        <v>201.62</v>
      </c>
      <c r="G8" s="30">
        <v>0</v>
      </c>
      <c r="H8" s="19">
        <f t="shared" si="1"/>
        <v>0</v>
      </c>
      <c r="I8" s="19">
        <f t="shared" si="2"/>
        <v>0.29961093602927397</v>
      </c>
      <c r="J8" s="18">
        <f t="shared" si="5"/>
        <v>60.40755692222222</v>
      </c>
      <c r="K8" s="18">
        <f t="shared" si="3"/>
        <v>5.4915960838383837</v>
      </c>
      <c r="L8" s="17">
        <v>112</v>
      </c>
      <c r="M8" s="20">
        <f t="shared" si="6"/>
        <v>9.8214285714285712E-2</v>
      </c>
      <c r="N8" s="17">
        <v>93</v>
      </c>
      <c r="O8" s="21">
        <f t="shared" ref="O8:P8" si="16">D8/7</f>
        <v>1.5714285714285714</v>
      </c>
      <c r="P8" s="21">
        <f t="shared" si="16"/>
        <v>0</v>
      </c>
      <c r="Q8" s="17">
        <f t="shared" si="8"/>
        <v>59</v>
      </c>
      <c r="R8" s="17"/>
      <c r="S8" s="22">
        <v>0.86786296900489401</v>
      </c>
      <c r="T8" s="15">
        <v>300</v>
      </c>
      <c r="U8" s="23" t="s">
        <v>34</v>
      </c>
      <c r="V8" s="24" t="s">
        <v>34</v>
      </c>
      <c r="W8" s="15">
        <v>0</v>
      </c>
      <c r="X8" s="25">
        <f t="shared" si="9"/>
        <v>0</v>
      </c>
      <c r="Y8" s="26">
        <f t="shared" si="10"/>
        <v>0</v>
      </c>
      <c r="Z8" s="15">
        <v>0</v>
      </c>
      <c r="AA8" s="15" t="s">
        <v>35</v>
      </c>
      <c r="AB8" s="28">
        <f t="shared" si="11"/>
        <v>-0.69</v>
      </c>
      <c r="AC8" s="29">
        <v>2.7631296296296303E-2</v>
      </c>
      <c r="AD8" s="26">
        <f t="shared" si="12"/>
        <v>-0.41944307777777784</v>
      </c>
      <c r="AE8" s="26">
        <v>-4.9000000000000004</v>
      </c>
      <c r="AF8" s="26">
        <v>-5.15</v>
      </c>
      <c r="AG8" s="26">
        <v>0</v>
      </c>
    </row>
    <row r="9" spans="1:33" ht="15.75" customHeight="1" x14ac:dyDescent="0.2">
      <c r="A9" s="15" t="s">
        <v>43</v>
      </c>
      <c r="B9" s="15" t="s">
        <v>128</v>
      </c>
      <c r="C9" s="16">
        <f t="shared" si="4"/>
        <v>19.729411764705883</v>
      </c>
      <c r="D9" s="17">
        <v>17</v>
      </c>
      <c r="E9" s="17">
        <v>0</v>
      </c>
      <c r="F9" s="30">
        <v>335.40000000000003</v>
      </c>
      <c r="G9" s="30">
        <v>0</v>
      </c>
      <c r="H9" s="19">
        <f t="shared" si="1"/>
        <v>0</v>
      </c>
      <c r="I9" s="19">
        <f t="shared" si="2"/>
        <v>0.33528901134249739</v>
      </c>
      <c r="J9" s="18">
        <f t="shared" si="5"/>
        <v>112.45593440427363</v>
      </c>
      <c r="K9" s="18">
        <f t="shared" si="3"/>
        <v>6.615054964957273</v>
      </c>
      <c r="L9" s="17">
        <v>162</v>
      </c>
      <c r="M9" s="20">
        <f t="shared" si="6"/>
        <v>0.10493827160493827</v>
      </c>
      <c r="N9" s="17">
        <v>74</v>
      </c>
      <c r="O9" s="21">
        <f t="shared" ref="O9:P9" si="17">D9/7</f>
        <v>2.4285714285714284</v>
      </c>
      <c r="P9" s="21">
        <f t="shared" si="17"/>
        <v>0</v>
      </c>
      <c r="Q9" s="17">
        <f t="shared" si="8"/>
        <v>30</v>
      </c>
      <c r="R9" s="17"/>
      <c r="S9" s="22">
        <v>0.98581560283687897</v>
      </c>
      <c r="T9" s="15">
        <v>300</v>
      </c>
      <c r="U9" s="23" t="s">
        <v>34</v>
      </c>
      <c r="V9" s="24" t="s">
        <v>34</v>
      </c>
      <c r="W9" s="15">
        <v>0</v>
      </c>
      <c r="X9" s="25">
        <f t="shared" si="9"/>
        <v>0</v>
      </c>
      <c r="Y9" s="26">
        <f t="shared" si="10"/>
        <v>0</v>
      </c>
      <c r="Z9" s="15">
        <v>0</v>
      </c>
      <c r="AA9" s="15" t="s">
        <v>35</v>
      </c>
      <c r="AB9" s="28">
        <f t="shared" si="11"/>
        <v>-0.69</v>
      </c>
      <c r="AC9" s="29">
        <v>2.7631296296296303E-2</v>
      </c>
      <c r="AD9" s="26">
        <f t="shared" si="12"/>
        <v>-0.64823021111111123</v>
      </c>
      <c r="AE9" s="26">
        <v>-4.9000000000000004</v>
      </c>
      <c r="AF9" s="26">
        <v>-5.2168138461538396</v>
      </c>
      <c r="AG9" s="26">
        <v>0</v>
      </c>
    </row>
    <row r="10" spans="1:33" ht="15.75" customHeight="1" x14ac:dyDescent="0.2">
      <c r="A10" s="15" t="s">
        <v>45</v>
      </c>
      <c r="B10" s="15" t="s">
        <v>129</v>
      </c>
      <c r="C10" s="16">
        <f t="shared" si="4"/>
        <v>21.195</v>
      </c>
      <c r="D10" s="17">
        <v>10</v>
      </c>
      <c r="E10" s="17">
        <v>0</v>
      </c>
      <c r="F10" s="30">
        <v>211.95</v>
      </c>
      <c r="G10" s="30">
        <v>0</v>
      </c>
      <c r="H10" s="19">
        <f t="shared" si="1"/>
        <v>0</v>
      </c>
      <c r="I10" s="19">
        <f t="shared" si="2"/>
        <v>0.37088015876184338</v>
      </c>
      <c r="J10" s="18">
        <f t="shared" si="5"/>
        <v>78.608049649572706</v>
      </c>
      <c r="K10" s="18">
        <f t="shared" si="3"/>
        <v>7.8608049649572704</v>
      </c>
      <c r="L10" s="17">
        <v>106</v>
      </c>
      <c r="M10" s="20">
        <f t="shared" si="6"/>
        <v>9.4339622641509441E-2</v>
      </c>
      <c r="N10" s="17">
        <v>61</v>
      </c>
      <c r="O10" s="21">
        <f t="shared" ref="O10:P10" si="18">D10/7</f>
        <v>1.4285714285714286</v>
      </c>
      <c r="P10" s="21">
        <f t="shared" si="18"/>
        <v>0</v>
      </c>
      <c r="Q10" s="17">
        <f t="shared" si="8"/>
        <v>42</v>
      </c>
      <c r="R10" s="17"/>
      <c r="S10" s="22">
        <v>1.1604938271604901</v>
      </c>
      <c r="T10" s="15">
        <v>300</v>
      </c>
      <c r="U10" s="23" t="s">
        <v>34</v>
      </c>
      <c r="V10" s="24" t="s">
        <v>34</v>
      </c>
      <c r="W10" s="15">
        <v>0</v>
      </c>
      <c r="X10" s="25">
        <f t="shared" si="9"/>
        <v>0</v>
      </c>
      <c r="Y10" s="26">
        <f t="shared" si="10"/>
        <v>0</v>
      </c>
      <c r="Z10" s="15">
        <v>0</v>
      </c>
      <c r="AA10" s="15" t="s">
        <v>35</v>
      </c>
      <c r="AB10" s="28">
        <f t="shared" si="11"/>
        <v>-0.69</v>
      </c>
      <c r="AC10" s="29">
        <v>2.7631296296296303E-2</v>
      </c>
      <c r="AD10" s="26">
        <f t="shared" si="12"/>
        <v>-0.38131188888888895</v>
      </c>
      <c r="AE10" s="26">
        <v>-4.9000000000000004</v>
      </c>
      <c r="AF10" s="26">
        <v>-5.2168138461538396</v>
      </c>
      <c r="AG10" s="26">
        <v>0</v>
      </c>
    </row>
    <row r="11" spans="1:33" ht="15.75" customHeight="1" x14ac:dyDescent="0.2">
      <c r="A11" s="15" t="s">
        <v>47</v>
      </c>
      <c r="B11" s="15" t="s">
        <v>130</v>
      </c>
      <c r="C11" s="16">
        <f t="shared" si="4"/>
        <v>21.718</v>
      </c>
      <c r="D11" s="17">
        <v>5</v>
      </c>
      <c r="E11" s="17">
        <v>0</v>
      </c>
      <c r="F11" s="30">
        <v>108.59</v>
      </c>
      <c r="G11" s="30">
        <v>-0.08</v>
      </c>
      <c r="H11" s="19">
        <f t="shared" si="1"/>
        <v>7.3671608803757256E-4</v>
      </c>
      <c r="I11" s="19">
        <f t="shared" si="2"/>
        <v>0.38168132263363441</v>
      </c>
      <c r="J11" s="18">
        <f t="shared" si="5"/>
        <v>41.44677482478636</v>
      </c>
      <c r="K11" s="18">
        <f t="shared" si="3"/>
        <v>8.2893549649572726</v>
      </c>
      <c r="L11" s="17">
        <v>69</v>
      </c>
      <c r="M11" s="20">
        <f t="shared" si="6"/>
        <v>7.2463768115942032E-2</v>
      </c>
      <c r="N11" s="17">
        <v>119</v>
      </c>
      <c r="O11" s="21">
        <f t="shared" ref="O11:P11" si="19">D11/7</f>
        <v>0.7142857142857143</v>
      </c>
      <c r="P11" s="21">
        <f t="shared" si="19"/>
        <v>0</v>
      </c>
      <c r="Q11" s="17">
        <f t="shared" si="8"/>
        <v>166</v>
      </c>
      <c r="R11" s="17"/>
      <c r="S11" s="22">
        <v>0.99625468164793995</v>
      </c>
      <c r="T11" s="15">
        <v>300</v>
      </c>
      <c r="U11" s="23" t="s">
        <v>34</v>
      </c>
      <c r="V11" s="24" t="s">
        <v>34</v>
      </c>
      <c r="W11" s="15">
        <v>0</v>
      </c>
      <c r="X11" s="25">
        <f t="shared" si="9"/>
        <v>0</v>
      </c>
      <c r="Y11" s="26">
        <f t="shared" si="10"/>
        <v>0</v>
      </c>
      <c r="Z11" s="15">
        <v>0</v>
      </c>
      <c r="AA11" s="15" t="s">
        <v>35</v>
      </c>
      <c r="AB11" s="28">
        <f t="shared" si="11"/>
        <v>-0.69</v>
      </c>
      <c r="AC11" s="29">
        <v>2.7631296296296303E-2</v>
      </c>
      <c r="AD11" s="26">
        <f t="shared" si="12"/>
        <v>-0.19065594444444448</v>
      </c>
      <c r="AE11" s="26">
        <v>-4.9000000000000004</v>
      </c>
      <c r="AF11" s="26">
        <v>-5.2168138461538396</v>
      </c>
      <c r="AG11" s="26">
        <v>0</v>
      </c>
    </row>
    <row r="12" spans="1:33" ht="15.75" customHeight="1" x14ac:dyDescent="0.2">
      <c r="A12" s="15" t="s">
        <v>49</v>
      </c>
      <c r="B12" s="15" t="s">
        <v>131</v>
      </c>
      <c r="C12" s="16">
        <f t="shared" si="4"/>
        <v>21.32</v>
      </c>
      <c r="D12" s="17">
        <v>2</v>
      </c>
      <c r="E12" s="17">
        <v>0</v>
      </c>
      <c r="F12" s="30">
        <v>42.64</v>
      </c>
      <c r="G12" s="30">
        <v>-0.49000000000000005</v>
      </c>
      <c r="H12" s="19">
        <f t="shared" si="1"/>
        <v>1.1491557223264542E-2</v>
      </c>
      <c r="I12" s="19">
        <f t="shared" si="2"/>
        <v>0.36219770004490004</v>
      </c>
      <c r="J12" s="18">
        <f t="shared" si="5"/>
        <v>15.444109929914537</v>
      </c>
      <c r="K12" s="18">
        <f t="shared" si="3"/>
        <v>7.7220549649572687</v>
      </c>
      <c r="L12" s="17">
        <v>80</v>
      </c>
      <c r="M12" s="20">
        <f t="shared" si="6"/>
        <v>2.5000000000000001E-2</v>
      </c>
      <c r="N12" s="17">
        <v>113</v>
      </c>
      <c r="O12" s="21">
        <f t="shared" ref="O12:P12" si="20">D12/7</f>
        <v>0.2857142857142857</v>
      </c>
      <c r="P12" s="21">
        <f t="shared" si="20"/>
        <v>0</v>
      </c>
      <c r="Q12" s="17">
        <f t="shared" si="8"/>
        <v>395</v>
      </c>
      <c r="R12" s="17"/>
      <c r="S12" s="22">
        <v>0.913274336283185</v>
      </c>
      <c r="T12" s="15">
        <v>300</v>
      </c>
      <c r="U12" s="23" t="s">
        <v>34</v>
      </c>
      <c r="V12" s="24" t="s">
        <v>34</v>
      </c>
      <c r="W12" s="15">
        <v>0</v>
      </c>
      <c r="X12" s="25">
        <f t="shared" si="9"/>
        <v>0</v>
      </c>
      <c r="Y12" s="26">
        <f t="shared" si="10"/>
        <v>0</v>
      </c>
      <c r="Z12" s="15">
        <v>0</v>
      </c>
      <c r="AA12" s="15" t="s">
        <v>35</v>
      </c>
      <c r="AB12" s="28">
        <f t="shared" si="11"/>
        <v>-0.69</v>
      </c>
      <c r="AC12" s="29">
        <v>2.7631296296296303E-2</v>
      </c>
      <c r="AD12" s="26">
        <f t="shared" si="12"/>
        <v>-7.6262377777777793E-2</v>
      </c>
      <c r="AE12" s="26">
        <v>-4.9000000000000004</v>
      </c>
      <c r="AF12" s="26">
        <v>-5.2168138461538396</v>
      </c>
      <c r="AG12" s="26">
        <v>0</v>
      </c>
    </row>
    <row r="13" spans="1:33" ht="15.75" customHeight="1" x14ac:dyDescent="0.2">
      <c r="A13" s="15" t="s">
        <v>51</v>
      </c>
      <c r="B13" s="15" t="s">
        <v>132</v>
      </c>
      <c r="C13" s="16">
        <f t="shared" si="4"/>
        <v>19.081666666666667</v>
      </c>
      <c r="D13" s="17">
        <v>6</v>
      </c>
      <c r="E13" s="17">
        <v>0</v>
      </c>
      <c r="F13" s="18">
        <v>114.49</v>
      </c>
      <c r="G13" s="30">
        <v>-0.35000000000000003</v>
      </c>
      <c r="H13" s="19">
        <f t="shared" si="1"/>
        <v>3.0570355489562412E-3</v>
      </c>
      <c r="I13" s="19">
        <f t="shared" si="2"/>
        <v>0.31298587533117872</v>
      </c>
      <c r="J13" s="18">
        <f t="shared" si="5"/>
        <v>35.83375286666665</v>
      </c>
      <c r="K13" s="18">
        <f t="shared" si="3"/>
        <v>5.9722921444444417</v>
      </c>
      <c r="L13" s="17">
        <v>69</v>
      </c>
      <c r="M13" s="20">
        <f t="shared" si="6"/>
        <v>8.6956521739130432E-2</v>
      </c>
      <c r="N13" s="17">
        <v>107</v>
      </c>
      <c r="O13" s="21">
        <f t="shared" ref="O13:P13" si="21">D13/7</f>
        <v>0.8571428571428571</v>
      </c>
      <c r="P13" s="21">
        <f t="shared" si="21"/>
        <v>0</v>
      </c>
      <c r="Q13" s="17">
        <f t="shared" si="8"/>
        <v>124</v>
      </c>
      <c r="R13" s="17"/>
      <c r="S13" s="22">
        <v>0.90579710144927505</v>
      </c>
      <c r="T13" s="15">
        <v>0</v>
      </c>
      <c r="U13" s="23" t="s">
        <v>34</v>
      </c>
      <c r="V13" s="24" t="s">
        <v>34</v>
      </c>
      <c r="W13" s="15">
        <v>0</v>
      </c>
      <c r="X13" s="25">
        <f t="shared" si="9"/>
        <v>0</v>
      </c>
      <c r="Y13" s="26">
        <f t="shared" si="10"/>
        <v>0</v>
      </c>
      <c r="Z13" s="15">
        <v>0</v>
      </c>
      <c r="AA13" s="15" t="s">
        <v>35</v>
      </c>
      <c r="AB13" s="28">
        <f t="shared" si="11"/>
        <v>-0.69</v>
      </c>
      <c r="AC13" s="29">
        <v>2.7631296296296303E-2</v>
      </c>
      <c r="AD13" s="26">
        <f t="shared" si="12"/>
        <v>-0.22878713333333339</v>
      </c>
      <c r="AE13" s="26">
        <v>-4.9000000000000004</v>
      </c>
      <c r="AF13" s="26">
        <v>-5.2506599999999999</v>
      </c>
      <c r="AG13" s="26">
        <v>0</v>
      </c>
    </row>
    <row r="14" spans="1:33" ht="15.75" customHeight="1" x14ac:dyDescent="0.2">
      <c r="A14" s="15" t="s">
        <v>53</v>
      </c>
      <c r="B14" s="15" t="s">
        <v>133</v>
      </c>
      <c r="C14" s="16">
        <f t="shared" si="4"/>
        <v>18.755000000000003</v>
      </c>
      <c r="D14" s="17">
        <v>4</v>
      </c>
      <c r="E14" s="17">
        <v>0</v>
      </c>
      <c r="F14" s="18">
        <v>75.02000000000001</v>
      </c>
      <c r="G14" s="30">
        <v>-0.34</v>
      </c>
      <c r="H14" s="19">
        <f t="shared" si="1"/>
        <v>4.5321247667288716E-3</v>
      </c>
      <c r="I14" s="19">
        <f t="shared" si="2"/>
        <v>0.30221054711336237</v>
      </c>
      <c r="J14" s="18">
        <f t="shared" si="5"/>
        <v>22.671835244444448</v>
      </c>
      <c r="K14" s="18">
        <f t="shared" si="3"/>
        <v>5.6679588111111121</v>
      </c>
      <c r="L14" s="17">
        <v>67</v>
      </c>
      <c r="M14" s="20">
        <f t="shared" si="6"/>
        <v>5.9701492537313432E-2</v>
      </c>
      <c r="N14" s="17">
        <v>103</v>
      </c>
      <c r="O14" s="21">
        <f t="shared" ref="O14:P14" si="22">D14/7</f>
        <v>0.5714285714285714</v>
      </c>
      <c r="P14" s="21">
        <f t="shared" si="22"/>
        <v>0</v>
      </c>
      <c r="Q14" s="17">
        <f t="shared" si="8"/>
        <v>180</v>
      </c>
      <c r="R14" s="17"/>
      <c r="S14" s="22">
        <v>0.91914893617021198</v>
      </c>
      <c r="T14" s="15">
        <v>0</v>
      </c>
      <c r="U14" s="23" t="s">
        <v>34</v>
      </c>
      <c r="V14" s="24" t="s">
        <v>34</v>
      </c>
      <c r="W14" s="15">
        <v>0</v>
      </c>
      <c r="X14" s="25">
        <f t="shared" si="9"/>
        <v>0</v>
      </c>
      <c r="Y14" s="26">
        <f t="shared" si="10"/>
        <v>0.34</v>
      </c>
      <c r="Z14" s="15">
        <v>1</v>
      </c>
      <c r="AA14" s="15" t="s">
        <v>35</v>
      </c>
      <c r="AB14" s="28">
        <f t="shared" si="11"/>
        <v>-0.69</v>
      </c>
      <c r="AC14" s="29">
        <v>2.7631296296296303E-2</v>
      </c>
      <c r="AD14" s="26">
        <f t="shared" si="12"/>
        <v>-0.15252475555555559</v>
      </c>
      <c r="AE14" s="26">
        <v>-4.9000000000000004</v>
      </c>
      <c r="AF14" s="26">
        <v>-5.2506599999999999</v>
      </c>
      <c r="AG14" s="26">
        <v>0</v>
      </c>
    </row>
    <row r="15" spans="1:33" ht="15.75" customHeight="1" x14ac:dyDescent="0.2">
      <c r="A15" s="15" t="s">
        <v>55</v>
      </c>
      <c r="B15" s="15" t="s">
        <v>128</v>
      </c>
      <c r="C15" s="16">
        <f t="shared" si="4"/>
        <v>19.658333333333331</v>
      </c>
      <c r="D15" s="17">
        <v>6</v>
      </c>
      <c r="E15" s="17">
        <v>2</v>
      </c>
      <c r="F15" s="18">
        <v>117.94999999999999</v>
      </c>
      <c r="G15" s="30">
        <v>-0.11000000000000001</v>
      </c>
      <c r="H15" s="19">
        <f t="shared" si="1"/>
        <v>9.3259855871131862E-4</v>
      </c>
      <c r="I15" s="19">
        <f t="shared" si="2"/>
        <v>0.33077365719937823</v>
      </c>
      <c r="J15" s="18">
        <f t="shared" si="5"/>
        <v>39.014752866666662</v>
      </c>
      <c r="K15" s="18">
        <f t="shared" si="3"/>
        <v>6.5024588111111106</v>
      </c>
      <c r="L15" s="17">
        <v>62</v>
      </c>
      <c r="M15" s="20">
        <f t="shared" si="6"/>
        <v>9.6774193548387094E-2</v>
      </c>
      <c r="N15" s="17">
        <v>91</v>
      </c>
      <c r="O15" s="21">
        <f t="shared" ref="O15:P15" si="23">D15/7</f>
        <v>0.8571428571428571</v>
      </c>
      <c r="P15" s="21">
        <f t="shared" si="23"/>
        <v>0.2857142857142857</v>
      </c>
      <c r="Q15" s="17">
        <f t="shared" si="8"/>
        <v>79</v>
      </c>
      <c r="R15" s="17"/>
      <c r="S15" s="22">
        <v>0.97247706422018299</v>
      </c>
      <c r="T15" s="15">
        <v>0</v>
      </c>
      <c r="U15" s="23" t="s">
        <v>34</v>
      </c>
      <c r="V15" s="24" t="s">
        <v>34</v>
      </c>
      <c r="W15" s="15">
        <v>0</v>
      </c>
      <c r="X15" s="25">
        <f t="shared" si="9"/>
        <v>0</v>
      </c>
      <c r="Y15" s="26">
        <f t="shared" si="10"/>
        <v>0</v>
      </c>
      <c r="Z15" s="15">
        <v>0</v>
      </c>
      <c r="AA15" s="15" t="s">
        <v>35</v>
      </c>
      <c r="AB15" s="28">
        <f t="shared" si="11"/>
        <v>-0.69</v>
      </c>
      <c r="AC15" s="29">
        <v>2.7631296296296303E-2</v>
      </c>
      <c r="AD15" s="26">
        <f t="shared" si="12"/>
        <v>-0.22878713333333339</v>
      </c>
      <c r="AE15" s="26">
        <v>-4.9000000000000004</v>
      </c>
      <c r="AF15" s="26">
        <v>-5.2506599999999999</v>
      </c>
      <c r="AG15" s="26">
        <v>0</v>
      </c>
    </row>
    <row r="16" spans="1:33" ht="15.75" customHeight="1" x14ac:dyDescent="0.2">
      <c r="A16" s="15" t="s">
        <v>57</v>
      </c>
      <c r="B16" s="15" t="s">
        <v>134</v>
      </c>
      <c r="C16" s="16">
        <f t="shared" si="4"/>
        <v>18.177500000000002</v>
      </c>
      <c r="D16" s="17">
        <v>4</v>
      </c>
      <c r="E16" s="17">
        <v>0</v>
      </c>
      <c r="F16" s="18">
        <v>72.710000000000008</v>
      </c>
      <c r="G16" s="30">
        <v>-0.2</v>
      </c>
      <c r="H16" s="19">
        <f t="shared" si="1"/>
        <v>2.7506532801540363E-3</v>
      </c>
      <c r="I16" s="19">
        <f t="shared" si="2"/>
        <v>0.28673270862941058</v>
      </c>
      <c r="J16" s="18">
        <f t="shared" si="5"/>
        <v>20.848335244444446</v>
      </c>
      <c r="K16" s="18">
        <f t="shared" si="3"/>
        <v>5.2120838111111114</v>
      </c>
      <c r="L16" s="17">
        <v>50</v>
      </c>
      <c r="M16" s="20">
        <f t="shared" si="6"/>
        <v>0.08</v>
      </c>
      <c r="N16" s="17">
        <v>88</v>
      </c>
      <c r="O16" s="21">
        <f t="shared" ref="O16:P16" si="24">D16/7</f>
        <v>0.5714285714285714</v>
      </c>
      <c r="P16" s="21">
        <f t="shared" si="24"/>
        <v>0</v>
      </c>
      <c r="Q16" s="17">
        <f t="shared" si="8"/>
        <v>154</v>
      </c>
      <c r="R16" s="17"/>
      <c r="S16" s="22">
        <v>0.89171974522292996</v>
      </c>
      <c r="T16" s="15">
        <v>0</v>
      </c>
      <c r="U16" s="23" t="s">
        <v>34</v>
      </c>
      <c r="V16" s="24" t="s">
        <v>34</v>
      </c>
      <c r="W16" s="15">
        <v>0</v>
      </c>
      <c r="X16" s="25">
        <f t="shared" si="9"/>
        <v>0</v>
      </c>
      <c r="Y16" s="26">
        <f t="shared" si="10"/>
        <v>0</v>
      </c>
      <c r="Z16" s="15">
        <v>0</v>
      </c>
      <c r="AA16" s="15" t="s">
        <v>35</v>
      </c>
      <c r="AB16" s="28">
        <f t="shared" si="11"/>
        <v>-0.69</v>
      </c>
      <c r="AC16" s="29">
        <v>2.7631296296296303E-2</v>
      </c>
      <c r="AD16" s="26">
        <f t="shared" si="12"/>
        <v>-0.15252475555555559</v>
      </c>
      <c r="AE16" s="26">
        <v>-4.9000000000000004</v>
      </c>
      <c r="AF16" s="26">
        <v>-5.2506599999999999</v>
      </c>
      <c r="AG16" s="26">
        <v>0</v>
      </c>
    </row>
    <row r="17" spans="1:33" ht="15.75" customHeight="1" x14ac:dyDescent="0.2">
      <c r="A17" s="15" t="s">
        <v>59</v>
      </c>
      <c r="B17" s="15" t="s">
        <v>135</v>
      </c>
      <c r="C17" s="16">
        <f t="shared" si="4"/>
        <v>18.618333333333332</v>
      </c>
      <c r="D17" s="17">
        <v>6</v>
      </c>
      <c r="E17" s="17">
        <v>0</v>
      </c>
      <c r="F17" s="18">
        <v>111.71</v>
      </c>
      <c r="G17" s="30">
        <v>-28.66</v>
      </c>
      <c r="H17" s="19">
        <f t="shared" si="1"/>
        <v>0.25655715692417869</v>
      </c>
      <c r="I17" s="19">
        <f t="shared" si="2"/>
        <v>5.2191861665622258E-2</v>
      </c>
      <c r="J17" s="18">
        <f t="shared" si="5"/>
        <v>5.8303528666666624</v>
      </c>
      <c r="K17" s="18">
        <f t="shared" si="3"/>
        <v>0.97172547777777707</v>
      </c>
      <c r="L17" s="17">
        <v>88</v>
      </c>
      <c r="M17" s="20">
        <f t="shared" si="6"/>
        <v>6.8181818181818177E-2</v>
      </c>
      <c r="N17" s="17">
        <v>80</v>
      </c>
      <c r="O17" s="21">
        <f t="shared" ref="O17:P17" si="25">D17/7</f>
        <v>0.8571428571428571</v>
      </c>
      <c r="P17" s="21">
        <f t="shared" si="25"/>
        <v>0</v>
      </c>
      <c r="Q17" s="17">
        <f t="shared" si="8"/>
        <v>93</v>
      </c>
      <c r="R17" s="17"/>
      <c r="S17" s="22">
        <v>0.94432071269487705</v>
      </c>
      <c r="T17" s="15">
        <v>0</v>
      </c>
      <c r="U17" s="23" t="s">
        <v>34</v>
      </c>
      <c r="V17" s="24" t="s">
        <v>34</v>
      </c>
      <c r="W17" s="15">
        <v>3</v>
      </c>
      <c r="X17" s="25">
        <f t="shared" si="9"/>
        <v>0.5</v>
      </c>
      <c r="Y17" s="26">
        <f t="shared" si="10"/>
        <v>7.165</v>
      </c>
      <c r="Z17" s="15">
        <v>1</v>
      </c>
      <c r="AA17" s="15" t="s">
        <v>35</v>
      </c>
      <c r="AB17" s="28">
        <f t="shared" si="11"/>
        <v>-0.69</v>
      </c>
      <c r="AC17" s="29">
        <v>2.7631296296296303E-2</v>
      </c>
      <c r="AD17" s="26">
        <f t="shared" si="12"/>
        <v>-0.22878713333333339</v>
      </c>
      <c r="AE17" s="26">
        <v>-4.9000000000000004</v>
      </c>
      <c r="AF17" s="26">
        <v>-5.1390599999999997</v>
      </c>
      <c r="AG17" s="26">
        <v>0</v>
      </c>
    </row>
    <row r="18" spans="1:33" ht="15.75" customHeight="1" x14ac:dyDescent="0.2">
      <c r="A18" s="15" t="s">
        <v>61</v>
      </c>
      <c r="B18" s="15" t="s">
        <v>136</v>
      </c>
      <c r="C18" s="16">
        <f t="shared" si="4"/>
        <v>17.954999999999995</v>
      </c>
      <c r="D18" s="17">
        <v>8</v>
      </c>
      <c r="E18" s="17">
        <v>0</v>
      </c>
      <c r="F18" s="18">
        <v>143.63999999999996</v>
      </c>
      <c r="G18" s="30">
        <v>-21.790000000000003</v>
      </c>
      <c r="H18" s="19">
        <f t="shared" si="1"/>
        <v>0.15169869117237544</v>
      </c>
      <c r="I18" s="19">
        <f t="shared" si="2"/>
        <v>0.13705423620780322</v>
      </c>
      <c r="J18" s="18">
        <f t="shared" si="5"/>
        <v>19.686470488888848</v>
      </c>
      <c r="K18" s="18">
        <f t="shared" si="3"/>
        <v>2.4608088111111059</v>
      </c>
      <c r="L18" s="17">
        <v>108</v>
      </c>
      <c r="M18" s="20">
        <f t="shared" si="6"/>
        <v>7.407407407407407E-2</v>
      </c>
      <c r="N18" s="17">
        <v>71</v>
      </c>
      <c r="O18" s="21">
        <f t="shared" ref="O18:P18" si="26">D18/7</f>
        <v>1.1428571428571428</v>
      </c>
      <c r="P18" s="21">
        <f t="shared" si="26"/>
        <v>0</v>
      </c>
      <c r="Q18" s="17">
        <f t="shared" si="8"/>
        <v>62</v>
      </c>
      <c r="R18" s="17"/>
      <c r="S18" s="22">
        <v>1.02255639097744</v>
      </c>
      <c r="T18" s="15">
        <v>0</v>
      </c>
      <c r="U18" s="23" t="s">
        <v>34</v>
      </c>
      <c r="V18" s="24" t="s">
        <v>34</v>
      </c>
      <c r="W18" s="15">
        <v>2</v>
      </c>
      <c r="X18" s="25">
        <f t="shared" si="9"/>
        <v>0.25</v>
      </c>
      <c r="Y18" s="26">
        <f t="shared" si="10"/>
        <v>10.895000000000001</v>
      </c>
      <c r="Z18" s="15">
        <v>0</v>
      </c>
      <c r="AA18" s="15" t="s">
        <v>35</v>
      </c>
      <c r="AB18" s="28">
        <f t="shared" si="11"/>
        <v>-0.69</v>
      </c>
      <c r="AC18" s="29">
        <v>2.7631296296296303E-2</v>
      </c>
      <c r="AD18" s="26">
        <f t="shared" si="12"/>
        <v>-0.30504951111111117</v>
      </c>
      <c r="AE18" s="26">
        <v>-4.9000000000000004</v>
      </c>
      <c r="AF18" s="26">
        <v>-5.1390599999999997</v>
      </c>
      <c r="AG18" s="26">
        <v>0</v>
      </c>
    </row>
    <row r="19" spans="1:33" ht="15.75" customHeight="1" x14ac:dyDescent="0.2">
      <c r="A19" s="15" t="s">
        <v>63</v>
      </c>
      <c r="B19" s="15" t="s">
        <v>137</v>
      </c>
      <c r="C19" s="16">
        <f t="shared" si="4"/>
        <v>17.279999999999998</v>
      </c>
      <c r="D19" s="17">
        <v>9</v>
      </c>
      <c r="E19" s="17">
        <v>0</v>
      </c>
      <c r="F19" s="18">
        <v>155.51999999999998</v>
      </c>
      <c r="G19" s="30">
        <v>-36.139999999999993</v>
      </c>
      <c r="H19" s="19">
        <f t="shared" si="1"/>
        <v>0.23238168724279834</v>
      </c>
      <c r="I19" s="19">
        <f t="shared" si="2"/>
        <v>3.4447526363168633E-2</v>
      </c>
      <c r="J19" s="18">
        <f t="shared" si="5"/>
        <v>5.357279299999985</v>
      </c>
      <c r="K19" s="18">
        <f t="shared" si="3"/>
        <v>0.59525325555555386</v>
      </c>
      <c r="L19" s="17">
        <v>104</v>
      </c>
      <c r="M19" s="20">
        <f t="shared" si="6"/>
        <v>8.6538461538461536E-2</v>
      </c>
      <c r="N19" s="17">
        <v>62</v>
      </c>
      <c r="O19" s="21">
        <f t="shared" ref="O19:P19" si="27">D19/7</f>
        <v>1.2857142857142858</v>
      </c>
      <c r="P19" s="21">
        <f t="shared" si="27"/>
        <v>0</v>
      </c>
      <c r="Q19" s="17">
        <f t="shared" si="8"/>
        <v>48</v>
      </c>
      <c r="R19" s="17"/>
      <c r="S19" s="22">
        <v>1.04735376044568</v>
      </c>
      <c r="T19" s="15">
        <v>60</v>
      </c>
      <c r="U19" s="23" t="s">
        <v>34</v>
      </c>
      <c r="V19" s="24" t="s">
        <v>34</v>
      </c>
      <c r="W19" s="15">
        <v>3</v>
      </c>
      <c r="X19" s="25">
        <f t="shared" si="9"/>
        <v>0.33333333333333331</v>
      </c>
      <c r="Y19" s="26">
        <f t="shared" si="10"/>
        <v>12.046666666666665</v>
      </c>
      <c r="Z19" s="15">
        <v>0</v>
      </c>
      <c r="AA19" s="15" t="s">
        <v>35</v>
      </c>
      <c r="AB19" s="28">
        <f t="shared" si="11"/>
        <v>-0.69</v>
      </c>
      <c r="AC19" s="29">
        <v>2.7631296296296303E-2</v>
      </c>
      <c r="AD19" s="26">
        <f t="shared" si="12"/>
        <v>-0.34318070000000006</v>
      </c>
      <c r="AE19" s="26">
        <v>-4.9000000000000004</v>
      </c>
      <c r="AF19" s="26">
        <v>-5.1390600000000006</v>
      </c>
      <c r="AG19" s="26">
        <v>0</v>
      </c>
    </row>
    <row r="20" spans="1:33" ht="15.75" customHeight="1" x14ac:dyDescent="0.2">
      <c r="A20" s="15" t="s">
        <v>65</v>
      </c>
      <c r="B20" s="15" t="s">
        <v>138</v>
      </c>
      <c r="C20" s="16">
        <f t="shared" si="4"/>
        <v>18.094999999999999</v>
      </c>
      <c r="D20" s="17">
        <v>8</v>
      </c>
      <c r="E20" s="17">
        <v>0</v>
      </c>
      <c r="F20" s="18">
        <v>144.76</v>
      </c>
      <c r="G20" s="30">
        <v>-9.7999999999999989</v>
      </c>
      <c r="H20" s="19">
        <f t="shared" si="1"/>
        <v>6.7698259187620888E-2</v>
      </c>
      <c r="I20" s="19">
        <f t="shared" si="2"/>
        <v>0.2253970053114733</v>
      </c>
      <c r="J20" s="18">
        <f t="shared" si="5"/>
        <v>32.628470488888873</v>
      </c>
      <c r="K20" s="18">
        <f t="shared" si="3"/>
        <v>4.0785588111111091</v>
      </c>
      <c r="L20" s="17">
        <v>87</v>
      </c>
      <c r="M20" s="20">
        <f t="shared" si="6"/>
        <v>9.1954022988505746E-2</v>
      </c>
      <c r="N20" s="17">
        <v>54</v>
      </c>
      <c r="O20" s="21">
        <f t="shared" ref="O20:P20" si="28">D20/7</f>
        <v>1.1428571428571428</v>
      </c>
      <c r="P20" s="21">
        <f t="shared" si="28"/>
        <v>0</v>
      </c>
      <c r="Q20" s="17">
        <f t="shared" si="8"/>
        <v>47</v>
      </c>
      <c r="R20" s="17"/>
      <c r="S20" s="22">
        <v>0.96658097686375299</v>
      </c>
      <c r="T20" s="15">
        <v>60</v>
      </c>
      <c r="U20" s="23" t="s">
        <v>34</v>
      </c>
      <c r="V20" s="24" t="s">
        <v>34</v>
      </c>
      <c r="W20" s="15">
        <v>0</v>
      </c>
      <c r="X20" s="25">
        <f t="shared" si="9"/>
        <v>0</v>
      </c>
      <c r="Y20" s="26">
        <f t="shared" si="10"/>
        <v>0</v>
      </c>
      <c r="Z20" s="15">
        <v>0</v>
      </c>
      <c r="AA20" s="15" t="s">
        <v>35</v>
      </c>
      <c r="AB20" s="28">
        <f t="shared" si="11"/>
        <v>-0.69</v>
      </c>
      <c r="AC20" s="29">
        <v>2.7631296296296303E-2</v>
      </c>
      <c r="AD20" s="26">
        <f t="shared" si="12"/>
        <v>-0.30504951111111117</v>
      </c>
      <c r="AE20" s="26">
        <v>-4.9000000000000004</v>
      </c>
      <c r="AF20" s="26">
        <v>-5.1390600000000006</v>
      </c>
      <c r="AG20" s="26">
        <v>0</v>
      </c>
    </row>
    <row r="21" spans="1:33" ht="15.75" customHeight="1" x14ac:dyDescent="0.2">
      <c r="A21" s="15" t="s">
        <v>67</v>
      </c>
      <c r="B21" s="15" t="s">
        <v>139</v>
      </c>
      <c r="C21" s="16">
        <f t="shared" si="4"/>
        <v>20.03</v>
      </c>
      <c r="D21" s="17">
        <v>2</v>
      </c>
      <c r="E21" s="17">
        <v>0</v>
      </c>
      <c r="F21" s="18">
        <v>40.06</v>
      </c>
      <c r="G21" s="30">
        <v>-0.52</v>
      </c>
      <c r="H21" s="19">
        <f t="shared" si="1"/>
        <v>1.2980529206190713E-2</v>
      </c>
      <c r="I21" s="19">
        <f t="shared" si="2"/>
        <v>0.33391456870250169</v>
      </c>
      <c r="J21" s="18">
        <f t="shared" si="5"/>
        <v>13.376617622222218</v>
      </c>
      <c r="K21" s="18">
        <f t="shared" si="3"/>
        <v>6.6883088111111091</v>
      </c>
      <c r="L21" s="17">
        <v>30</v>
      </c>
      <c r="M21" s="20">
        <f t="shared" si="6"/>
        <v>6.6666666666666666E-2</v>
      </c>
      <c r="N21" s="17">
        <v>47</v>
      </c>
      <c r="O21" s="21">
        <f t="shared" ref="O21:P21" si="29">D21/7</f>
        <v>0.2857142857142857</v>
      </c>
      <c r="P21" s="21">
        <f t="shared" si="29"/>
        <v>0</v>
      </c>
      <c r="Q21" s="17">
        <f t="shared" si="8"/>
        <v>164</v>
      </c>
      <c r="R21" s="17"/>
      <c r="S21" s="22">
        <v>1.0196078431372499</v>
      </c>
      <c r="T21" s="15">
        <v>60</v>
      </c>
      <c r="U21" s="23" t="s">
        <v>34</v>
      </c>
      <c r="V21" s="24" t="s">
        <v>34</v>
      </c>
      <c r="W21" s="15">
        <v>0</v>
      </c>
      <c r="X21" s="25">
        <f t="shared" si="9"/>
        <v>0</v>
      </c>
      <c r="Y21" s="26">
        <f t="shared" si="10"/>
        <v>0</v>
      </c>
      <c r="Z21" s="15">
        <v>0</v>
      </c>
      <c r="AA21" s="15" t="s">
        <v>35</v>
      </c>
      <c r="AB21" s="28">
        <f t="shared" si="11"/>
        <v>-0.69</v>
      </c>
      <c r="AC21" s="29">
        <v>2.7631296296296303E-2</v>
      </c>
      <c r="AD21" s="26">
        <f t="shared" si="12"/>
        <v>-7.6262377777777793E-2</v>
      </c>
      <c r="AE21" s="26">
        <v>-4.9000000000000004</v>
      </c>
      <c r="AF21" s="26">
        <v>-5.1390600000000006</v>
      </c>
      <c r="AG21" s="26">
        <v>0</v>
      </c>
    </row>
    <row r="22" spans="1:33" ht="15.75" customHeight="1" x14ac:dyDescent="0.2">
      <c r="A22" s="15" t="s">
        <v>69</v>
      </c>
      <c r="B22" s="15" t="s">
        <v>140</v>
      </c>
      <c r="C22" s="16">
        <f t="shared" si="4"/>
        <v>19.596666666666664</v>
      </c>
      <c r="D22" s="17">
        <v>6</v>
      </c>
      <c r="E22" s="17">
        <v>0</v>
      </c>
      <c r="F22" s="30">
        <v>117.57999999999998</v>
      </c>
      <c r="G22" s="30">
        <v>-24.22</v>
      </c>
      <c r="H22" s="19">
        <f t="shared" si="1"/>
        <v>0.20598741282531044</v>
      </c>
      <c r="I22" s="19">
        <f t="shared" si="2"/>
        <v>0.12978272552021303</v>
      </c>
      <c r="J22" s="18">
        <f t="shared" si="5"/>
        <v>15.259852866666645</v>
      </c>
      <c r="K22" s="18">
        <f t="shared" si="3"/>
        <v>2.5433088111111073</v>
      </c>
      <c r="L22" s="17">
        <v>100</v>
      </c>
      <c r="M22" s="20">
        <f t="shared" si="6"/>
        <v>0.06</v>
      </c>
      <c r="N22" s="17">
        <v>42</v>
      </c>
      <c r="O22" s="21">
        <f t="shared" ref="O22:P22" si="30">D22/7</f>
        <v>0.8571428571428571</v>
      </c>
      <c r="P22" s="21">
        <f t="shared" si="30"/>
        <v>0</v>
      </c>
      <c r="Q22" s="17">
        <f t="shared" si="8"/>
        <v>49</v>
      </c>
      <c r="R22" s="17"/>
      <c r="S22" s="22">
        <v>1.0093457943925199</v>
      </c>
      <c r="T22" s="15">
        <v>60</v>
      </c>
      <c r="U22" s="23" t="s">
        <v>34</v>
      </c>
      <c r="V22" s="24" t="s">
        <v>34</v>
      </c>
      <c r="W22" s="15">
        <v>0</v>
      </c>
      <c r="X22" s="25">
        <f t="shared" si="9"/>
        <v>0</v>
      </c>
      <c r="Y22" s="26">
        <f t="shared" si="10"/>
        <v>0</v>
      </c>
      <c r="Z22" s="15">
        <v>0</v>
      </c>
      <c r="AA22" s="15" t="s">
        <v>35</v>
      </c>
      <c r="AB22" s="28">
        <f t="shared" si="11"/>
        <v>-0.69</v>
      </c>
      <c r="AC22" s="29">
        <v>2.7631296296296303E-2</v>
      </c>
      <c r="AD22" s="26">
        <f t="shared" si="12"/>
        <v>-0.22878713333333339</v>
      </c>
      <c r="AE22" s="26">
        <v>-4.9000000000000004</v>
      </c>
      <c r="AF22" s="26">
        <v>-5.1390600000000006</v>
      </c>
      <c r="AG22" s="26">
        <v>0</v>
      </c>
    </row>
    <row r="23" spans="1:33" ht="15.75" customHeight="1" x14ac:dyDescent="0.2">
      <c r="A23" s="15" t="s">
        <v>71</v>
      </c>
      <c r="B23" s="15" t="s">
        <v>141</v>
      </c>
      <c r="C23" s="16">
        <f t="shared" si="4"/>
        <v>19.449999999999996</v>
      </c>
      <c r="D23" s="17">
        <v>5</v>
      </c>
      <c r="E23" s="17">
        <v>0</v>
      </c>
      <c r="F23" s="18">
        <v>97.249999999999986</v>
      </c>
      <c r="G23" s="30">
        <v>-1.66</v>
      </c>
      <c r="H23" s="19">
        <f t="shared" si="1"/>
        <v>1.70694087403599E-2</v>
      </c>
      <c r="I23" s="19">
        <f t="shared" si="2"/>
        <v>0.31482307512139374</v>
      </c>
      <c r="J23" s="18">
        <f t="shared" si="5"/>
        <v>30.616544055555536</v>
      </c>
      <c r="K23" s="18">
        <f t="shared" si="3"/>
        <v>6.1233088111111069</v>
      </c>
      <c r="L23" s="17">
        <v>68</v>
      </c>
      <c r="M23" s="20">
        <f t="shared" si="6"/>
        <v>7.3529411764705885E-2</v>
      </c>
      <c r="N23" s="17">
        <v>36</v>
      </c>
      <c r="O23" s="21">
        <f t="shared" ref="O23:P23" si="31">D23/7</f>
        <v>0.7142857142857143</v>
      </c>
      <c r="P23" s="21">
        <f t="shared" si="31"/>
        <v>0</v>
      </c>
      <c r="Q23" s="17">
        <f t="shared" si="8"/>
        <v>50</v>
      </c>
      <c r="R23" s="17"/>
      <c r="S23" s="22">
        <v>0.93559322033898296</v>
      </c>
      <c r="T23" s="15">
        <v>60</v>
      </c>
      <c r="U23" s="23" t="s">
        <v>34</v>
      </c>
      <c r="V23" s="24" t="s">
        <v>34</v>
      </c>
      <c r="W23" s="15">
        <v>0</v>
      </c>
      <c r="X23" s="25">
        <f t="shared" si="9"/>
        <v>0</v>
      </c>
      <c r="Y23" s="26">
        <f t="shared" si="10"/>
        <v>0</v>
      </c>
      <c r="Z23" s="15">
        <v>0</v>
      </c>
      <c r="AA23" s="15" t="s">
        <v>35</v>
      </c>
      <c r="AB23" s="28">
        <f t="shared" si="11"/>
        <v>-0.69</v>
      </c>
      <c r="AC23" s="29">
        <v>2.7631296296296303E-2</v>
      </c>
      <c r="AD23" s="26">
        <f t="shared" si="12"/>
        <v>-0.19065594444444448</v>
      </c>
      <c r="AE23" s="26">
        <v>-4.9000000000000004</v>
      </c>
      <c r="AF23" s="26">
        <v>-5.1390600000000006</v>
      </c>
      <c r="AG23" s="26">
        <v>0</v>
      </c>
    </row>
    <row r="24" spans="1:33" ht="15.75" customHeight="1" x14ac:dyDescent="0.2">
      <c r="A24" s="15" t="s">
        <v>73</v>
      </c>
      <c r="B24" s="15" t="s">
        <v>142</v>
      </c>
      <c r="C24" s="16">
        <f t="shared" si="4"/>
        <v>18.523529411764709</v>
      </c>
      <c r="D24" s="17">
        <v>17</v>
      </c>
      <c r="E24" s="17">
        <v>0</v>
      </c>
      <c r="F24" s="18">
        <v>314.90000000000003</v>
      </c>
      <c r="G24" s="18">
        <v>-0.22000000000000003</v>
      </c>
      <c r="H24" s="19">
        <f t="shared" si="1"/>
        <v>6.9863448713877426E-4</v>
      </c>
      <c r="I24" s="19">
        <f t="shared" si="2"/>
        <v>0.30528024702727485</v>
      </c>
      <c r="J24" s="18">
        <f t="shared" si="5"/>
        <v>96.132749788888859</v>
      </c>
      <c r="K24" s="18">
        <f t="shared" si="3"/>
        <v>5.6548676346405209</v>
      </c>
      <c r="L24" s="17">
        <v>56</v>
      </c>
      <c r="M24" s="20">
        <f t="shared" si="6"/>
        <v>0.30357142857142855</v>
      </c>
      <c r="N24" s="17">
        <v>17</v>
      </c>
      <c r="O24" s="21">
        <f t="shared" ref="O24:P24" si="32">D24/7</f>
        <v>2.4285714285714284</v>
      </c>
      <c r="P24" s="21">
        <f t="shared" si="32"/>
        <v>0</v>
      </c>
      <c r="Q24" s="17">
        <f t="shared" si="8"/>
        <v>7</v>
      </c>
      <c r="R24" s="17"/>
      <c r="S24" s="22">
        <v>1.0506329113924</v>
      </c>
      <c r="T24" s="15">
        <v>60</v>
      </c>
      <c r="U24" s="23" t="s">
        <v>34</v>
      </c>
      <c r="V24" s="24" t="s">
        <v>34</v>
      </c>
      <c r="W24" s="15">
        <v>0</v>
      </c>
      <c r="X24" s="25">
        <f t="shared" si="9"/>
        <v>0</v>
      </c>
      <c r="Y24" s="26">
        <f t="shared" si="10"/>
        <v>0</v>
      </c>
      <c r="Z24" s="15">
        <v>0</v>
      </c>
      <c r="AA24" s="15" t="s">
        <v>35</v>
      </c>
      <c r="AB24" s="28">
        <f t="shared" si="11"/>
        <v>-0.69</v>
      </c>
      <c r="AC24" s="29">
        <v>2.7631296296296303E-2</v>
      </c>
      <c r="AD24" s="26">
        <f t="shared" si="12"/>
        <v>-0.64823021111111123</v>
      </c>
      <c r="AE24" s="26">
        <v>-4.9000000000000004</v>
      </c>
      <c r="AF24" s="26">
        <v>-5.1390600000000006</v>
      </c>
      <c r="AG24" s="26">
        <v>0</v>
      </c>
    </row>
    <row r="25" spans="1:33" ht="15.75" customHeight="1" x14ac:dyDescent="0.2">
      <c r="A25" s="15" t="s">
        <v>75</v>
      </c>
      <c r="B25" s="15" t="s">
        <v>46</v>
      </c>
      <c r="C25" s="16">
        <f t="shared" si="4"/>
        <v>17.613333333333333</v>
      </c>
      <c r="D25" s="17">
        <v>6</v>
      </c>
      <c r="E25" s="17">
        <v>0</v>
      </c>
      <c r="F25" s="18">
        <v>105.68</v>
      </c>
      <c r="G25" s="18">
        <v>-0.5</v>
      </c>
      <c r="H25" s="19">
        <f t="shared" si="1"/>
        <v>4.7312641937925807E-3</v>
      </c>
      <c r="I25" s="19">
        <f t="shared" si="2"/>
        <v>0.27308112099419635</v>
      </c>
      <c r="J25" s="18">
        <f t="shared" si="5"/>
        <v>28.85921286666667</v>
      </c>
      <c r="K25" s="18">
        <f t="shared" si="3"/>
        <v>4.8098688111111114</v>
      </c>
      <c r="L25" s="17">
        <v>42</v>
      </c>
      <c r="M25" s="20">
        <f t="shared" si="6"/>
        <v>0.14285714285714285</v>
      </c>
      <c r="N25" s="17">
        <v>11</v>
      </c>
      <c r="O25" s="21">
        <f t="shared" ref="O25:P25" si="33">D25/7</f>
        <v>0.8571428571428571</v>
      </c>
      <c r="P25" s="21">
        <f t="shared" si="33"/>
        <v>0</v>
      </c>
      <c r="Q25" s="17">
        <f t="shared" si="8"/>
        <v>12</v>
      </c>
      <c r="R25" s="17"/>
      <c r="S25" s="22">
        <v>1.252669039145907</v>
      </c>
      <c r="T25" s="15">
        <v>60</v>
      </c>
      <c r="U25" s="23" t="s">
        <v>34</v>
      </c>
      <c r="V25" s="24" t="s">
        <v>34</v>
      </c>
      <c r="W25" s="15">
        <v>1</v>
      </c>
      <c r="X25" s="25">
        <f t="shared" si="9"/>
        <v>0.16666666666666666</v>
      </c>
      <c r="Y25" s="26">
        <f t="shared" si="10"/>
        <v>0.5</v>
      </c>
      <c r="Z25" s="15">
        <v>0</v>
      </c>
      <c r="AA25" s="15" t="s">
        <v>35</v>
      </c>
      <c r="AB25" s="28">
        <f t="shared" si="11"/>
        <v>-0.69</v>
      </c>
      <c r="AC25" s="29">
        <v>2.7631296296296303E-2</v>
      </c>
      <c r="AD25" s="26">
        <f t="shared" si="12"/>
        <v>-0.22878713333333339</v>
      </c>
      <c r="AE25" s="26">
        <v>-4.9000000000000004</v>
      </c>
      <c r="AF25" s="26">
        <v>-5.14</v>
      </c>
      <c r="AG25" s="26">
        <v>0</v>
      </c>
    </row>
    <row r="26" spans="1:33" ht="15.75" customHeight="1" x14ac:dyDescent="0.2">
      <c r="A26" s="15" t="s">
        <v>77</v>
      </c>
      <c r="B26" s="15" t="s">
        <v>46</v>
      </c>
      <c r="C26" s="16">
        <f t="shared" si="4"/>
        <v>18.516666666666666</v>
      </c>
      <c r="D26" s="17">
        <v>3</v>
      </c>
      <c r="E26" s="17">
        <v>0</v>
      </c>
      <c r="F26" s="18">
        <v>55.55</v>
      </c>
      <c r="G26" s="18">
        <v>-0.81</v>
      </c>
      <c r="H26" s="19">
        <f t="shared" si="1"/>
        <v>1.4581458145814583E-2</v>
      </c>
      <c r="I26" s="19">
        <f t="shared" si="2"/>
        <v>0.28849552535253514</v>
      </c>
      <c r="J26" s="18">
        <f t="shared" si="5"/>
        <v>16.025926433333325</v>
      </c>
      <c r="K26" s="18">
        <f t="shared" si="3"/>
        <v>5.3419754777777753</v>
      </c>
      <c r="L26" s="17">
        <v>27</v>
      </c>
      <c r="M26" s="20">
        <f t="shared" si="6"/>
        <v>0.1111111111111111</v>
      </c>
      <c r="N26" s="17">
        <v>7</v>
      </c>
      <c r="O26" s="21">
        <f t="shared" ref="O26:P26" si="34">D26/7</f>
        <v>0.42857142857142855</v>
      </c>
      <c r="P26" s="21">
        <f t="shared" si="34"/>
        <v>0</v>
      </c>
      <c r="Q26" s="17">
        <f t="shared" si="8"/>
        <v>16</v>
      </c>
      <c r="R26" s="17"/>
      <c r="S26" s="22">
        <v>1.2878787878787881</v>
      </c>
      <c r="T26" s="15">
        <v>60</v>
      </c>
      <c r="U26" s="23" t="s">
        <v>34</v>
      </c>
      <c r="V26" s="24" t="s">
        <v>34</v>
      </c>
      <c r="W26" s="15">
        <v>1</v>
      </c>
      <c r="X26" s="25">
        <f t="shared" si="9"/>
        <v>0.33333333333333331</v>
      </c>
      <c r="Y26" s="26">
        <f t="shared" si="10"/>
        <v>0.81</v>
      </c>
      <c r="Z26" s="15">
        <v>0</v>
      </c>
      <c r="AA26" s="15" t="s">
        <v>35</v>
      </c>
      <c r="AB26" s="28">
        <f t="shared" si="11"/>
        <v>-0.69</v>
      </c>
      <c r="AC26" s="29">
        <v>2.7631296296296303E-2</v>
      </c>
      <c r="AD26" s="26">
        <f t="shared" si="12"/>
        <v>-0.1143935666666667</v>
      </c>
      <c r="AE26" s="26">
        <v>-4.95</v>
      </c>
      <c r="AF26" s="26">
        <v>-5.1390599999999997</v>
      </c>
      <c r="AG26" s="26">
        <v>0</v>
      </c>
    </row>
    <row r="27" spans="1:33" ht="15.75" customHeight="1" x14ac:dyDescent="0.2">
      <c r="A27" s="15" t="s">
        <v>78</v>
      </c>
      <c r="B27" s="32" t="s">
        <v>143</v>
      </c>
      <c r="C27" s="16">
        <f t="shared" si="4"/>
        <v>19.114999999999998</v>
      </c>
      <c r="D27" s="17">
        <v>2</v>
      </c>
      <c r="E27" s="17">
        <v>0</v>
      </c>
      <c r="F27" s="18">
        <v>38.229999999999997</v>
      </c>
      <c r="G27" s="18">
        <v>-0.32</v>
      </c>
      <c r="H27" s="19">
        <f t="shared" si="1"/>
        <v>8.3703897462725618E-3</v>
      </c>
      <c r="I27" s="19">
        <f t="shared" si="2"/>
        <v>0.31182625221611876</v>
      </c>
      <c r="J27" s="18">
        <f t="shared" si="5"/>
        <v>11.921117622222219</v>
      </c>
      <c r="K27" s="18">
        <f t="shared" si="3"/>
        <v>5.9605588111111096</v>
      </c>
      <c r="L27" s="17">
        <v>21</v>
      </c>
      <c r="M27" s="20">
        <f t="shared" si="6"/>
        <v>9.5238095238095233E-2</v>
      </c>
      <c r="N27" s="17">
        <v>0</v>
      </c>
      <c r="O27" s="21">
        <f t="shared" ref="O27:P27" si="35">D27/7</f>
        <v>0.2857142857142857</v>
      </c>
      <c r="P27" s="21">
        <f t="shared" si="35"/>
        <v>0</v>
      </c>
      <c r="Q27" s="17">
        <f t="shared" si="8"/>
        <v>0</v>
      </c>
      <c r="R27" s="17"/>
      <c r="S27" s="22">
        <v>0</v>
      </c>
      <c r="T27" s="15">
        <v>60</v>
      </c>
      <c r="U27" s="23" t="s">
        <v>34</v>
      </c>
      <c r="V27" s="24" t="s">
        <v>34</v>
      </c>
      <c r="W27" s="32">
        <v>0</v>
      </c>
      <c r="X27" s="25">
        <f t="shared" si="9"/>
        <v>0</v>
      </c>
      <c r="Y27" s="26">
        <f t="shared" si="10"/>
        <v>0</v>
      </c>
      <c r="Z27" s="32">
        <v>0</v>
      </c>
      <c r="AA27" s="15" t="s">
        <v>35</v>
      </c>
      <c r="AB27" s="28">
        <f t="shared" si="11"/>
        <v>-0.69</v>
      </c>
      <c r="AC27" s="29">
        <v>2.7631296296296303E-2</v>
      </c>
      <c r="AD27" s="26">
        <f t="shared" si="12"/>
        <v>-7.6262377777777793E-2</v>
      </c>
      <c r="AE27" s="26">
        <v>-4.95</v>
      </c>
      <c r="AF27" s="26">
        <v>-5.1390599999999997</v>
      </c>
      <c r="AG27" s="26">
        <v>0</v>
      </c>
    </row>
    <row r="28" spans="1:33" ht="15.75" customHeight="1" x14ac:dyDescent="0.2">
      <c r="A28" s="15" t="s">
        <v>79</v>
      </c>
      <c r="B28" s="32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19" t="e">
        <f t="shared" si="1"/>
        <v>#DIV/0!</v>
      </c>
      <c r="I28" s="19" t="e">
        <f t="shared" si="2"/>
        <v>#DIV/0!</v>
      </c>
      <c r="J28" s="18">
        <f t="shared" si="5"/>
        <v>0</v>
      </c>
      <c r="K28" s="18" t="e">
        <f t="shared" si="3"/>
        <v>#DIV/0!</v>
      </c>
      <c r="L28" s="17">
        <v>0</v>
      </c>
      <c r="M28" s="20" t="str">
        <f t="shared" si="6"/>
        <v>-</v>
      </c>
      <c r="N28" s="17">
        <v>1</v>
      </c>
      <c r="O28" s="21">
        <f t="shared" ref="O28:P28" si="36">D28/7</f>
        <v>0</v>
      </c>
      <c r="P28" s="21">
        <f t="shared" si="36"/>
        <v>0</v>
      </c>
      <c r="Q28" s="17" t="e">
        <f t="shared" si="8"/>
        <v>#DIV/0!</v>
      </c>
      <c r="R28" s="17"/>
      <c r="S28" s="22">
        <v>0</v>
      </c>
      <c r="T28" s="15">
        <v>60</v>
      </c>
      <c r="U28" s="23" t="s">
        <v>34</v>
      </c>
      <c r="V28" s="24" t="s">
        <v>34</v>
      </c>
      <c r="W28" s="32">
        <v>0</v>
      </c>
      <c r="X28" s="25">
        <f t="shared" si="9"/>
        <v>0</v>
      </c>
      <c r="Y28" s="26">
        <f t="shared" si="10"/>
        <v>0</v>
      </c>
      <c r="Z28" s="32">
        <v>0</v>
      </c>
      <c r="AA28" s="15" t="s">
        <v>35</v>
      </c>
      <c r="AB28" s="28">
        <f t="shared" si="11"/>
        <v>-0.69</v>
      </c>
      <c r="AC28" s="29">
        <v>2.7631296296296303E-2</v>
      </c>
      <c r="AD28" s="26">
        <f t="shared" si="12"/>
        <v>0</v>
      </c>
      <c r="AE28" s="26">
        <v>-4.95</v>
      </c>
      <c r="AF28" s="26">
        <v>-5.1390599999999997</v>
      </c>
      <c r="AG28" s="26">
        <v>0</v>
      </c>
    </row>
    <row r="29" spans="1:33" ht="15.75" customHeight="1" x14ac:dyDescent="0.2">
      <c r="A29" s="15" t="s">
        <v>80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-0.08</v>
      </c>
      <c r="H29" s="19" t="e">
        <f t="shared" si="1"/>
        <v>#DIV/0!</v>
      </c>
      <c r="I29" s="19" t="e">
        <f t="shared" si="2"/>
        <v>#DIV/0!</v>
      </c>
      <c r="J29" s="18">
        <f t="shared" si="5"/>
        <v>-0.08</v>
      </c>
      <c r="K29" s="18" t="e">
        <f t="shared" si="3"/>
        <v>#DIV/0!</v>
      </c>
      <c r="L29" s="17">
        <v>0</v>
      </c>
      <c r="M29" s="20" t="str">
        <f t="shared" si="6"/>
        <v>-</v>
      </c>
      <c r="N29" s="33">
        <v>1</v>
      </c>
      <c r="O29" s="21">
        <f t="shared" ref="O29:P29" si="37">D29/7</f>
        <v>0</v>
      </c>
      <c r="P29" s="21">
        <f t="shared" si="37"/>
        <v>0</v>
      </c>
      <c r="Q29" s="17" t="e">
        <f t="shared" si="8"/>
        <v>#DIV/0!</v>
      </c>
      <c r="R29" s="17"/>
      <c r="S29" s="34">
        <v>0</v>
      </c>
      <c r="T29" s="15">
        <v>60</v>
      </c>
      <c r="U29" s="23" t="s">
        <v>34</v>
      </c>
      <c r="V29" s="24" t="s">
        <v>34</v>
      </c>
      <c r="W29" s="15">
        <v>0</v>
      </c>
      <c r="X29" s="25">
        <f t="shared" si="9"/>
        <v>0</v>
      </c>
      <c r="Y29" s="26">
        <f t="shared" si="10"/>
        <v>0</v>
      </c>
      <c r="Z29" s="15">
        <v>0</v>
      </c>
      <c r="AA29" s="15" t="s">
        <v>35</v>
      </c>
      <c r="AB29" s="28">
        <f t="shared" si="11"/>
        <v>-0.69</v>
      </c>
      <c r="AC29" s="29">
        <v>2.7631296296296303E-2</v>
      </c>
      <c r="AD29" s="26">
        <f t="shared" si="12"/>
        <v>0</v>
      </c>
      <c r="AE29" s="26">
        <v>-4.95</v>
      </c>
      <c r="AF29" s="26">
        <v>-5.1390599999999997</v>
      </c>
      <c r="AG29" s="26">
        <v>0</v>
      </c>
    </row>
    <row r="30" spans="1:33" ht="15.75" customHeight="1" x14ac:dyDescent="0.2">
      <c r="A30" s="15" t="s">
        <v>81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19" t="e">
        <f t="shared" si="1"/>
        <v>#DIV/0!</v>
      </c>
      <c r="I30" s="19" t="e">
        <f t="shared" si="2"/>
        <v>#DIV/0!</v>
      </c>
      <c r="J30" s="18">
        <f t="shared" si="5"/>
        <v>0</v>
      </c>
      <c r="K30" s="18" t="e">
        <f t="shared" si="3"/>
        <v>#DIV/0!</v>
      </c>
      <c r="L30" s="17">
        <v>0</v>
      </c>
      <c r="M30" s="20" t="str">
        <f t="shared" si="6"/>
        <v>-</v>
      </c>
      <c r="N30" s="33">
        <v>0</v>
      </c>
      <c r="O30" s="21">
        <f t="shared" ref="O30:P30" si="38">D30/7</f>
        <v>0</v>
      </c>
      <c r="P30" s="21">
        <f t="shared" si="38"/>
        <v>0</v>
      </c>
      <c r="Q30" s="17" t="e">
        <f t="shared" si="8"/>
        <v>#DIV/0!</v>
      </c>
      <c r="R30" s="17"/>
      <c r="S30" s="34">
        <v>0</v>
      </c>
      <c r="T30" s="15">
        <v>60</v>
      </c>
      <c r="U30" s="23" t="s">
        <v>34</v>
      </c>
      <c r="V30" s="24" t="s">
        <v>34</v>
      </c>
      <c r="W30" s="15">
        <v>0</v>
      </c>
      <c r="X30" s="25">
        <f t="shared" si="9"/>
        <v>0</v>
      </c>
      <c r="Y30" s="26">
        <f t="shared" si="10"/>
        <v>0</v>
      </c>
      <c r="Z30" s="15">
        <v>0</v>
      </c>
      <c r="AA30" s="15" t="s">
        <v>35</v>
      </c>
      <c r="AB30" s="28">
        <f t="shared" si="11"/>
        <v>-0.69</v>
      </c>
      <c r="AC30" s="29">
        <v>2.7631296296296303E-2</v>
      </c>
      <c r="AD30" s="26">
        <f t="shared" si="12"/>
        <v>0</v>
      </c>
      <c r="AE30" s="26">
        <v>-4.95</v>
      </c>
      <c r="AF30" s="26">
        <v>-4.9134951712500001</v>
      </c>
      <c r="AG30" s="26">
        <v>0</v>
      </c>
    </row>
    <row r="31" spans="1:33" ht="15.75" customHeight="1" x14ac:dyDescent="0.2">
      <c r="A31" s="15" t="s">
        <v>82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18">
        <v>0</v>
      </c>
      <c r="H31" s="19" t="e">
        <f t="shared" si="1"/>
        <v>#DIV/0!</v>
      </c>
      <c r="I31" s="19" t="e">
        <f t="shared" si="2"/>
        <v>#DIV/0!</v>
      </c>
      <c r="J31" s="18">
        <f t="shared" si="5"/>
        <v>0</v>
      </c>
      <c r="K31" s="18" t="e">
        <f t="shared" si="3"/>
        <v>#DIV/0!</v>
      </c>
      <c r="L31" s="17">
        <v>0</v>
      </c>
      <c r="M31" s="20" t="str">
        <f t="shared" si="6"/>
        <v>-</v>
      </c>
      <c r="N31" s="33">
        <v>0</v>
      </c>
      <c r="O31" s="21">
        <f t="shared" ref="O31:P31" si="39">D31/7</f>
        <v>0</v>
      </c>
      <c r="P31" s="21">
        <f t="shared" si="39"/>
        <v>0</v>
      </c>
      <c r="Q31" s="17" t="e">
        <f t="shared" si="8"/>
        <v>#DIV/0!</v>
      </c>
      <c r="R31" s="17"/>
      <c r="S31" s="34" t="e">
        <v>#N/A</v>
      </c>
      <c r="T31" s="15">
        <v>60</v>
      </c>
      <c r="U31" s="23" t="s">
        <v>34</v>
      </c>
      <c r="V31" s="24" t="s">
        <v>144</v>
      </c>
      <c r="W31" s="15">
        <v>0</v>
      </c>
      <c r="X31" s="25">
        <f t="shared" si="9"/>
        <v>0</v>
      </c>
      <c r="Y31" s="26">
        <f t="shared" si="10"/>
        <v>0</v>
      </c>
      <c r="Z31" s="15">
        <v>0</v>
      </c>
      <c r="AA31" s="15" t="s">
        <v>35</v>
      </c>
      <c r="AB31" s="28">
        <f t="shared" si="11"/>
        <v>-0.69</v>
      </c>
      <c r="AC31" s="29">
        <v>2.7631296296296303E-2</v>
      </c>
      <c r="AD31" s="26">
        <f t="shared" si="12"/>
        <v>0</v>
      </c>
      <c r="AE31" s="26">
        <v>-4.95</v>
      </c>
      <c r="AF31" s="26">
        <v>-4.9134951712500001</v>
      </c>
      <c r="AG31" s="26">
        <v>0</v>
      </c>
    </row>
    <row r="32" spans="1:33" ht="15.75" customHeight="1" x14ac:dyDescent="0.2">
      <c r="A32" s="15" t="s">
        <v>84</v>
      </c>
      <c r="B32" s="15"/>
      <c r="C32" s="16" t="str">
        <f t="shared" si="4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19" t="e">
        <f t="shared" si="1"/>
        <v>#DIV/0!</v>
      </c>
      <c r="I32" s="19" t="e">
        <f t="shared" si="2"/>
        <v>#DIV/0!</v>
      </c>
      <c r="J32" s="18">
        <f t="shared" si="5"/>
        <v>0</v>
      </c>
      <c r="K32" s="18" t="e">
        <f t="shared" si="3"/>
        <v>#DIV/0!</v>
      </c>
      <c r="L32" s="17">
        <v>0</v>
      </c>
      <c r="M32" s="20" t="str">
        <f t="shared" si="6"/>
        <v>-</v>
      </c>
      <c r="N32" s="33">
        <v>1</v>
      </c>
      <c r="O32" s="21">
        <f t="shared" ref="O32:P32" si="40">D32/7</f>
        <v>0</v>
      </c>
      <c r="P32" s="21">
        <f t="shared" si="40"/>
        <v>0</v>
      </c>
      <c r="Q32" s="17" t="e">
        <f t="shared" si="8"/>
        <v>#DIV/0!</v>
      </c>
      <c r="R32" s="17" t="str">
        <f ca="1">IFERROR(VLOOKUP($B$2,IMPORTRANGE("https://docs.google.com/spreadsheets/d/1KiWZV1ko8G7lnRucBRBd29jj3Be6ltMfljMDqzOkQmI/edit#gid=1381463014","Lookup!A:F"),6,FALSE),"")</f>
        <v/>
      </c>
      <c r="S32" s="34">
        <v>1.612903225806452</v>
      </c>
      <c r="T32" s="15">
        <f ca="1">IFERROR(__xludf.DUMMYFUNCTION("IFERROR(VLOOKUP($B$2,IMPORTRANGE(""https://docs.google.com/spreadsheets/d/1KiWZV1ko8G7lnRucBRBd29jj3Be6ltMfljMDqzOkQmI/edit#gid=1381463014"",""Lookup!A:D""),4,FALSE),"""")"),60)</f>
        <v>60</v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24" t="str">
        <f ca="1">IFERROR(__xludf.DUMMYFUNCTION("IFERROR(VLOOKUP($B$2,IMPORTRANGE(""https://docs.google.com/spreadsheets/d/1KiWZV1ko8G7lnRucBRBd29jj3Be6ltMfljMDqzOkQmI/edit#gid=1381463014"",""Lookup!A:D""),2,FALSE),"""")"),"No Transit, But 60 At Factory 50-75 days from Earliest Arrival")</f>
        <v>No Transit, But 60 At Factory 50-75 days from Earliest Arrival</v>
      </c>
      <c r="W32" s="15">
        <v>0</v>
      </c>
      <c r="X32" s="25">
        <f t="shared" si="9"/>
        <v>0</v>
      </c>
      <c r="Y32" s="26">
        <f t="shared" si="10"/>
        <v>0</v>
      </c>
      <c r="Z32" s="15">
        <v>0</v>
      </c>
      <c r="AA32" s="15" t="s">
        <v>35</v>
      </c>
      <c r="AB32" s="28">
        <f t="shared" si="11"/>
        <v>-0.69</v>
      </c>
      <c r="AC32" s="29">
        <v>2.7631296296296303E-2</v>
      </c>
      <c r="AD32" s="26">
        <f t="shared" si="12"/>
        <v>0</v>
      </c>
      <c r="AE32" s="26">
        <v>-4.95</v>
      </c>
      <c r="AF32" s="26">
        <v>-4.9134951712500001</v>
      </c>
      <c r="AG32" s="26">
        <v>0</v>
      </c>
    </row>
    <row r="33" spans="1:33" ht="15.75" customHeight="1" x14ac:dyDescent="0.2">
      <c r="A33" s="15"/>
      <c r="B33" s="1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22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5.75" customHeight="1" x14ac:dyDescent="0.2">
      <c r="A34" s="15"/>
      <c r="B34" s="1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2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5.75" customHeight="1" x14ac:dyDescent="0.2">
      <c r="A35" s="15"/>
      <c r="B35" s="1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2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5.75" customHeight="1" x14ac:dyDescent="0.2">
      <c r="A36" s="15"/>
      <c r="B36" s="1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2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5.75" customHeight="1" x14ac:dyDescent="0.2">
      <c r="A37" s="15"/>
      <c r="B37" s="1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2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5.75" customHeight="1" x14ac:dyDescent="0.2">
      <c r="A38" s="15"/>
      <c r="B38" s="1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2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5.75" customHeight="1" x14ac:dyDescent="0.2">
      <c r="A39" s="15"/>
      <c r="B39" s="1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2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">
      <c r="A40" s="15"/>
      <c r="B40" s="1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2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">
      <c r="A41" s="15"/>
      <c r="B41" s="1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2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">
      <c r="A42" s="15"/>
      <c r="B42" s="1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22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">
      <c r="A43" s="15"/>
      <c r="B43" s="1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22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">
      <c r="A44" s="15"/>
      <c r="B44" s="1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22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">
      <c r="A45" s="15"/>
      <c r="B45" s="1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2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">
      <c r="A46" s="15"/>
      <c r="B46" s="1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22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">
      <c r="A47" s="15"/>
      <c r="B47" s="1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22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">
      <c r="A48" s="15"/>
      <c r="B48" s="1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22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">
      <c r="A49" s="15"/>
      <c r="B49" s="1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22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">
      <c r="A50" s="15"/>
      <c r="B50" s="1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22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">
      <c r="A51" s="15"/>
      <c r="B51" s="1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2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">
      <c r="A52" s="15"/>
      <c r="B52" s="1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22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">
      <c r="A53" s="15"/>
      <c r="B53" s="1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2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">
      <c r="A54" s="15"/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2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">
      <c r="A55" s="15"/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2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">
      <c r="A56" s="15"/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22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">
      <c r="A57" s="15"/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">
      <c r="A58" s="15"/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22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">
      <c r="A59" s="15"/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2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2">
      <c r="A60" s="15"/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22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">
      <c r="A61" s="15"/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22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">
      <c r="A62" s="15"/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22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">
      <c r="A63" s="15"/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2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">
      <c r="A64" s="15"/>
      <c r="B64" s="1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2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5.75" customHeight="1" x14ac:dyDescent="0.2">
      <c r="A65" s="15"/>
      <c r="B65" s="1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22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5.75" customHeight="1" x14ac:dyDescent="0.2">
      <c r="A66" s="15"/>
      <c r="B66" s="1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2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5.75" customHeight="1" x14ac:dyDescent="0.2">
      <c r="A67" s="15"/>
      <c r="B67" s="1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22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5.75" customHeight="1" x14ac:dyDescent="0.2">
      <c r="A68" s="15"/>
      <c r="B68" s="1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2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5.75" customHeight="1" x14ac:dyDescent="0.2">
      <c r="A69" s="15"/>
      <c r="B69" s="1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2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5.75" customHeight="1" x14ac:dyDescent="0.2">
      <c r="A70" s="15"/>
      <c r="B70" s="1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2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5.75" customHeight="1" x14ac:dyDescent="0.2">
      <c r="A71" s="15"/>
      <c r="B71" s="1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2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5.75" customHeight="1" x14ac:dyDescent="0.2">
      <c r="A72" s="15"/>
      <c r="B72" s="1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22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5.75" customHeight="1" x14ac:dyDescent="0.2">
      <c r="A73" s="15"/>
      <c r="B73" s="1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2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5.75" customHeight="1" x14ac:dyDescent="0.2">
      <c r="A74" s="15"/>
      <c r="B74" s="1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22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5.75" customHeight="1" x14ac:dyDescent="0.2">
      <c r="A75" s="15"/>
      <c r="B75" s="1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2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5.75" customHeight="1" x14ac:dyDescent="0.2">
      <c r="A76" s="15"/>
      <c r="B76" s="1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2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5.75" customHeight="1" x14ac:dyDescent="0.2">
      <c r="A77" s="15"/>
      <c r="B77" s="1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22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5.75" customHeight="1" x14ac:dyDescent="0.2">
      <c r="A78" s="15"/>
      <c r="B78" s="1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22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5.75" customHeight="1" x14ac:dyDescent="0.2">
      <c r="A79" s="15"/>
      <c r="B79" s="1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2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5.75" customHeight="1" x14ac:dyDescent="0.2">
      <c r="A80" s="15"/>
      <c r="B80" s="1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22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">
      <c r="A81" s="15"/>
      <c r="B81" s="1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22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">
      <c r="A82" s="15"/>
      <c r="B82" s="1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22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">
      <c r="A83" s="15"/>
      <c r="B83" s="1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22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">
      <c r="A84" s="15"/>
      <c r="B84" s="1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22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">
      <c r="A85" s="15"/>
      <c r="B85" s="1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22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">
      <c r="A86" s="15"/>
      <c r="B86" s="1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22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">
      <c r="A87" s="15"/>
      <c r="B87" s="1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22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">
      <c r="A88" s="15"/>
      <c r="B88" s="1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22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">
      <c r="A89" s="15"/>
      <c r="B89" s="1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22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">
      <c r="A90" s="15"/>
      <c r="B90" s="1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22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">
      <c r="A91" s="15"/>
      <c r="B91" s="1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2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">
      <c r="A92" s="15"/>
      <c r="B92" s="1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22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">
      <c r="A93" s="15"/>
      <c r="B93" s="1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">
      <c r="A94" s="15"/>
      <c r="B94" s="1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2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">
      <c r="A95" s="15"/>
      <c r="B95" s="1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2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">
      <c r="A96" s="15"/>
      <c r="B96" s="1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2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2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2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2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2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22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22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22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2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22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2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22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2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22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15">
      <c r="R221" s="32"/>
      <c r="S221" s="34"/>
    </row>
    <row r="222" spans="1:33" ht="15.75" customHeight="1" x14ac:dyDescent="0.15">
      <c r="R222" s="32"/>
      <c r="S222" s="34"/>
    </row>
    <row r="223" spans="1:33" ht="15.75" customHeight="1" x14ac:dyDescent="0.15">
      <c r="R223" s="32"/>
      <c r="S223" s="34"/>
    </row>
    <row r="224" spans="1:33" ht="15.75" customHeight="1" x14ac:dyDescent="0.15">
      <c r="R224" s="32"/>
      <c r="S224" s="34"/>
    </row>
    <row r="225" spans="18:18" ht="15.75" customHeight="1" x14ac:dyDescent="0.15">
      <c r="R225" s="32"/>
    </row>
    <row r="226" spans="18:18" ht="15.75" customHeight="1" x14ac:dyDescent="0.15">
      <c r="R226" s="32"/>
    </row>
    <row r="227" spans="18:18" ht="15.75" customHeight="1" x14ac:dyDescent="0.15">
      <c r="R227" s="32"/>
    </row>
    <row r="228" spans="18:18" ht="15.75" customHeight="1" x14ac:dyDescent="0.15">
      <c r="R228" s="32"/>
    </row>
    <row r="229" spans="18:18" ht="15.75" customHeight="1" x14ac:dyDescent="0.15">
      <c r="R229" s="32"/>
    </row>
    <row r="230" spans="18:18" ht="15.75" customHeight="1" x14ac:dyDescent="0.15">
      <c r="R230" s="32"/>
    </row>
    <row r="231" spans="18:18" ht="15.75" customHeight="1" x14ac:dyDescent="0.15">
      <c r="R231" s="32"/>
    </row>
    <row r="232" spans="18:18" ht="15.75" customHeight="1" x14ac:dyDescent="0.15">
      <c r="R232" s="32"/>
    </row>
    <row r="233" spans="18:18" ht="15.75" customHeight="1" x14ac:dyDescent="0.15">
      <c r="R233" s="32"/>
    </row>
    <row r="234" spans="18:18" ht="15.75" customHeight="1" x14ac:dyDescent="0.15">
      <c r="R234" s="32"/>
    </row>
    <row r="235" spans="18:18" ht="15.75" customHeight="1" x14ac:dyDescent="0.15">
      <c r="R235" s="32"/>
    </row>
    <row r="236" spans="18:18" ht="15.75" customHeight="1" x14ac:dyDescent="0.15">
      <c r="R236" s="32"/>
    </row>
    <row r="237" spans="18:18" ht="15.75" customHeight="1" x14ac:dyDescent="0.15">
      <c r="R237" s="32"/>
    </row>
    <row r="238" spans="18:18" ht="15.75" customHeight="1" x14ac:dyDescent="0.15">
      <c r="R238" s="32"/>
    </row>
    <row r="239" spans="18:18" ht="15.75" customHeight="1" x14ac:dyDescent="0.15">
      <c r="R239" s="32"/>
    </row>
    <row r="240" spans="18:18" ht="15.75" customHeight="1" x14ac:dyDescent="0.15">
      <c r="R240" s="32"/>
    </row>
    <row r="241" spans="18:18" ht="15.75" customHeight="1" x14ac:dyDescent="0.15">
      <c r="R241" s="32"/>
    </row>
    <row r="242" spans="18:18" ht="15.75" customHeight="1" x14ac:dyDescent="0.15">
      <c r="R242" s="32"/>
    </row>
    <row r="243" spans="18:18" ht="15.75" customHeight="1" x14ac:dyDescent="0.15">
      <c r="R243" s="32"/>
    </row>
    <row r="244" spans="18:18" ht="15.75" customHeight="1" x14ac:dyDescent="0.15">
      <c r="R244" s="32"/>
    </row>
    <row r="245" spans="18:18" ht="15.75" customHeight="1" x14ac:dyDescent="0.15">
      <c r="R245" s="32"/>
    </row>
    <row r="246" spans="18:18" ht="15.75" customHeight="1" x14ac:dyDescent="0.15">
      <c r="R246" s="32"/>
    </row>
    <row r="247" spans="18:18" ht="15.75" customHeight="1" x14ac:dyDescent="0.15">
      <c r="R247" s="32"/>
    </row>
    <row r="248" spans="18:18" ht="15.75" customHeight="1" x14ac:dyDescent="0.15">
      <c r="R248" s="32"/>
    </row>
    <row r="249" spans="18:18" ht="15.75" customHeight="1" x14ac:dyDescent="0.15">
      <c r="R249" s="32"/>
    </row>
    <row r="250" spans="18:18" ht="15.75" customHeight="1" x14ac:dyDescent="0.15">
      <c r="R250" s="32"/>
    </row>
    <row r="251" spans="18:18" ht="15.75" customHeight="1" x14ac:dyDescent="0.15">
      <c r="R251" s="32"/>
    </row>
    <row r="252" spans="18:18" ht="15.75" customHeight="1" x14ac:dyDescent="0.15">
      <c r="R252" s="32"/>
    </row>
    <row r="253" spans="18:18" ht="15.75" customHeight="1" x14ac:dyDescent="0.15">
      <c r="R253" s="32"/>
    </row>
    <row r="254" spans="18:18" ht="15.75" customHeight="1" x14ac:dyDescent="0.15">
      <c r="R254" s="32"/>
    </row>
    <row r="255" spans="18:18" ht="15.75" customHeight="1" x14ac:dyDescent="0.15">
      <c r="R255" s="32"/>
    </row>
    <row r="256" spans="18:18" ht="15.75" customHeight="1" x14ac:dyDescent="0.15">
      <c r="R256" s="32"/>
    </row>
    <row r="257" spans="18:18" ht="15.75" customHeight="1" x14ac:dyDescent="0.15">
      <c r="R257" s="32"/>
    </row>
    <row r="258" spans="18:18" ht="15.75" customHeight="1" x14ac:dyDescent="0.15">
      <c r="R258" s="32"/>
    </row>
    <row r="259" spans="18:18" ht="15.75" customHeight="1" x14ac:dyDescent="0.15">
      <c r="R259" s="32"/>
    </row>
    <row r="260" spans="18:18" ht="15.75" customHeight="1" x14ac:dyDescent="0.15">
      <c r="R260" s="32"/>
    </row>
    <row r="261" spans="18:18" ht="15.75" customHeight="1" x14ac:dyDescent="0.15">
      <c r="R261" s="32"/>
    </row>
    <row r="262" spans="18:18" ht="15.75" customHeight="1" x14ac:dyDescent="0.15">
      <c r="R262" s="32"/>
    </row>
    <row r="263" spans="18:18" ht="15.75" customHeight="1" x14ac:dyDescent="0.15">
      <c r="R263" s="32"/>
    </row>
    <row r="264" spans="18:18" ht="15.75" customHeight="1" x14ac:dyDescent="0.15">
      <c r="R264" s="32"/>
    </row>
    <row r="265" spans="18:18" ht="15.75" customHeight="1" x14ac:dyDescent="0.15">
      <c r="R265" s="32"/>
    </row>
    <row r="266" spans="18:18" ht="15.75" customHeight="1" x14ac:dyDescent="0.15">
      <c r="R266" s="32"/>
    </row>
    <row r="267" spans="18:18" ht="15.75" customHeight="1" x14ac:dyDescent="0.15">
      <c r="R267" s="32"/>
    </row>
    <row r="268" spans="18:18" ht="15.75" customHeight="1" x14ac:dyDescent="0.15">
      <c r="R268" s="32"/>
    </row>
    <row r="269" spans="18:18" ht="15.75" customHeight="1" x14ac:dyDescent="0.15">
      <c r="R269" s="32"/>
    </row>
    <row r="270" spans="18:18" ht="15.75" customHeight="1" x14ac:dyDescent="0.15">
      <c r="R270" s="32"/>
    </row>
    <row r="271" spans="18:18" ht="15.75" customHeight="1" x14ac:dyDescent="0.15">
      <c r="R271" s="32"/>
    </row>
    <row r="272" spans="18:18" ht="15.75" customHeight="1" x14ac:dyDescent="0.15">
      <c r="R272" s="32"/>
    </row>
    <row r="273" spans="18:18" ht="15.75" customHeight="1" x14ac:dyDescent="0.15">
      <c r="R273" s="32"/>
    </row>
    <row r="274" spans="18:18" ht="15.75" customHeight="1" x14ac:dyDescent="0.15">
      <c r="R274" s="32"/>
    </row>
    <row r="275" spans="18:18" ht="15.75" customHeight="1" x14ac:dyDescent="0.15">
      <c r="R275" s="32"/>
    </row>
    <row r="276" spans="18:18" ht="15.75" customHeight="1" x14ac:dyDescent="0.15">
      <c r="R276" s="32"/>
    </row>
    <row r="277" spans="18:18" ht="15.75" customHeight="1" x14ac:dyDescent="0.15">
      <c r="R277" s="32"/>
    </row>
    <row r="278" spans="18:18" ht="15.75" customHeight="1" x14ac:dyDescent="0.15">
      <c r="R278" s="32"/>
    </row>
    <row r="279" spans="18:18" ht="15.75" customHeight="1" x14ac:dyDescent="0.15">
      <c r="R279" s="32"/>
    </row>
    <row r="280" spans="18:18" ht="15.75" customHeight="1" x14ac:dyDescent="0.15">
      <c r="R280" s="32"/>
    </row>
    <row r="281" spans="18:18" ht="15.75" customHeight="1" x14ac:dyDescent="0.15">
      <c r="R281" s="32"/>
    </row>
    <row r="282" spans="18:18" ht="15.75" customHeight="1" x14ac:dyDescent="0.15">
      <c r="R282" s="32"/>
    </row>
    <row r="283" spans="18:18" ht="15.75" customHeight="1" x14ac:dyDescent="0.15">
      <c r="R283" s="32"/>
    </row>
    <row r="284" spans="18:18" ht="15.75" customHeight="1" x14ac:dyDescent="0.15">
      <c r="R284" s="32"/>
    </row>
    <row r="285" spans="18:18" ht="15.75" customHeight="1" x14ac:dyDescent="0.15">
      <c r="R285" s="32"/>
    </row>
    <row r="286" spans="18:18" ht="15.75" customHeight="1" x14ac:dyDescent="0.15">
      <c r="R286" s="32"/>
    </row>
    <row r="287" spans="18:18" ht="15.75" customHeight="1" x14ac:dyDescent="0.15">
      <c r="R287" s="32"/>
    </row>
    <row r="288" spans="18:18" ht="15.75" customHeight="1" x14ac:dyDescent="0.15">
      <c r="R288" s="32"/>
    </row>
    <row r="289" spans="18:18" ht="15.75" customHeight="1" x14ac:dyDescent="0.15">
      <c r="R289" s="32"/>
    </row>
    <row r="290" spans="18:18" ht="15.75" customHeight="1" x14ac:dyDescent="0.15">
      <c r="R290" s="32"/>
    </row>
    <row r="291" spans="18:18" ht="15.75" customHeight="1" x14ac:dyDescent="0.15">
      <c r="R291" s="32"/>
    </row>
    <row r="292" spans="18:18" ht="15.75" customHeight="1" x14ac:dyDescent="0.15">
      <c r="R292" s="32"/>
    </row>
    <row r="293" spans="18:18" ht="15.75" customHeight="1" x14ac:dyDescent="0.15">
      <c r="R293" s="32"/>
    </row>
    <row r="294" spans="18:18" ht="15.75" customHeight="1" x14ac:dyDescent="0.15">
      <c r="R294" s="32"/>
    </row>
    <row r="295" spans="18:18" ht="15.75" customHeight="1" x14ac:dyDescent="0.15">
      <c r="R295" s="32"/>
    </row>
    <row r="296" spans="18:18" ht="15.75" customHeight="1" x14ac:dyDescent="0.15">
      <c r="R296" s="32"/>
    </row>
    <row r="297" spans="18:18" ht="15.75" customHeight="1" x14ac:dyDescent="0.15">
      <c r="R297" s="32"/>
    </row>
    <row r="298" spans="18:18" ht="15.75" customHeight="1" x14ac:dyDescent="0.15">
      <c r="R298" s="32"/>
    </row>
    <row r="299" spans="18:18" ht="15.75" customHeight="1" x14ac:dyDescent="0.15">
      <c r="R299" s="32"/>
    </row>
    <row r="300" spans="18:18" ht="15.75" customHeight="1" x14ac:dyDescent="0.15">
      <c r="R300" s="32"/>
    </row>
    <row r="301" spans="18:18" ht="15.75" customHeight="1" x14ac:dyDescent="0.15">
      <c r="R301" s="32"/>
    </row>
    <row r="302" spans="18:18" ht="15.75" customHeight="1" x14ac:dyDescent="0.15">
      <c r="R302" s="32"/>
    </row>
    <row r="303" spans="18:18" ht="15.75" customHeight="1" x14ac:dyDescent="0.15">
      <c r="R303" s="32"/>
    </row>
    <row r="304" spans="18:18" ht="15.75" customHeight="1" x14ac:dyDescent="0.15">
      <c r="R304" s="32"/>
    </row>
    <row r="305" spans="18:18" ht="15.75" customHeight="1" x14ac:dyDescent="0.15">
      <c r="R305" s="32"/>
    </row>
    <row r="306" spans="18:18" ht="15.75" customHeight="1" x14ac:dyDescent="0.15">
      <c r="R306" s="32"/>
    </row>
    <row r="307" spans="18:18" ht="15.75" customHeight="1" x14ac:dyDescent="0.15">
      <c r="R307" s="32"/>
    </row>
    <row r="308" spans="18:18" ht="15.75" customHeight="1" x14ac:dyDescent="0.15">
      <c r="R308" s="32"/>
    </row>
    <row r="309" spans="18:18" ht="15.75" customHeight="1" x14ac:dyDescent="0.15">
      <c r="R309" s="32"/>
    </row>
    <row r="310" spans="18:18" ht="15.75" customHeight="1" x14ac:dyDescent="0.15">
      <c r="R310" s="32"/>
    </row>
    <row r="311" spans="18:18" ht="15.75" customHeight="1" x14ac:dyDescent="0.15">
      <c r="R311" s="32"/>
    </row>
    <row r="312" spans="18:18" ht="15.75" customHeight="1" x14ac:dyDescent="0.15">
      <c r="R312" s="32"/>
    </row>
    <row r="313" spans="18:18" ht="15.75" customHeight="1" x14ac:dyDescent="0.15">
      <c r="R313" s="32"/>
    </row>
    <row r="314" spans="18:18" ht="15.75" customHeight="1" x14ac:dyDescent="0.15">
      <c r="R314" s="32"/>
    </row>
    <row r="315" spans="18:18" ht="15.75" customHeight="1" x14ac:dyDescent="0.15">
      <c r="R315" s="32"/>
    </row>
    <row r="316" spans="18:18" ht="15.75" customHeight="1" x14ac:dyDescent="0.15">
      <c r="R316" s="32"/>
    </row>
    <row r="317" spans="18:18" ht="15.75" customHeight="1" x14ac:dyDescent="0.15">
      <c r="R317" s="32"/>
    </row>
    <row r="318" spans="18:18" ht="15.75" customHeight="1" x14ac:dyDescent="0.15">
      <c r="R318" s="32"/>
    </row>
    <row r="319" spans="18:18" ht="15.75" customHeight="1" x14ac:dyDescent="0.15">
      <c r="R319" s="32"/>
    </row>
    <row r="320" spans="18:18" ht="15.75" customHeight="1" x14ac:dyDescent="0.15">
      <c r="R320" s="32"/>
    </row>
    <row r="321" spans="18:18" ht="15.75" customHeight="1" x14ac:dyDescent="0.15">
      <c r="R321" s="32"/>
    </row>
    <row r="322" spans="18:18" ht="15.75" customHeight="1" x14ac:dyDescent="0.15">
      <c r="R322" s="32"/>
    </row>
    <row r="323" spans="18:18" ht="15.75" customHeight="1" x14ac:dyDescent="0.15">
      <c r="R323" s="32"/>
    </row>
    <row r="324" spans="18:18" ht="15.75" customHeight="1" x14ac:dyDescent="0.15">
      <c r="R324" s="32"/>
    </row>
    <row r="325" spans="18:18" ht="15.75" customHeight="1" x14ac:dyDescent="0.15">
      <c r="R325" s="32"/>
    </row>
    <row r="326" spans="18:18" ht="15.75" customHeight="1" x14ac:dyDescent="0.15">
      <c r="R326" s="32"/>
    </row>
    <row r="327" spans="18:18" ht="15.75" customHeight="1" x14ac:dyDescent="0.15">
      <c r="R327" s="32"/>
    </row>
    <row r="328" spans="18:18" ht="15.75" customHeight="1" x14ac:dyDescent="0.15">
      <c r="R328" s="32"/>
    </row>
    <row r="329" spans="18:18" ht="15.75" customHeight="1" x14ac:dyDescent="0.15">
      <c r="R329" s="32"/>
    </row>
    <row r="330" spans="18:18" ht="15.75" customHeight="1" x14ac:dyDescent="0.15">
      <c r="R330" s="32"/>
    </row>
    <row r="331" spans="18:18" ht="15.75" customHeight="1" x14ac:dyDescent="0.15">
      <c r="R331" s="32"/>
    </row>
    <row r="332" spans="18:18" ht="15.75" customHeight="1" x14ac:dyDescent="0.15">
      <c r="R332" s="32"/>
    </row>
    <row r="333" spans="18:18" ht="15.75" customHeight="1" x14ac:dyDescent="0.15">
      <c r="R333" s="32"/>
    </row>
    <row r="334" spans="18:18" ht="15.75" customHeight="1" x14ac:dyDescent="0.15">
      <c r="R334" s="32"/>
    </row>
    <row r="335" spans="18:18" ht="15.75" customHeight="1" x14ac:dyDescent="0.15">
      <c r="R335" s="32"/>
    </row>
    <row r="336" spans="18:18" ht="15.75" customHeight="1" x14ac:dyDescent="0.15">
      <c r="R336" s="32"/>
    </row>
    <row r="337" spans="18:18" ht="15.75" customHeight="1" x14ac:dyDescent="0.15">
      <c r="R337" s="32"/>
    </row>
    <row r="338" spans="18:18" ht="15.75" customHeight="1" x14ac:dyDescent="0.15">
      <c r="R338" s="32"/>
    </row>
    <row r="339" spans="18:18" ht="15.75" customHeight="1" x14ac:dyDescent="0.15">
      <c r="R339" s="32"/>
    </row>
    <row r="340" spans="18:18" ht="15.75" customHeight="1" x14ac:dyDescent="0.15">
      <c r="R340" s="32"/>
    </row>
    <row r="341" spans="18:18" ht="15.75" customHeight="1" x14ac:dyDescent="0.15">
      <c r="R341" s="32"/>
    </row>
    <row r="342" spans="18:18" ht="15.75" customHeight="1" x14ac:dyDescent="0.15">
      <c r="R342" s="32"/>
    </row>
    <row r="343" spans="18:18" ht="15.75" customHeight="1" x14ac:dyDescent="0.15">
      <c r="R343" s="32"/>
    </row>
    <row r="344" spans="18:18" ht="15.75" customHeight="1" x14ac:dyDescent="0.15">
      <c r="R344" s="32"/>
    </row>
    <row r="345" spans="18:18" ht="15.75" customHeight="1" x14ac:dyDescent="0.15">
      <c r="R345" s="32"/>
    </row>
    <row r="346" spans="18:18" ht="15.75" customHeight="1" x14ac:dyDescent="0.15">
      <c r="R346" s="32"/>
    </row>
    <row r="347" spans="18:18" ht="15.75" customHeight="1" x14ac:dyDescent="0.15">
      <c r="R347" s="32"/>
    </row>
    <row r="348" spans="18:18" ht="15.75" customHeight="1" x14ac:dyDescent="0.15">
      <c r="R348" s="32"/>
    </row>
    <row r="349" spans="18:18" ht="15.75" customHeight="1" x14ac:dyDescent="0.15">
      <c r="R349" s="32"/>
    </row>
    <row r="350" spans="18:18" ht="15.75" customHeight="1" x14ac:dyDescent="0.15">
      <c r="R350" s="32"/>
    </row>
    <row r="351" spans="18:18" ht="15.75" customHeight="1" x14ac:dyDescent="0.15">
      <c r="R351" s="32"/>
    </row>
    <row r="352" spans="18:18" ht="15.75" customHeight="1" x14ac:dyDescent="0.15">
      <c r="R352" s="32"/>
    </row>
    <row r="353" spans="18:18" ht="15.75" customHeight="1" x14ac:dyDescent="0.15">
      <c r="R353" s="32"/>
    </row>
    <row r="354" spans="18:18" ht="15.75" customHeight="1" x14ac:dyDescent="0.15">
      <c r="R354" s="32"/>
    </row>
    <row r="355" spans="18:18" ht="15.75" customHeight="1" x14ac:dyDescent="0.15">
      <c r="R355" s="32"/>
    </row>
    <row r="356" spans="18:18" ht="15.75" customHeight="1" x14ac:dyDescent="0.15">
      <c r="R356" s="32"/>
    </row>
    <row r="357" spans="18:18" ht="15.75" customHeight="1" x14ac:dyDescent="0.15">
      <c r="R357" s="32"/>
    </row>
    <row r="358" spans="18:18" ht="15.75" customHeight="1" x14ac:dyDescent="0.15">
      <c r="R358" s="32"/>
    </row>
    <row r="359" spans="18:18" ht="15.75" customHeight="1" x14ac:dyDescent="0.15">
      <c r="R359" s="32"/>
    </row>
    <row r="360" spans="18:18" ht="15.75" customHeight="1" x14ac:dyDescent="0.15">
      <c r="R360" s="32"/>
    </row>
    <row r="361" spans="18:18" ht="15.75" customHeight="1" x14ac:dyDescent="0.15">
      <c r="R361" s="32"/>
    </row>
    <row r="362" spans="18:18" ht="15.75" customHeight="1" x14ac:dyDescent="0.15">
      <c r="R362" s="32"/>
    </row>
    <row r="363" spans="18:18" ht="15.75" customHeight="1" x14ac:dyDescent="0.15">
      <c r="R363" s="32"/>
    </row>
    <row r="364" spans="18:18" ht="15.75" customHeight="1" x14ac:dyDescent="0.15">
      <c r="R364" s="32"/>
    </row>
    <row r="365" spans="18:18" ht="15.75" customHeight="1" x14ac:dyDescent="0.15">
      <c r="R365" s="32"/>
    </row>
    <row r="366" spans="18:18" ht="15.75" customHeight="1" x14ac:dyDescent="0.15">
      <c r="R366" s="32"/>
    </row>
    <row r="367" spans="18:18" ht="15.75" customHeight="1" x14ac:dyDescent="0.15">
      <c r="R367" s="32"/>
    </row>
    <row r="368" spans="18:18" ht="15.75" customHeight="1" x14ac:dyDescent="0.15">
      <c r="R368" s="32"/>
    </row>
    <row r="369" spans="18:18" ht="15.75" customHeight="1" x14ac:dyDescent="0.15">
      <c r="R369" s="32"/>
    </row>
    <row r="370" spans="18:18" ht="15.75" customHeight="1" x14ac:dyDescent="0.15">
      <c r="R370" s="32"/>
    </row>
    <row r="371" spans="18:18" ht="15.75" customHeight="1" x14ac:dyDescent="0.15">
      <c r="R371" s="32"/>
    </row>
    <row r="372" spans="18:18" ht="15.75" customHeight="1" x14ac:dyDescent="0.15">
      <c r="R372" s="32"/>
    </row>
    <row r="373" spans="18:18" ht="15.75" customHeight="1" x14ac:dyDescent="0.15">
      <c r="R373" s="32"/>
    </row>
    <row r="374" spans="18:18" ht="15.75" customHeight="1" x14ac:dyDescent="0.15">
      <c r="R374" s="32"/>
    </row>
    <row r="375" spans="18:18" ht="15.75" customHeight="1" x14ac:dyDescent="0.15">
      <c r="R375" s="32"/>
    </row>
    <row r="376" spans="18:18" ht="15.75" customHeight="1" x14ac:dyDescent="0.15">
      <c r="R376" s="32"/>
    </row>
    <row r="377" spans="18:18" ht="15.75" customHeight="1" x14ac:dyDescent="0.15">
      <c r="R377" s="32"/>
    </row>
    <row r="378" spans="18:18" ht="15.75" customHeight="1" x14ac:dyDescent="0.15">
      <c r="R378" s="32"/>
    </row>
    <row r="379" spans="18:18" ht="15.75" customHeight="1" x14ac:dyDescent="0.15">
      <c r="R379" s="32"/>
    </row>
    <row r="380" spans="18:18" ht="15.75" customHeight="1" x14ac:dyDescent="0.15">
      <c r="R380" s="32"/>
    </row>
    <row r="381" spans="18:18" ht="15.75" customHeight="1" x14ac:dyDescent="0.15">
      <c r="R381" s="32"/>
    </row>
    <row r="382" spans="18:18" ht="15.75" customHeight="1" x14ac:dyDescent="0.15">
      <c r="R382" s="32"/>
    </row>
    <row r="383" spans="18:18" ht="15.75" customHeight="1" x14ac:dyDescent="0.15">
      <c r="R383" s="32"/>
    </row>
    <row r="384" spans="18:18" ht="15.75" customHeight="1" x14ac:dyDescent="0.15">
      <c r="R384" s="32"/>
    </row>
    <row r="385" spans="18:18" ht="15.75" customHeight="1" x14ac:dyDescent="0.15">
      <c r="R385" s="32"/>
    </row>
    <row r="386" spans="18:18" ht="15.75" customHeight="1" x14ac:dyDescent="0.15">
      <c r="R386" s="32"/>
    </row>
    <row r="387" spans="18:18" ht="15.75" customHeight="1" x14ac:dyDescent="0.15">
      <c r="R387" s="32"/>
    </row>
    <row r="388" spans="18:18" ht="15.75" customHeight="1" x14ac:dyDescent="0.15">
      <c r="R388" s="32"/>
    </row>
    <row r="389" spans="18:18" ht="15.75" customHeight="1" x14ac:dyDescent="0.15">
      <c r="R389" s="32"/>
    </row>
    <row r="390" spans="18:18" ht="15.75" customHeight="1" x14ac:dyDescent="0.15">
      <c r="R390" s="32"/>
    </row>
    <row r="391" spans="18:18" ht="15.75" customHeight="1" x14ac:dyDescent="0.15">
      <c r="R391" s="32"/>
    </row>
    <row r="392" spans="18:18" ht="15.75" customHeight="1" x14ac:dyDescent="0.15">
      <c r="R392" s="32"/>
    </row>
    <row r="393" spans="18:18" ht="15.75" customHeight="1" x14ac:dyDescent="0.15">
      <c r="R393" s="32"/>
    </row>
    <row r="394" spans="18:18" ht="15.75" customHeight="1" x14ac:dyDescent="0.15">
      <c r="R394" s="32"/>
    </row>
    <row r="395" spans="18:18" ht="15.75" customHeight="1" x14ac:dyDescent="0.15">
      <c r="R395" s="32"/>
    </row>
    <row r="396" spans="18:18" ht="15.75" customHeight="1" x14ac:dyDescent="0.15">
      <c r="R396" s="32"/>
    </row>
    <row r="397" spans="18:18" ht="15.75" customHeight="1" x14ac:dyDescent="0.15">
      <c r="R397" s="32"/>
    </row>
    <row r="398" spans="18:18" ht="15.75" customHeight="1" x14ac:dyDescent="0.15">
      <c r="R398" s="32"/>
    </row>
    <row r="399" spans="18:18" ht="15.75" customHeight="1" x14ac:dyDescent="0.15">
      <c r="R399" s="32"/>
    </row>
    <row r="400" spans="18:18" ht="15.75" customHeight="1" x14ac:dyDescent="0.15">
      <c r="R400" s="32"/>
    </row>
    <row r="401" spans="18:18" ht="15.75" customHeight="1" x14ac:dyDescent="0.15">
      <c r="R401" s="32"/>
    </row>
    <row r="402" spans="18:18" ht="15.75" customHeight="1" x14ac:dyDescent="0.15">
      <c r="R402" s="32"/>
    </row>
    <row r="403" spans="18:18" ht="15.75" customHeight="1" x14ac:dyDescent="0.15">
      <c r="R403" s="32"/>
    </row>
    <row r="404" spans="18:18" ht="15.75" customHeight="1" x14ac:dyDescent="0.15">
      <c r="R404" s="32"/>
    </row>
    <row r="405" spans="18:18" ht="15.75" customHeight="1" x14ac:dyDescent="0.15">
      <c r="R405" s="32"/>
    </row>
    <row r="406" spans="18:18" ht="15.75" customHeight="1" x14ac:dyDescent="0.15">
      <c r="R406" s="32"/>
    </row>
    <row r="407" spans="18:18" ht="15.75" customHeight="1" x14ac:dyDescent="0.15">
      <c r="R407" s="32"/>
    </row>
    <row r="408" spans="18:18" ht="15.75" customHeight="1" x14ac:dyDescent="0.15">
      <c r="R408" s="32"/>
    </row>
    <row r="409" spans="18:18" ht="15.75" customHeight="1" x14ac:dyDescent="0.15">
      <c r="R409" s="32"/>
    </row>
    <row r="410" spans="18:18" ht="15.75" customHeight="1" x14ac:dyDescent="0.15">
      <c r="R410" s="32"/>
    </row>
    <row r="411" spans="18:18" ht="15.75" customHeight="1" x14ac:dyDescent="0.15">
      <c r="R411" s="32"/>
    </row>
    <row r="412" spans="18:18" ht="15.75" customHeight="1" x14ac:dyDescent="0.15">
      <c r="R412" s="32"/>
    </row>
    <row r="413" spans="18:18" ht="15.75" customHeight="1" x14ac:dyDescent="0.15">
      <c r="R413" s="32"/>
    </row>
    <row r="414" spans="18:18" ht="15.75" customHeight="1" x14ac:dyDescent="0.15">
      <c r="R414" s="32"/>
    </row>
    <row r="415" spans="18:18" ht="15.75" customHeight="1" x14ac:dyDescent="0.15">
      <c r="R415" s="32"/>
    </row>
    <row r="416" spans="18:18" ht="15.75" customHeight="1" x14ac:dyDescent="0.15">
      <c r="R416" s="32"/>
    </row>
    <row r="417" spans="18:18" ht="15.75" customHeight="1" x14ac:dyDescent="0.15">
      <c r="R417" s="32"/>
    </row>
    <row r="418" spans="18:18" ht="15.75" customHeight="1" x14ac:dyDescent="0.15">
      <c r="R418" s="32"/>
    </row>
    <row r="419" spans="18:18" ht="15.75" customHeight="1" x14ac:dyDescent="0.15">
      <c r="R419" s="32"/>
    </row>
    <row r="420" spans="18:18" ht="15.75" customHeight="1" x14ac:dyDescent="0.15">
      <c r="R420" s="32"/>
    </row>
    <row r="421" spans="18:18" ht="15.75" customHeight="1" x14ac:dyDescent="0.15">
      <c r="R421" s="32"/>
    </row>
    <row r="422" spans="18:18" ht="15.75" customHeight="1" x14ac:dyDescent="0.15">
      <c r="R422" s="32"/>
    </row>
    <row r="423" spans="18:18" ht="15.75" customHeight="1" x14ac:dyDescent="0.15">
      <c r="R423" s="32"/>
    </row>
    <row r="424" spans="18:18" ht="15.75" customHeight="1" x14ac:dyDescent="0.15">
      <c r="R424" s="32"/>
    </row>
    <row r="425" spans="18:18" ht="15.75" customHeight="1" x14ac:dyDescent="0.15">
      <c r="R425" s="32"/>
    </row>
    <row r="426" spans="18:18" ht="15.75" customHeight="1" x14ac:dyDescent="0.15">
      <c r="R426" s="32"/>
    </row>
    <row r="427" spans="18:18" ht="15.75" customHeight="1" x14ac:dyDescent="0.15">
      <c r="R427" s="32"/>
    </row>
    <row r="428" spans="18:18" ht="15.75" customHeight="1" x14ac:dyDescent="0.15">
      <c r="R428" s="32"/>
    </row>
    <row r="429" spans="18:18" ht="15.75" customHeight="1" x14ac:dyDescent="0.15">
      <c r="R429" s="32"/>
    </row>
    <row r="430" spans="18:18" ht="15.75" customHeight="1" x14ac:dyDescent="0.15">
      <c r="R430" s="32"/>
    </row>
    <row r="431" spans="18:18" ht="15.75" customHeight="1" x14ac:dyDescent="0.15">
      <c r="R431" s="32"/>
    </row>
    <row r="432" spans="18:18" ht="15.75" customHeight="1" x14ac:dyDescent="0.15">
      <c r="R432" s="32"/>
    </row>
    <row r="433" spans="18:18" ht="15.75" customHeight="1" x14ac:dyDescent="0.15">
      <c r="R433" s="32"/>
    </row>
    <row r="434" spans="18:18" ht="15.75" customHeight="1" x14ac:dyDescent="0.15">
      <c r="R434" s="32"/>
    </row>
    <row r="435" spans="18:18" ht="15.75" customHeight="1" x14ac:dyDescent="0.15">
      <c r="R435" s="32"/>
    </row>
    <row r="436" spans="18:18" ht="15.75" customHeight="1" x14ac:dyDescent="0.15">
      <c r="R436" s="32"/>
    </row>
    <row r="437" spans="18:18" ht="15.75" customHeight="1" x14ac:dyDescent="0.15">
      <c r="R437" s="32"/>
    </row>
    <row r="438" spans="18:18" ht="15.75" customHeight="1" x14ac:dyDescent="0.15">
      <c r="R438" s="32"/>
    </row>
    <row r="439" spans="18:18" ht="15.75" customHeight="1" x14ac:dyDescent="0.15">
      <c r="R439" s="32"/>
    </row>
    <row r="440" spans="18:18" ht="15.75" customHeight="1" x14ac:dyDescent="0.15">
      <c r="R440" s="32"/>
    </row>
    <row r="441" spans="18:18" ht="15.75" customHeight="1" x14ac:dyDescent="0.15">
      <c r="R441" s="32"/>
    </row>
    <row r="442" spans="18:18" ht="15.75" customHeight="1" x14ac:dyDescent="0.15">
      <c r="R442" s="32"/>
    </row>
    <row r="443" spans="18:18" ht="15.75" customHeight="1" x14ac:dyDescent="0.15">
      <c r="R443" s="32"/>
    </row>
    <row r="444" spans="18:18" ht="15.75" customHeight="1" x14ac:dyDescent="0.15">
      <c r="R444" s="32"/>
    </row>
    <row r="445" spans="18:18" ht="15.75" customHeight="1" x14ac:dyDescent="0.15">
      <c r="R445" s="32"/>
    </row>
    <row r="446" spans="18:18" ht="15.75" customHeight="1" x14ac:dyDescent="0.15">
      <c r="R446" s="32"/>
    </row>
    <row r="447" spans="18:18" ht="15.75" customHeight="1" x14ac:dyDescent="0.15">
      <c r="R447" s="32"/>
    </row>
    <row r="448" spans="18:18" ht="15.75" customHeight="1" x14ac:dyDescent="0.15">
      <c r="R448" s="32"/>
    </row>
    <row r="449" spans="18:18" ht="15.75" customHeight="1" x14ac:dyDescent="0.15">
      <c r="R449" s="32"/>
    </row>
    <row r="450" spans="18:18" ht="15.75" customHeight="1" x14ac:dyDescent="0.15">
      <c r="R450" s="32"/>
    </row>
    <row r="451" spans="18:18" ht="15.75" customHeight="1" x14ac:dyDescent="0.15">
      <c r="R451" s="32"/>
    </row>
    <row r="452" spans="18:18" ht="15.75" customHeight="1" x14ac:dyDescent="0.15">
      <c r="R452" s="32"/>
    </row>
    <row r="453" spans="18:18" ht="15.75" customHeight="1" x14ac:dyDescent="0.15">
      <c r="R453" s="32"/>
    </row>
    <row r="454" spans="18:18" ht="15.75" customHeight="1" x14ac:dyDescent="0.15">
      <c r="R454" s="32"/>
    </row>
    <row r="455" spans="18:18" ht="15.75" customHeight="1" x14ac:dyDescent="0.15">
      <c r="R455" s="32"/>
    </row>
    <row r="456" spans="18:18" ht="15.75" customHeight="1" x14ac:dyDescent="0.15">
      <c r="R456" s="32"/>
    </row>
    <row r="457" spans="18:18" ht="15.75" customHeight="1" x14ac:dyDescent="0.15">
      <c r="R457" s="32"/>
    </row>
    <row r="458" spans="18:18" ht="15.75" customHeight="1" x14ac:dyDescent="0.15">
      <c r="R458" s="32"/>
    </row>
    <row r="459" spans="18:18" ht="15.75" customHeight="1" x14ac:dyDescent="0.15">
      <c r="R459" s="32"/>
    </row>
    <row r="460" spans="18:18" ht="15.75" customHeight="1" x14ac:dyDescent="0.15">
      <c r="R460" s="32"/>
    </row>
    <row r="461" spans="18:18" ht="15.75" customHeight="1" x14ac:dyDescent="0.15">
      <c r="R461" s="32"/>
    </row>
    <row r="462" spans="18:18" ht="15.75" customHeight="1" x14ac:dyDescent="0.15">
      <c r="R462" s="32"/>
    </row>
    <row r="463" spans="18:18" ht="15.75" customHeight="1" x14ac:dyDescent="0.15">
      <c r="R463" s="32"/>
    </row>
    <row r="464" spans="18:18" ht="15.75" customHeight="1" x14ac:dyDescent="0.15">
      <c r="R464" s="32"/>
    </row>
    <row r="465" spans="18:18" ht="15.75" customHeight="1" x14ac:dyDescent="0.15">
      <c r="R465" s="32"/>
    </row>
    <row r="466" spans="18:18" ht="15.75" customHeight="1" x14ac:dyDescent="0.15">
      <c r="R466" s="32"/>
    </row>
    <row r="467" spans="18:18" ht="15.75" customHeight="1" x14ac:dyDescent="0.15">
      <c r="R467" s="32"/>
    </row>
    <row r="468" spans="18:18" ht="15.75" customHeight="1" x14ac:dyDescent="0.15">
      <c r="R468" s="32"/>
    </row>
    <row r="469" spans="18:18" ht="15.75" customHeight="1" x14ac:dyDescent="0.15">
      <c r="R469" s="32"/>
    </row>
    <row r="470" spans="18:18" ht="15.75" customHeight="1" x14ac:dyDescent="0.15">
      <c r="R470" s="32"/>
    </row>
    <row r="471" spans="18:18" ht="15.75" customHeight="1" x14ac:dyDescent="0.15">
      <c r="R471" s="32"/>
    </row>
    <row r="472" spans="18:18" ht="15.75" customHeight="1" x14ac:dyDescent="0.15">
      <c r="R472" s="32"/>
    </row>
    <row r="473" spans="18:18" ht="15.75" customHeight="1" x14ac:dyDescent="0.15">
      <c r="R473" s="32"/>
    </row>
    <row r="474" spans="18:18" ht="15.75" customHeight="1" x14ac:dyDescent="0.15">
      <c r="R474" s="32"/>
    </row>
    <row r="475" spans="18:18" ht="15.75" customHeight="1" x14ac:dyDescent="0.15">
      <c r="R475" s="32"/>
    </row>
    <row r="476" spans="18:18" ht="15.75" customHeight="1" x14ac:dyDescent="0.15">
      <c r="R476" s="32"/>
    </row>
    <row r="477" spans="18:18" ht="15.75" customHeight="1" x14ac:dyDescent="0.15">
      <c r="R477" s="32"/>
    </row>
    <row r="478" spans="18:18" ht="15.75" customHeight="1" x14ac:dyDescent="0.15">
      <c r="R478" s="32"/>
    </row>
    <row r="479" spans="18:18" ht="15.75" customHeight="1" x14ac:dyDescent="0.15">
      <c r="R479" s="32"/>
    </row>
    <row r="480" spans="18:18" ht="15.75" customHeight="1" x14ac:dyDescent="0.15">
      <c r="R480" s="32"/>
    </row>
    <row r="481" spans="18:18" ht="15.75" customHeight="1" x14ac:dyDescent="0.15">
      <c r="R481" s="32"/>
    </row>
    <row r="482" spans="18:18" ht="15.75" customHeight="1" x14ac:dyDescent="0.15">
      <c r="R482" s="32"/>
    </row>
    <row r="483" spans="18:18" ht="15.75" customHeight="1" x14ac:dyDescent="0.15">
      <c r="R483" s="32"/>
    </row>
    <row r="484" spans="18:18" ht="15.75" customHeight="1" x14ac:dyDescent="0.15">
      <c r="R484" s="32"/>
    </row>
    <row r="485" spans="18:18" ht="15.75" customHeight="1" x14ac:dyDescent="0.15">
      <c r="R485" s="32"/>
    </row>
    <row r="486" spans="18:18" ht="15.75" customHeight="1" x14ac:dyDescent="0.15">
      <c r="R486" s="32"/>
    </row>
    <row r="487" spans="18:18" ht="15.75" customHeight="1" x14ac:dyDescent="0.15">
      <c r="R487" s="32"/>
    </row>
    <row r="488" spans="18:18" ht="15.75" customHeight="1" x14ac:dyDescent="0.15">
      <c r="R488" s="32"/>
    </row>
    <row r="489" spans="18:18" ht="15.75" customHeight="1" x14ac:dyDescent="0.15">
      <c r="R489" s="32"/>
    </row>
    <row r="490" spans="18:18" ht="15.75" customHeight="1" x14ac:dyDescent="0.15">
      <c r="R490" s="32"/>
    </row>
    <row r="491" spans="18:18" ht="15.75" customHeight="1" x14ac:dyDescent="0.15">
      <c r="R491" s="32"/>
    </row>
    <row r="492" spans="18:18" ht="15.75" customHeight="1" x14ac:dyDescent="0.15">
      <c r="R492" s="32"/>
    </row>
    <row r="493" spans="18:18" ht="15.75" customHeight="1" x14ac:dyDescent="0.15">
      <c r="R493" s="32"/>
    </row>
    <row r="494" spans="18:18" ht="15.75" customHeight="1" x14ac:dyDescent="0.15">
      <c r="R494" s="32"/>
    </row>
    <row r="495" spans="18:18" ht="15.75" customHeight="1" x14ac:dyDescent="0.15">
      <c r="R495" s="32"/>
    </row>
    <row r="496" spans="18:18" ht="15.75" customHeight="1" x14ac:dyDescent="0.15">
      <c r="R496" s="32"/>
    </row>
    <row r="497" spans="18:18" ht="15.75" customHeight="1" x14ac:dyDescent="0.15">
      <c r="R497" s="32"/>
    </row>
    <row r="498" spans="18:18" ht="15.75" customHeight="1" x14ac:dyDescent="0.15">
      <c r="R498" s="32"/>
    </row>
    <row r="499" spans="18:18" ht="15.75" customHeight="1" x14ac:dyDescent="0.15">
      <c r="R499" s="32"/>
    </row>
    <row r="500" spans="18:18" ht="15.75" customHeight="1" x14ac:dyDescent="0.15">
      <c r="R500" s="32"/>
    </row>
    <row r="501" spans="18:18" ht="15.75" customHeight="1" x14ac:dyDescent="0.15">
      <c r="R501" s="32"/>
    </row>
    <row r="502" spans="18:18" ht="15.75" customHeight="1" x14ac:dyDescent="0.15">
      <c r="R502" s="32"/>
    </row>
    <row r="503" spans="18:18" ht="15.75" customHeight="1" x14ac:dyDescent="0.15">
      <c r="R503" s="32"/>
    </row>
    <row r="504" spans="18:18" ht="15.75" customHeight="1" x14ac:dyDescent="0.15">
      <c r="R504" s="32"/>
    </row>
    <row r="505" spans="18:18" ht="15.75" customHeight="1" x14ac:dyDescent="0.15">
      <c r="R505" s="32"/>
    </row>
    <row r="506" spans="18:18" ht="15.75" customHeight="1" x14ac:dyDescent="0.15">
      <c r="R506" s="32"/>
    </row>
    <row r="507" spans="18:18" ht="15.75" customHeight="1" x14ac:dyDescent="0.15">
      <c r="R507" s="32"/>
    </row>
    <row r="508" spans="18:18" ht="15.75" customHeight="1" x14ac:dyDescent="0.15">
      <c r="R508" s="32"/>
    </row>
    <row r="509" spans="18:18" ht="15.75" customHeight="1" x14ac:dyDescent="0.15">
      <c r="R509" s="32"/>
    </row>
    <row r="510" spans="18:18" ht="15.75" customHeight="1" x14ac:dyDescent="0.15">
      <c r="R510" s="32"/>
    </row>
    <row r="511" spans="18:18" ht="15.75" customHeight="1" x14ac:dyDescent="0.15">
      <c r="R511" s="32"/>
    </row>
    <row r="512" spans="18:18" ht="15.75" customHeight="1" x14ac:dyDescent="0.15">
      <c r="R512" s="32"/>
    </row>
    <row r="513" spans="18:18" ht="15.75" customHeight="1" x14ac:dyDescent="0.15">
      <c r="R513" s="32"/>
    </row>
    <row r="514" spans="18:18" ht="15.75" customHeight="1" x14ac:dyDescent="0.15">
      <c r="R514" s="32"/>
    </row>
    <row r="515" spans="18:18" ht="15.75" customHeight="1" x14ac:dyDescent="0.15">
      <c r="R515" s="32"/>
    </row>
    <row r="516" spans="18:18" ht="15.75" customHeight="1" x14ac:dyDescent="0.15">
      <c r="R516" s="32"/>
    </row>
    <row r="517" spans="18:18" ht="15.75" customHeight="1" x14ac:dyDescent="0.15">
      <c r="R517" s="32"/>
    </row>
    <row r="518" spans="18:18" ht="15.75" customHeight="1" x14ac:dyDescent="0.15">
      <c r="R518" s="32"/>
    </row>
    <row r="519" spans="18:18" ht="15.75" customHeight="1" x14ac:dyDescent="0.15">
      <c r="R519" s="32"/>
    </row>
    <row r="520" spans="18:18" ht="15.75" customHeight="1" x14ac:dyDescent="0.15">
      <c r="R520" s="32"/>
    </row>
    <row r="521" spans="18:18" ht="15.75" customHeight="1" x14ac:dyDescent="0.15">
      <c r="R521" s="32"/>
    </row>
    <row r="522" spans="18:18" ht="15.75" customHeight="1" x14ac:dyDescent="0.15">
      <c r="R522" s="32"/>
    </row>
    <row r="523" spans="18:18" ht="15.75" customHeight="1" x14ac:dyDescent="0.15">
      <c r="R523" s="32"/>
    </row>
    <row r="524" spans="18:18" ht="15.75" customHeight="1" x14ac:dyDescent="0.15">
      <c r="R524" s="32"/>
    </row>
    <row r="525" spans="18:18" ht="15.75" customHeight="1" x14ac:dyDescent="0.15">
      <c r="R525" s="32"/>
    </row>
    <row r="526" spans="18:18" ht="15.75" customHeight="1" x14ac:dyDescent="0.15">
      <c r="R526" s="32"/>
    </row>
    <row r="527" spans="18:18" ht="15.75" customHeight="1" x14ac:dyDescent="0.15">
      <c r="R527" s="32"/>
    </row>
    <row r="528" spans="18:18" ht="15.75" customHeight="1" x14ac:dyDescent="0.15">
      <c r="R528" s="32"/>
    </row>
    <row r="529" spans="18:18" ht="15.75" customHeight="1" x14ac:dyDescent="0.15">
      <c r="R529" s="32"/>
    </row>
    <row r="530" spans="18:18" ht="15.75" customHeight="1" x14ac:dyDescent="0.15">
      <c r="R530" s="32"/>
    </row>
    <row r="531" spans="18:18" ht="15.75" customHeight="1" x14ac:dyDescent="0.15">
      <c r="R531" s="32"/>
    </row>
    <row r="532" spans="18:18" ht="15.75" customHeight="1" x14ac:dyDescent="0.15">
      <c r="R532" s="32"/>
    </row>
    <row r="533" spans="18:18" ht="15.75" customHeight="1" x14ac:dyDescent="0.15">
      <c r="R533" s="32"/>
    </row>
    <row r="534" spans="18:18" ht="15.75" customHeight="1" x14ac:dyDescent="0.15">
      <c r="R534" s="32"/>
    </row>
    <row r="535" spans="18:18" ht="15.75" customHeight="1" x14ac:dyDescent="0.15">
      <c r="R535" s="32"/>
    </row>
    <row r="536" spans="18:18" ht="15.75" customHeight="1" x14ac:dyDescent="0.15">
      <c r="R536" s="32"/>
    </row>
    <row r="537" spans="18:18" ht="15.75" customHeight="1" x14ac:dyDescent="0.15">
      <c r="R537" s="32"/>
    </row>
    <row r="538" spans="18:18" ht="15.75" customHeight="1" x14ac:dyDescent="0.15">
      <c r="R538" s="32"/>
    </row>
    <row r="539" spans="18:18" ht="15.75" customHeight="1" x14ac:dyDescent="0.15">
      <c r="R539" s="32"/>
    </row>
    <row r="540" spans="18:18" ht="15.75" customHeight="1" x14ac:dyDescent="0.15">
      <c r="R540" s="32"/>
    </row>
    <row r="541" spans="18:18" ht="15.75" customHeight="1" x14ac:dyDescent="0.15">
      <c r="R541" s="32"/>
    </row>
    <row r="542" spans="18:18" ht="15.75" customHeight="1" x14ac:dyDescent="0.15">
      <c r="R542" s="32"/>
    </row>
    <row r="543" spans="18:18" ht="15.75" customHeight="1" x14ac:dyDescent="0.15">
      <c r="R543" s="32"/>
    </row>
    <row r="544" spans="18:18" ht="15.75" customHeight="1" x14ac:dyDescent="0.15">
      <c r="R544" s="32"/>
    </row>
    <row r="545" spans="18:18" ht="15.75" customHeight="1" x14ac:dyDescent="0.15">
      <c r="R545" s="32"/>
    </row>
    <row r="546" spans="18:18" ht="15.75" customHeight="1" x14ac:dyDescent="0.15">
      <c r="R546" s="32"/>
    </row>
    <row r="547" spans="18:18" ht="15.75" customHeight="1" x14ac:dyDescent="0.15">
      <c r="R547" s="32"/>
    </row>
    <row r="548" spans="18:18" ht="15.75" customHeight="1" x14ac:dyDescent="0.15">
      <c r="R548" s="32"/>
    </row>
    <row r="549" spans="18:18" ht="15.75" customHeight="1" x14ac:dyDescent="0.15">
      <c r="R549" s="32"/>
    </row>
    <row r="550" spans="18:18" ht="15.75" customHeight="1" x14ac:dyDescent="0.15">
      <c r="R550" s="32"/>
    </row>
    <row r="551" spans="18:18" ht="15.75" customHeight="1" x14ac:dyDescent="0.15">
      <c r="R551" s="32"/>
    </row>
    <row r="552" spans="18:18" ht="15.75" customHeight="1" x14ac:dyDescent="0.15">
      <c r="R552" s="32"/>
    </row>
    <row r="553" spans="18:18" ht="15.75" customHeight="1" x14ac:dyDescent="0.15">
      <c r="R553" s="32"/>
    </row>
    <row r="554" spans="18:18" ht="15.75" customHeight="1" x14ac:dyDescent="0.15">
      <c r="R554" s="32"/>
    </row>
    <row r="555" spans="18:18" ht="15.75" customHeight="1" x14ac:dyDescent="0.15">
      <c r="R555" s="32"/>
    </row>
    <row r="556" spans="18:18" ht="15.75" customHeight="1" x14ac:dyDescent="0.15">
      <c r="R556" s="32"/>
    </row>
    <row r="557" spans="18:18" ht="15.75" customHeight="1" x14ac:dyDescent="0.15">
      <c r="R557" s="32"/>
    </row>
    <row r="558" spans="18:18" ht="15.75" customHeight="1" x14ac:dyDescent="0.15">
      <c r="R558" s="32"/>
    </row>
    <row r="559" spans="18:18" ht="15.75" customHeight="1" x14ac:dyDescent="0.15">
      <c r="R559" s="32"/>
    </row>
    <row r="560" spans="18:18" ht="15.75" customHeight="1" x14ac:dyDescent="0.15">
      <c r="R560" s="32"/>
    </row>
    <row r="561" spans="18:18" ht="15.75" customHeight="1" x14ac:dyDescent="0.15">
      <c r="R561" s="32"/>
    </row>
    <row r="562" spans="18:18" ht="15.75" customHeight="1" x14ac:dyDescent="0.15">
      <c r="R562" s="32"/>
    </row>
    <row r="563" spans="18:18" ht="15.75" customHeight="1" x14ac:dyDescent="0.15">
      <c r="R563" s="32"/>
    </row>
    <row r="564" spans="18:18" ht="15.75" customHeight="1" x14ac:dyDescent="0.15">
      <c r="R564" s="32"/>
    </row>
    <row r="565" spans="18:18" ht="15.75" customHeight="1" x14ac:dyDescent="0.15">
      <c r="R565" s="32"/>
    </row>
    <row r="566" spans="18:18" ht="15.75" customHeight="1" x14ac:dyDescent="0.15">
      <c r="R566" s="32"/>
    </row>
    <row r="567" spans="18:18" ht="15.75" customHeight="1" x14ac:dyDescent="0.15">
      <c r="R567" s="32"/>
    </row>
    <row r="568" spans="18:18" ht="15.75" customHeight="1" x14ac:dyDescent="0.15">
      <c r="R568" s="32"/>
    </row>
    <row r="569" spans="18:18" ht="15.75" customHeight="1" x14ac:dyDescent="0.15">
      <c r="R569" s="32"/>
    </row>
    <row r="570" spans="18:18" ht="15.75" customHeight="1" x14ac:dyDescent="0.15">
      <c r="R570" s="32"/>
    </row>
    <row r="571" spans="18:18" ht="15.75" customHeight="1" x14ac:dyDescent="0.15">
      <c r="R571" s="32"/>
    </row>
    <row r="572" spans="18:18" ht="15.75" customHeight="1" x14ac:dyDescent="0.15">
      <c r="R572" s="32"/>
    </row>
    <row r="573" spans="18:18" ht="15.75" customHeight="1" x14ac:dyDescent="0.15">
      <c r="R573" s="32"/>
    </row>
    <row r="574" spans="18:18" ht="15.75" customHeight="1" x14ac:dyDescent="0.15">
      <c r="R574" s="32"/>
    </row>
    <row r="575" spans="18:18" ht="15.75" customHeight="1" x14ac:dyDescent="0.15">
      <c r="R575" s="32"/>
    </row>
    <row r="576" spans="18:18" ht="15.75" customHeight="1" x14ac:dyDescent="0.15">
      <c r="R576" s="32"/>
    </row>
    <row r="577" spans="18:18" ht="15.75" customHeight="1" x14ac:dyDescent="0.15">
      <c r="R577" s="32"/>
    </row>
    <row r="578" spans="18:18" ht="15.75" customHeight="1" x14ac:dyDescent="0.15">
      <c r="R578" s="32"/>
    </row>
    <row r="579" spans="18:18" ht="15.75" customHeight="1" x14ac:dyDescent="0.15">
      <c r="R579" s="32"/>
    </row>
    <row r="580" spans="18:18" ht="15.75" customHeight="1" x14ac:dyDescent="0.15">
      <c r="R580" s="32"/>
    </row>
    <row r="581" spans="18:18" ht="15.75" customHeight="1" x14ac:dyDescent="0.15">
      <c r="R581" s="32"/>
    </row>
    <row r="582" spans="18:18" ht="15.75" customHeight="1" x14ac:dyDescent="0.15">
      <c r="R582" s="32"/>
    </row>
    <row r="583" spans="18:18" ht="15.75" customHeight="1" x14ac:dyDescent="0.15">
      <c r="R583" s="32"/>
    </row>
    <row r="584" spans="18:18" ht="15.75" customHeight="1" x14ac:dyDescent="0.15">
      <c r="R584" s="32"/>
    </row>
    <row r="585" spans="18:18" ht="15.75" customHeight="1" x14ac:dyDescent="0.15">
      <c r="R585" s="32"/>
    </row>
    <row r="586" spans="18:18" ht="15.75" customHeight="1" x14ac:dyDescent="0.15">
      <c r="R586" s="32"/>
    </row>
    <row r="587" spans="18:18" ht="15.75" customHeight="1" x14ac:dyDescent="0.15">
      <c r="R587" s="32"/>
    </row>
    <row r="588" spans="18:18" ht="15.75" customHeight="1" x14ac:dyDescent="0.15">
      <c r="R588" s="32"/>
    </row>
    <row r="589" spans="18:18" ht="15.75" customHeight="1" x14ac:dyDescent="0.15">
      <c r="R589" s="32"/>
    </row>
    <row r="590" spans="18:18" ht="15.75" customHeight="1" x14ac:dyDescent="0.15">
      <c r="R590" s="32"/>
    </row>
    <row r="591" spans="18:18" ht="15.75" customHeight="1" x14ac:dyDescent="0.15">
      <c r="R591" s="32"/>
    </row>
    <row r="592" spans="18:18" ht="15.75" customHeight="1" x14ac:dyDescent="0.15">
      <c r="R592" s="32"/>
    </row>
    <row r="593" spans="18:18" ht="15.75" customHeight="1" x14ac:dyDescent="0.15">
      <c r="R593" s="32"/>
    </row>
    <row r="594" spans="18:18" ht="15.75" customHeight="1" x14ac:dyDescent="0.15">
      <c r="R594" s="32"/>
    </row>
    <row r="595" spans="18:18" ht="15.75" customHeight="1" x14ac:dyDescent="0.15">
      <c r="R595" s="32"/>
    </row>
    <row r="596" spans="18:18" ht="15.75" customHeight="1" x14ac:dyDescent="0.15">
      <c r="R596" s="32"/>
    </row>
    <row r="597" spans="18:18" ht="15.75" customHeight="1" x14ac:dyDescent="0.15">
      <c r="R597" s="32"/>
    </row>
    <row r="598" spans="18:18" ht="15.75" customHeight="1" x14ac:dyDescent="0.15">
      <c r="R598" s="32"/>
    </row>
    <row r="599" spans="18:18" ht="15.75" customHeight="1" x14ac:dyDescent="0.15">
      <c r="R599" s="32"/>
    </row>
    <row r="600" spans="18:18" ht="15.75" customHeight="1" x14ac:dyDescent="0.15">
      <c r="R600" s="32"/>
    </row>
    <row r="601" spans="18:18" ht="15.75" customHeight="1" x14ac:dyDescent="0.15">
      <c r="R601" s="32"/>
    </row>
    <row r="602" spans="18:18" ht="15.75" customHeight="1" x14ac:dyDescent="0.15">
      <c r="R602" s="32"/>
    </row>
    <row r="603" spans="18:18" ht="15.75" customHeight="1" x14ac:dyDescent="0.15">
      <c r="R603" s="32"/>
    </row>
    <row r="604" spans="18:18" ht="15.75" customHeight="1" x14ac:dyDescent="0.15">
      <c r="R604" s="32"/>
    </row>
    <row r="605" spans="18:18" ht="15.75" customHeight="1" x14ac:dyDescent="0.15">
      <c r="R605" s="32"/>
    </row>
    <row r="606" spans="18:18" ht="15.75" customHeight="1" x14ac:dyDescent="0.15">
      <c r="R606" s="32"/>
    </row>
    <row r="607" spans="18:18" ht="15.75" customHeight="1" x14ac:dyDescent="0.15">
      <c r="R607" s="32"/>
    </row>
    <row r="608" spans="18:18" ht="15.75" customHeight="1" x14ac:dyDescent="0.15">
      <c r="R608" s="32"/>
    </row>
    <row r="609" spans="18:18" ht="15.75" customHeight="1" x14ac:dyDescent="0.15">
      <c r="R609" s="32"/>
    </row>
    <row r="610" spans="18:18" ht="15.75" customHeight="1" x14ac:dyDescent="0.15">
      <c r="R610" s="32"/>
    </row>
    <row r="611" spans="18:18" ht="15.75" customHeight="1" x14ac:dyDescent="0.15">
      <c r="R611" s="32"/>
    </row>
    <row r="612" spans="18:18" ht="15.75" customHeight="1" x14ac:dyDescent="0.15">
      <c r="R612" s="32"/>
    </row>
    <row r="613" spans="18:18" ht="15.75" customHeight="1" x14ac:dyDescent="0.15">
      <c r="R613" s="32"/>
    </row>
    <row r="614" spans="18:18" ht="15.75" customHeight="1" x14ac:dyDescent="0.15">
      <c r="R614" s="32"/>
    </row>
    <row r="615" spans="18:18" ht="15.75" customHeight="1" x14ac:dyDescent="0.15">
      <c r="R615" s="32"/>
    </row>
    <row r="616" spans="18:18" ht="15.75" customHeight="1" x14ac:dyDescent="0.15">
      <c r="R616" s="32"/>
    </row>
    <row r="617" spans="18:18" ht="15.75" customHeight="1" x14ac:dyDescent="0.15">
      <c r="R617" s="32"/>
    </row>
    <row r="618" spans="18:18" ht="15.75" customHeight="1" x14ac:dyDescent="0.15">
      <c r="R618" s="32"/>
    </row>
    <row r="619" spans="18:18" ht="15.75" customHeight="1" x14ac:dyDescent="0.15">
      <c r="R619" s="32"/>
    </row>
    <row r="620" spans="18:18" ht="15.75" customHeight="1" x14ac:dyDescent="0.15">
      <c r="R620" s="32"/>
    </row>
    <row r="621" spans="18:18" ht="15.75" customHeight="1" x14ac:dyDescent="0.15">
      <c r="R621" s="32"/>
    </row>
    <row r="622" spans="18:18" ht="15.75" customHeight="1" x14ac:dyDescent="0.15">
      <c r="R622" s="32"/>
    </row>
    <row r="623" spans="18:18" ht="15.75" customHeight="1" x14ac:dyDescent="0.15">
      <c r="R623" s="32"/>
    </row>
    <row r="624" spans="18:18" ht="15.75" customHeight="1" x14ac:dyDescent="0.15">
      <c r="R624" s="32"/>
    </row>
    <row r="625" spans="18:18" ht="15.75" customHeight="1" x14ac:dyDescent="0.15">
      <c r="R625" s="32"/>
    </row>
    <row r="626" spans="18:18" ht="15.75" customHeight="1" x14ac:dyDescent="0.15">
      <c r="R626" s="32"/>
    </row>
    <row r="627" spans="18:18" ht="15.75" customHeight="1" x14ac:dyDescent="0.15">
      <c r="R627" s="32"/>
    </row>
    <row r="628" spans="18:18" ht="15.75" customHeight="1" x14ac:dyDescent="0.15">
      <c r="R628" s="32"/>
    </row>
    <row r="629" spans="18:18" ht="15.75" customHeight="1" x14ac:dyDescent="0.15">
      <c r="R629" s="32"/>
    </row>
    <row r="630" spans="18:18" ht="15.75" customHeight="1" x14ac:dyDescent="0.15">
      <c r="R630" s="32"/>
    </row>
    <row r="631" spans="18:18" ht="15.75" customHeight="1" x14ac:dyDescent="0.15">
      <c r="R631" s="32"/>
    </row>
    <row r="632" spans="18:18" ht="15.75" customHeight="1" x14ac:dyDescent="0.15">
      <c r="R632" s="32"/>
    </row>
    <row r="633" spans="18:18" ht="15.75" customHeight="1" x14ac:dyDescent="0.15">
      <c r="R633" s="32"/>
    </row>
    <row r="634" spans="18:18" ht="15.75" customHeight="1" x14ac:dyDescent="0.15">
      <c r="R634" s="32"/>
    </row>
    <row r="635" spans="18:18" ht="15.75" customHeight="1" x14ac:dyDescent="0.15">
      <c r="R635" s="32"/>
    </row>
    <row r="636" spans="18:18" ht="15.75" customHeight="1" x14ac:dyDescent="0.15">
      <c r="R636" s="32"/>
    </row>
    <row r="637" spans="18:18" ht="15.75" customHeight="1" x14ac:dyDescent="0.15">
      <c r="R637" s="32"/>
    </row>
    <row r="638" spans="18:18" ht="15.75" customHeight="1" x14ac:dyDescent="0.15">
      <c r="R638" s="32"/>
    </row>
    <row r="639" spans="18:18" ht="15.75" customHeight="1" x14ac:dyDescent="0.15">
      <c r="R639" s="32"/>
    </row>
    <row r="640" spans="18:18" ht="15.75" customHeight="1" x14ac:dyDescent="0.15">
      <c r="R640" s="32"/>
    </row>
    <row r="641" spans="18:18" ht="15.75" customHeight="1" x14ac:dyDescent="0.15">
      <c r="R641" s="32"/>
    </row>
    <row r="642" spans="18:18" ht="15.75" customHeight="1" x14ac:dyDescent="0.15">
      <c r="R642" s="32"/>
    </row>
    <row r="643" spans="18:18" ht="15.75" customHeight="1" x14ac:dyDescent="0.15">
      <c r="R643" s="32"/>
    </row>
    <row r="644" spans="18:18" ht="15.75" customHeight="1" x14ac:dyDescent="0.15">
      <c r="R644" s="32"/>
    </row>
    <row r="645" spans="18:18" ht="15.75" customHeight="1" x14ac:dyDescent="0.15">
      <c r="R645" s="32"/>
    </row>
    <row r="646" spans="18:18" ht="15.75" customHeight="1" x14ac:dyDescent="0.15">
      <c r="R646" s="32"/>
    </row>
    <row r="647" spans="18:18" ht="15.75" customHeight="1" x14ac:dyDescent="0.15">
      <c r="R647" s="32"/>
    </row>
    <row r="648" spans="18:18" ht="15.75" customHeight="1" x14ac:dyDescent="0.15">
      <c r="R648" s="32"/>
    </row>
    <row r="649" spans="18:18" ht="15.75" customHeight="1" x14ac:dyDescent="0.15">
      <c r="R649" s="32"/>
    </row>
    <row r="650" spans="18:18" ht="15.75" customHeight="1" x14ac:dyDescent="0.15">
      <c r="R650" s="32"/>
    </row>
    <row r="651" spans="18:18" ht="15.75" customHeight="1" x14ac:dyDescent="0.15">
      <c r="R651" s="32"/>
    </row>
    <row r="652" spans="18:18" ht="15.75" customHeight="1" x14ac:dyDescent="0.15">
      <c r="R652" s="32"/>
    </row>
    <row r="653" spans="18:18" ht="15.75" customHeight="1" x14ac:dyDescent="0.15">
      <c r="R653" s="32"/>
    </row>
    <row r="654" spans="18:18" ht="15.75" customHeight="1" x14ac:dyDescent="0.15">
      <c r="R654" s="32"/>
    </row>
    <row r="655" spans="18:18" ht="15.75" customHeight="1" x14ac:dyDescent="0.15">
      <c r="R655" s="32"/>
    </row>
    <row r="656" spans="18:18" ht="15.75" customHeight="1" x14ac:dyDescent="0.15">
      <c r="R656" s="32"/>
    </row>
    <row r="657" spans="18:18" ht="15.75" customHeight="1" x14ac:dyDescent="0.15">
      <c r="R657" s="32"/>
    </row>
    <row r="658" spans="18:18" ht="15.75" customHeight="1" x14ac:dyDescent="0.15">
      <c r="R658" s="32"/>
    </row>
    <row r="659" spans="18:18" ht="15.75" customHeight="1" x14ac:dyDescent="0.15">
      <c r="R659" s="32"/>
    </row>
    <row r="660" spans="18:18" ht="15.75" customHeight="1" x14ac:dyDescent="0.15">
      <c r="R660" s="32"/>
    </row>
    <row r="661" spans="18:18" ht="15.75" customHeight="1" x14ac:dyDescent="0.15">
      <c r="R661" s="32"/>
    </row>
    <row r="662" spans="18:18" ht="15.75" customHeight="1" x14ac:dyDescent="0.15">
      <c r="R662" s="32"/>
    </row>
    <row r="663" spans="18:18" ht="15.75" customHeight="1" x14ac:dyDescent="0.15">
      <c r="R663" s="32"/>
    </row>
    <row r="664" spans="18:18" ht="15.75" customHeight="1" x14ac:dyDescent="0.15">
      <c r="R664" s="32"/>
    </row>
    <row r="665" spans="18:18" ht="15.75" customHeight="1" x14ac:dyDescent="0.15">
      <c r="R665" s="32"/>
    </row>
    <row r="666" spans="18:18" ht="15.75" customHeight="1" x14ac:dyDescent="0.15">
      <c r="R666" s="32"/>
    </row>
    <row r="667" spans="18:18" ht="15.75" customHeight="1" x14ac:dyDescent="0.15">
      <c r="R667" s="32"/>
    </row>
    <row r="668" spans="18:18" ht="15.75" customHeight="1" x14ac:dyDescent="0.15">
      <c r="R668" s="32"/>
    </row>
    <row r="669" spans="18:18" ht="15.75" customHeight="1" x14ac:dyDescent="0.15">
      <c r="R669" s="32"/>
    </row>
    <row r="670" spans="18:18" ht="15.75" customHeight="1" x14ac:dyDescent="0.15">
      <c r="R670" s="32"/>
    </row>
    <row r="671" spans="18:18" ht="15.75" customHeight="1" x14ac:dyDescent="0.15">
      <c r="R671" s="32"/>
    </row>
    <row r="672" spans="18:18" ht="15.75" customHeight="1" x14ac:dyDescent="0.15">
      <c r="R672" s="32"/>
    </row>
    <row r="673" spans="18:18" ht="15.75" customHeight="1" x14ac:dyDescent="0.15">
      <c r="R673" s="32"/>
    </row>
    <row r="674" spans="18:18" ht="15.75" customHeight="1" x14ac:dyDescent="0.15">
      <c r="R674" s="32"/>
    </row>
    <row r="675" spans="18:18" ht="15.75" customHeight="1" x14ac:dyDescent="0.15">
      <c r="R675" s="32"/>
    </row>
    <row r="676" spans="18:18" ht="15.75" customHeight="1" x14ac:dyDescent="0.15">
      <c r="R676" s="32"/>
    </row>
    <row r="677" spans="18:18" ht="15.75" customHeight="1" x14ac:dyDescent="0.15">
      <c r="R677" s="32"/>
    </row>
    <row r="678" spans="18:18" ht="15.75" customHeight="1" x14ac:dyDescent="0.15">
      <c r="R678" s="32"/>
    </row>
    <row r="679" spans="18:18" ht="15.75" customHeight="1" x14ac:dyDescent="0.15">
      <c r="R679" s="32"/>
    </row>
    <row r="680" spans="18:18" ht="15.75" customHeight="1" x14ac:dyDescent="0.15">
      <c r="R680" s="32"/>
    </row>
    <row r="681" spans="18:18" ht="15.75" customHeight="1" x14ac:dyDescent="0.15">
      <c r="R681" s="32"/>
    </row>
    <row r="682" spans="18:18" ht="15.75" customHeight="1" x14ac:dyDescent="0.15">
      <c r="R682" s="32"/>
    </row>
    <row r="683" spans="18:18" ht="15.75" customHeight="1" x14ac:dyDescent="0.15">
      <c r="R683" s="32"/>
    </row>
    <row r="684" spans="18:18" ht="15.75" customHeight="1" x14ac:dyDescent="0.15">
      <c r="R684" s="32"/>
    </row>
    <row r="685" spans="18:18" ht="15.75" customHeight="1" x14ac:dyDescent="0.15">
      <c r="R685" s="32"/>
    </row>
    <row r="686" spans="18:18" ht="15.75" customHeight="1" x14ac:dyDescent="0.15">
      <c r="R686" s="32"/>
    </row>
    <row r="687" spans="18:18" ht="15.75" customHeight="1" x14ac:dyDescent="0.15">
      <c r="R687" s="32"/>
    </row>
    <row r="688" spans="18:18" ht="15.75" customHeight="1" x14ac:dyDescent="0.15">
      <c r="R688" s="32"/>
    </row>
    <row r="689" spans="18:18" ht="15.75" customHeight="1" x14ac:dyDescent="0.15">
      <c r="R689" s="32"/>
    </row>
    <row r="690" spans="18:18" ht="15.75" customHeight="1" x14ac:dyDescent="0.15">
      <c r="R690" s="32"/>
    </row>
    <row r="691" spans="18:18" ht="15.75" customHeight="1" x14ac:dyDescent="0.15">
      <c r="R691" s="32"/>
    </row>
    <row r="692" spans="18:18" ht="15.75" customHeight="1" x14ac:dyDescent="0.15">
      <c r="R692" s="32"/>
    </row>
    <row r="693" spans="18:18" ht="15.75" customHeight="1" x14ac:dyDescent="0.15">
      <c r="R693" s="32"/>
    </row>
    <row r="694" spans="18:18" ht="15.75" customHeight="1" x14ac:dyDescent="0.15">
      <c r="R694" s="32"/>
    </row>
    <row r="695" spans="18:18" ht="15.75" customHeight="1" x14ac:dyDescent="0.15">
      <c r="R695" s="32"/>
    </row>
    <row r="696" spans="18:18" ht="15.75" customHeight="1" x14ac:dyDescent="0.15">
      <c r="R696" s="32"/>
    </row>
    <row r="697" spans="18:18" ht="15.75" customHeight="1" x14ac:dyDescent="0.15">
      <c r="R697" s="32"/>
    </row>
    <row r="698" spans="18:18" ht="15.75" customHeight="1" x14ac:dyDescent="0.15">
      <c r="R698" s="32"/>
    </row>
    <row r="699" spans="18:18" ht="15.75" customHeight="1" x14ac:dyDescent="0.15">
      <c r="R699" s="32"/>
    </row>
    <row r="700" spans="18:18" ht="15.75" customHeight="1" x14ac:dyDescent="0.15">
      <c r="R700" s="32"/>
    </row>
    <row r="701" spans="18:18" ht="15.75" customHeight="1" x14ac:dyDescent="0.15">
      <c r="R701" s="32"/>
    </row>
    <row r="702" spans="18:18" ht="15.75" customHeight="1" x14ac:dyDescent="0.15">
      <c r="R702" s="32"/>
    </row>
    <row r="703" spans="18:18" ht="15.75" customHeight="1" x14ac:dyDescent="0.15">
      <c r="R703" s="32"/>
    </row>
    <row r="704" spans="18:18" ht="15.75" customHeight="1" x14ac:dyDescent="0.15">
      <c r="R704" s="32"/>
    </row>
    <row r="705" spans="18:18" ht="15.75" customHeight="1" x14ac:dyDescent="0.15">
      <c r="R705" s="32"/>
    </row>
    <row r="706" spans="18:18" ht="15.75" customHeight="1" x14ac:dyDescent="0.15">
      <c r="R706" s="32"/>
    </row>
    <row r="707" spans="18:18" ht="15.75" customHeight="1" x14ac:dyDescent="0.15">
      <c r="R707" s="32"/>
    </row>
    <row r="708" spans="18:18" ht="15.75" customHeight="1" x14ac:dyDescent="0.15">
      <c r="R708" s="32"/>
    </row>
    <row r="709" spans="18:18" ht="15.75" customHeight="1" x14ac:dyDescent="0.15">
      <c r="R709" s="32"/>
    </row>
    <row r="710" spans="18:18" ht="15.75" customHeight="1" x14ac:dyDescent="0.15">
      <c r="R710" s="32"/>
    </row>
    <row r="711" spans="18:18" ht="15.75" customHeight="1" x14ac:dyDescent="0.15">
      <c r="R711" s="32"/>
    </row>
    <row r="712" spans="18:18" ht="15.75" customHeight="1" x14ac:dyDescent="0.15">
      <c r="R712" s="32"/>
    </row>
    <row r="713" spans="18:18" ht="15.75" customHeight="1" x14ac:dyDescent="0.15">
      <c r="R713" s="32"/>
    </row>
    <row r="714" spans="18:18" ht="15.75" customHeight="1" x14ac:dyDescent="0.15">
      <c r="R714" s="32"/>
    </row>
    <row r="715" spans="18:18" ht="15.75" customHeight="1" x14ac:dyDescent="0.15">
      <c r="R715" s="32"/>
    </row>
    <row r="716" spans="18:18" ht="15.75" customHeight="1" x14ac:dyDescent="0.15">
      <c r="R716" s="32"/>
    </row>
    <row r="717" spans="18:18" ht="15.75" customHeight="1" x14ac:dyDescent="0.15">
      <c r="R717" s="32"/>
    </row>
    <row r="718" spans="18:18" ht="15.75" customHeight="1" x14ac:dyDescent="0.15">
      <c r="R718" s="32"/>
    </row>
    <row r="719" spans="18:18" ht="15.75" customHeight="1" x14ac:dyDescent="0.15">
      <c r="R719" s="32"/>
    </row>
    <row r="720" spans="18:18" ht="15.75" customHeight="1" x14ac:dyDescent="0.15">
      <c r="R720" s="32"/>
    </row>
    <row r="721" spans="18:18" ht="15.75" customHeight="1" x14ac:dyDescent="0.15">
      <c r="R721" s="32"/>
    </row>
    <row r="722" spans="18:18" ht="15.75" customHeight="1" x14ac:dyDescent="0.15">
      <c r="R722" s="32"/>
    </row>
    <row r="723" spans="18:18" ht="15.75" customHeight="1" x14ac:dyDescent="0.15">
      <c r="R723" s="32"/>
    </row>
    <row r="724" spans="18:18" ht="15.75" customHeight="1" x14ac:dyDescent="0.15">
      <c r="R724" s="32"/>
    </row>
    <row r="725" spans="18:18" ht="15.75" customHeight="1" x14ac:dyDescent="0.15">
      <c r="R725" s="32"/>
    </row>
    <row r="726" spans="18:18" ht="15.75" customHeight="1" x14ac:dyDescent="0.15">
      <c r="R726" s="32"/>
    </row>
    <row r="727" spans="18:18" ht="15.75" customHeight="1" x14ac:dyDescent="0.15">
      <c r="R727" s="32"/>
    </row>
    <row r="728" spans="18:18" ht="15.75" customHeight="1" x14ac:dyDescent="0.15">
      <c r="R728" s="32"/>
    </row>
    <row r="729" spans="18:18" ht="15.75" customHeight="1" x14ac:dyDescent="0.15">
      <c r="R729" s="32"/>
    </row>
    <row r="730" spans="18:18" ht="15.75" customHeight="1" x14ac:dyDescent="0.15">
      <c r="R730" s="32"/>
    </row>
    <row r="731" spans="18:18" ht="15.75" customHeight="1" x14ac:dyDescent="0.15">
      <c r="R731" s="32"/>
    </row>
    <row r="732" spans="18:18" ht="15.75" customHeight="1" x14ac:dyDescent="0.15">
      <c r="R732" s="32"/>
    </row>
    <row r="733" spans="18:18" ht="15.75" customHeight="1" x14ac:dyDescent="0.15">
      <c r="R733" s="32"/>
    </row>
    <row r="734" spans="18:18" ht="15.75" customHeight="1" x14ac:dyDescent="0.15">
      <c r="R734" s="32"/>
    </row>
    <row r="735" spans="18:18" ht="15.75" customHeight="1" x14ac:dyDescent="0.15">
      <c r="R735" s="32"/>
    </row>
    <row r="736" spans="18:18" ht="15.75" customHeight="1" x14ac:dyDescent="0.15">
      <c r="R736" s="32"/>
    </row>
    <row r="737" spans="18:18" ht="15.75" customHeight="1" x14ac:dyDescent="0.15">
      <c r="R737" s="32"/>
    </row>
    <row r="738" spans="18:18" ht="15.75" customHeight="1" x14ac:dyDescent="0.15">
      <c r="R738" s="32"/>
    </row>
    <row r="739" spans="18:18" ht="15.75" customHeight="1" x14ac:dyDescent="0.15">
      <c r="R739" s="32"/>
    </row>
    <row r="740" spans="18:18" ht="15.75" customHeight="1" x14ac:dyDescent="0.15">
      <c r="R740" s="32"/>
    </row>
    <row r="741" spans="18:18" ht="15.75" customHeight="1" x14ac:dyDescent="0.15">
      <c r="R741" s="32"/>
    </row>
    <row r="742" spans="18:18" ht="15.75" customHeight="1" x14ac:dyDescent="0.15">
      <c r="R742" s="32"/>
    </row>
    <row r="743" spans="18:18" ht="15.75" customHeight="1" x14ac:dyDescent="0.15">
      <c r="R743" s="32"/>
    </row>
    <row r="744" spans="18:18" ht="15.75" customHeight="1" x14ac:dyDescent="0.15">
      <c r="R744" s="32"/>
    </row>
    <row r="745" spans="18:18" ht="15.75" customHeight="1" x14ac:dyDescent="0.15">
      <c r="R745" s="32"/>
    </row>
    <row r="746" spans="18:18" ht="15.75" customHeight="1" x14ac:dyDescent="0.15">
      <c r="R746" s="32"/>
    </row>
    <row r="747" spans="18:18" ht="15.75" customHeight="1" x14ac:dyDescent="0.15">
      <c r="R747" s="32"/>
    </row>
    <row r="748" spans="18:18" ht="15.75" customHeight="1" x14ac:dyDescent="0.15">
      <c r="R748" s="32"/>
    </row>
    <row r="749" spans="18:18" ht="15.75" customHeight="1" x14ac:dyDescent="0.15">
      <c r="R749" s="32"/>
    </row>
    <row r="750" spans="18:18" ht="15.75" customHeight="1" x14ac:dyDescent="0.15">
      <c r="R750" s="32"/>
    </row>
    <row r="751" spans="18:18" ht="15.75" customHeight="1" x14ac:dyDescent="0.15">
      <c r="R751" s="32"/>
    </row>
    <row r="752" spans="18:18" ht="15.75" customHeight="1" x14ac:dyDescent="0.15">
      <c r="R752" s="32"/>
    </row>
    <row r="753" spans="18:18" ht="15.75" customHeight="1" x14ac:dyDescent="0.15">
      <c r="R753" s="32"/>
    </row>
    <row r="754" spans="18:18" ht="15.75" customHeight="1" x14ac:dyDescent="0.15">
      <c r="R754" s="32"/>
    </row>
    <row r="755" spans="18:18" ht="15.75" customHeight="1" x14ac:dyDescent="0.15">
      <c r="R755" s="32"/>
    </row>
    <row r="756" spans="18:18" ht="15.75" customHeight="1" x14ac:dyDescent="0.15">
      <c r="R756" s="32"/>
    </row>
    <row r="757" spans="18:18" ht="15.75" customHeight="1" x14ac:dyDescent="0.15">
      <c r="R757" s="32"/>
    </row>
    <row r="758" spans="18:18" ht="15.75" customHeight="1" x14ac:dyDescent="0.15">
      <c r="R758" s="32"/>
    </row>
    <row r="759" spans="18:18" ht="15.75" customHeight="1" x14ac:dyDescent="0.15">
      <c r="R759" s="32"/>
    </row>
    <row r="760" spans="18:18" ht="15.75" customHeight="1" x14ac:dyDescent="0.15">
      <c r="R760" s="32"/>
    </row>
    <row r="761" spans="18:18" ht="15.75" customHeight="1" x14ac:dyDescent="0.15">
      <c r="R761" s="32"/>
    </row>
    <row r="762" spans="18:18" ht="15.75" customHeight="1" x14ac:dyDescent="0.15">
      <c r="R762" s="32"/>
    </row>
    <row r="763" spans="18:18" ht="15.75" customHeight="1" x14ac:dyDescent="0.15">
      <c r="R763" s="32"/>
    </row>
    <row r="764" spans="18:18" ht="15.75" customHeight="1" x14ac:dyDescent="0.15">
      <c r="R764" s="32"/>
    </row>
    <row r="765" spans="18:18" ht="15.75" customHeight="1" x14ac:dyDescent="0.15">
      <c r="R765" s="32"/>
    </row>
    <row r="766" spans="18:18" ht="15.75" customHeight="1" x14ac:dyDescent="0.15">
      <c r="R766" s="32"/>
    </row>
    <row r="767" spans="18:18" ht="15.75" customHeight="1" x14ac:dyDescent="0.15">
      <c r="R767" s="32"/>
    </row>
    <row r="768" spans="18:18" ht="15.75" customHeight="1" x14ac:dyDescent="0.15">
      <c r="R768" s="32"/>
    </row>
    <row r="769" spans="18:18" ht="15.75" customHeight="1" x14ac:dyDescent="0.15">
      <c r="R769" s="32"/>
    </row>
    <row r="770" spans="18:18" ht="15.75" customHeight="1" x14ac:dyDescent="0.15">
      <c r="R770" s="32"/>
    </row>
    <row r="771" spans="18:18" ht="15.75" customHeight="1" x14ac:dyDescent="0.15">
      <c r="R771" s="32"/>
    </row>
    <row r="772" spans="18:18" ht="15.75" customHeight="1" x14ac:dyDescent="0.15">
      <c r="R772" s="32"/>
    </row>
    <row r="773" spans="18:18" ht="15.75" customHeight="1" x14ac:dyDescent="0.15">
      <c r="R773" s="32"/>
    </row>
    <row r="774" spans="18:18" ht="15.75" customHeight="1" x14ac:dyDescent="0.15">
      <c r="R774" s="32"/>
    </row>
    <row r="775" spans="18:18" ht="15.75" customHeight="1" x14ac:dyDescent="0.15">
      <c r="R775" s="32"/>
    </row>
    <row r="776" spans="18:18" ht="15.75" customHeight="1" x14ac:dyDescent="0.15">
      <c r="R776" s="32"/>
    </row>
    <row r="777" spans="18:18" ht="15.75" customHeight="1" x14ac:dyDescent="0.15">
      <c r="R777" s="32"/>
    </row>
    <row r="778" spans="18:18" ht="15.75" customHeight="1" x14ac:dyDescent="0.15">
      <c r="R778" s="32"/>
    </row>
    <row r="779" spans="18:18" ht="15.75" customHeight="1" x14ac:dyDescent="0.15">
      <c r="R779" s="32"/>
    </row>
    <row r="780" spans="18:18" ht="15.75" customHeight="1" x14ac:dyDescent="0.15">
      <c r="R780" s="32"/>
    </row>
    <row r="781" spans="18:18" ht="15.75" customHeight="1" x14ac:dyDescent="0.15">
      <c r="R781" s="32"/>
    </row>
    <row r="782" spans="18:18" ht="15.75" customHeight="1" x14ac:dyDescent="0.15">
      <c r="R782" s="32"/>
    </row>
    <row r="783" spans="18:18" ht="15.75" customHeight="1" x14ac:dyDescent="0.15">
      <c r="R783" s="32"/>
    </row>
    <row r="784" spans="18:18" ht="15.75" customHeight="1" x14ac:dyDescent="0.15">
      <c r="R784" s="32"/>
    </row>
    <row r="785" spans="18:18" ht="15.75" customHeight="1" x14ac:dyDescent="0.15">
      <c r="R785" s="32"/>
    </row>
    <row r="786" spans="18:18" ht="15.75" customHeight="1" x14ac:dyDescent="0.15">
      <c r="R786" s="32"/>
    </row>
    <row r="787" spans="18:18" ht="15.75" customHeight="1" x14ac:dyDescent="0.15">
      <c r="R787" s="32"/>
    </row>
    <row r="788" spans="18:18" ht="15.75" customHeight="1" x14ac:dyDescent="0.15">
      <c r="R788" s="32"/>
    </row>
    <row r="789" spans="18:18" ht="15.75" customHeight="1" x14ac:dyDescent="0.15">
      <c r="R789" s="32"/>
    </row>
    <row r="790" spans="18:18" ht="15.75" customHeight="1" x14ac:dyDescent="0.15">
      <c r="R790" s="32"/>
    </row>
    <row r="791" spans="18:18" ht="15.75" customHeight="1" x14ac:dyDescent="0.15">
      <c r="R791" s="32"/>
    </row>
    <row r="792" spans="18:18" ht="15.75" customHeight="1" x14ac:dyDescent="0.15">
      <c r="R792" s="32"/>
    </row>
    <row r="793" spans="18:18" ht="15.75" customHeight="1" x14ac:dyDescent="0.15">
      <c r="R793" s="32"/>
    </row>
    <row r="794" spans="18:18" ht="15.75" customHeight="1" x14ac:dyDescent="0.15">
      <c r="R794" s="32"/>
    </row>
    <row r="795" spans="18:18" ht="15.75" customHeight="1" x14ac:dyDescent="0.15">
      <c r="R795" s="32"/>
    </row>
    <row r="796" spans="18:18" ht="15.75" customHeight="1" x14ac:dyDescent="0.15">
      <c r="R796" s="32"/>
    </row>
    <row r="797" spans="18:18" ht="15.75" customHeight="1" x14ac:dyDescent="0.15">
      <c r="R797" s="32"/>
    </row>
    <row r="798" spans="18:18" ht="15.75" customHeight="1" x14ac:dyDescent="0.15">
      <c r="R798" s="32"/>
    </row>
    <row r="799" spans="18:18" ht="15.75" customHeight="1" x14ac:dyDescent="0.15">
      <c r="R799" s="32"/>
    </row>
    <row r="800" spans="18:18" ht="15.75" customHeight="1" x14ac:dyDescent="0.15">
      <c r="R800" s="32"/>
    </row>
    <row r="801" spans="18:18" ht="15.75" customHeight="1" x14ac:dyDescent="0.15">
      <c r="R801" s="32"/>
    </row>
    <row r="802" spans="18:18" ht="15.75" customHeight="1" x14ac:dyDescent="0.15">
      <c r="R802" s="32"/>
    </row>
    <row r="803" spans="18:18" ht="15.75" customHeight="1" x14ac:dyDescent="0.15">
      <c r="R803" s="32"/>
    </row>
    <row r="804" spans="18:18" ht="15.75" customHeight="1" x14ac:dyDescent="0.15">
      <c r="R804" s="32"/>
    </row>
    <row r="805" spans="18:18" ht="15.75" customHeight="1" x14ac:dyDescent="0.15">
      <c r="R805" s="32"/>
    </row>
    <row r="806" spans="18:18" ht="15.75" customHeight="1" x14ac:dyDescent="0.15">
      <c r="R806" s="32"/>
    </row>
    <row r="807" spans="18:18" ht="15.75" customHeight="1" x14ac:dyDescent="0.15">
      <c r="R807" s="32"/>
    </row>
    <row r="808" spans="18:18" ht="15.75" customHeight="1" x14ac:dyDescent="0.15">
      <c r="R808" s="32"/>
    </row>
    <row r="809" spans="18:18" ht="15.75" customHeight="1" x14ac:dyDescent="0.15">
      <c r="R809" s="32"/>
    </row>
    <row r="810" spans="18:18" ht="15.75" customHeight="1" x14ac:dyDescent="0.15">
      <c r="R810" s="32"/>
    </row>
    <row r="811" spans="18:18" ht="15.75" customHeight="1" x14ac:dyDescent="0.15">
      <c r="R811" s="32"/>
    </row>
    <row r="812" spans="18:18" ht="15.75" customHeight="1" x14ac:dyDescent="0.15">
      <c r="R812" s="32"/>
    </row>
    <row r="813" spans="18:18" ht="15.75" customHeight="1" x14ac:dyDescent="0.15">
      <c r="R813" s="32"/>
    </row>
    <row r="814" spans="18:18" ht="15.75" customHeight="1" x14ac:dyDescent="0.15">
      <c r="R814" s="32"/>
    </row>
    <row r="815" spans="18:18" ht="15.75" customHeight="1" x14ac:dyDescent="0.15">
      <c r="R815" s="32"/>
    </row>
    <row r="816" spans="18:18" ht="15.75" customHeight="1" x14ac:dyDescent="0.15">
      <c r="R816" s="32"/>
    </row>
    <row r="817" spans="18:18" ht="15.75" customHeight="1" x14ac:dyDescent="0.15">
      <c r="R817" s="32"/>
    </row>
    <row r="818" spans="18:18" ht="15.75" customHeight="1" x14ac:dyDescent="0.15">
      <c r="R818" s="32"/>
    </row>
    <row r="819" spans="18:18" ht="15.75" customHeight="1" x14ac:dyDescent="0.15">
      <c r="R819" s="32"/>
    </row>
    <row r="820" spans="18:18" ht="15.75" customHeight="1" x14ac:dyDescent="0.15">
      <c r="R820" s="32"/>
    </row>
    <row r="821" spans="18:18" ht="15.75" customHeight="1" x14ac:dyDescent="0.15">
      <c r="R821" s="32"/>
    </row>
    <row r="822" spans="18:18" ht="15.75" customHeight="1" x14ac:dyDescent="0.15">
      <c r="R822" s="32"/>
    </row>
    <row r="823" spans="18:18" ht="15.75" customHeight="1" x14ac:dyDescent="0.15">
      <c r="R823" s="32"/>
    </row>
    <row r="824" spans="18:18" ht="15.75" customHeight="1" x14ac:dyDescent="0.15">
      <c r="R824" s="32"/>
    </row>
    <row r="825" spans="18:18" ht="15.75" customHeight="1" x14ac:dyDescent="0.15">
      <c r="R825" s="32"/>
    </row>
    <row r="826" spans="18:18" ht="15.75" customHeight="1" x14ac:dyDescent="0.15">
      <c r="R826" s="32"/>
    </row>
    <row r="827" spans="18:18" ht="15.75" customHeight="1" x14ac:dyDescent="0.15">
      <c r="R827" s="32"/>
    </row>
    <row r="828" spans="18:18" ht="15.75" customHeight="1" x14ac:dyDescent="0.15">
      <c r="R828" s="32"/>
    </row>
    <row r="829" spans="18:18" ht="15.75" customHeight="1" x14ac:dyDescent="0.15">
      <c r="R829" s="32"/>
    </row>
    <row r="830" spans="18:18" ht="15.75" customHeight="1" x14ac:dyDescent="0.15">
      <c r="R830" s="32"/>
    </row>
    <row r="831" spans="18:18" ht="15.75" customHeight="1" x14ac:dyDescent="0.15">
      <c r="R831" s="32"/>
    </row>
    <row r="832" spans="18:18" ht="15.75" customHeight="1" x14ac:dyDescent="0.15">
      <c r="R832" s="32"/>
    </row>
    <row r="833" spans="18:18" ht="15.75" customHeight="1" x14ac:dyDescent="0.15">
      <c r="R833" s="32"/>
    </row>
    <row r="834" spans="18:18" ht="15.75" customHeight="1" x14ac:dyDescent="0.15">
      <c r="R834" s="32"/>
    </row>
    <row r="835" spans="18:18" ht="15.75" customHeight="1" x14ac:dyDescent="0.15">
      <c r="R835" s="32"/>
    </row>
    <row r="836" spans="18:18" ht="15.75" customHeight="1" x14ac:dyDescent="0.15">
      <c r="R836" s="32"/>
    </row>
    <row r="837" spans="18:18" ht="15.75" customHeight="1" x14ac:dyDescent="0.15">
      <c r="R837" s="32"/>
    </row>
    <row r="838" spans="18:18" ht="15.75" customHeight="1" x14ac:dyDescent="0.15">
      <c r="R838" s="32"/>
    </row>
    <row r="839" spans="18:18" ht="15.75" customHeight="1" x14ac:dyDescent="0.15">
      <c r="R839" s="32"/>
    </row>
    <row r="840" spans="18:18" ht="15.75" customHeight="1" x14ac:dyDescent="0.15">
      <c r="R840" s="32"/>
    </row>
    <row r="841" spans="18:18" ht="15.75" customHeight="1" x14ac:dyDescent="0.15">
      <c r="R841" s="32"/>
    </row>
    <row r="842" spans="18:18" ht="15.75" customHeight="1" x14ac:dyDescent="0.15">
      <c r="R842" s="32"/>
    </row>
    <row r="843" spans="18:18" ht="15.75" customHeight="1" x14ac:dyDescent="0.15">
      <c r="R843" s="32"/>
    </row>
    <row r="844" spans="18:18" ht="15.75" customHeight="1" x14ac:dyDescent="0.15">
      <c r="R844" s="32"/>
    </row>
    <row r="845" spans="18:18" ht="15.75" customHeight="1" x14ac:dyDescent="0.15">
      <c r="R845" s="32"/>
    </row>
    <row r="846" spans="18:18" ht="15.75" customHeight="1" x14ac:dyDescent="0.15">
      <c r="R846" s="32"/>
    </row>
    <row r="847" spans="18:18" ht="15.75" customHeight="1" x14ac:dyDescent="0.15">
      <c r="R847" s="32"/>
    </row>
    <row r="848" spans="18:18" ht="15.75" customHeight="1" x14ac:dyDescent="0.15">
      <c r="R848" s="32"/>
    </row>
    <row r="849" spans="18:18" ht="15.75" customHeight="1" x14ac:dyDescent="0.15">
      <c r="R849" s="32"/>
    </row>
    <row r="850" spans="18:18" ht="15.75" customHeight="1" x14ac:dyDescent="0.15">
      <c r="R850" s="32"/>
    </row>
    <row r="851" spans="18:18" ht="15.75" customHeight="1" x14ac:dyDescent="0.15">
      <c r="R851" s="32"/>
    </row>
    <row r="852" spans="18:18" ht="15.75" customHeight="1" x14ac:dyDescent="0.15">
      <c r="R852" s="32"/>
    </row>
    <row r="853" spans="18:18" ht="15.75" customHeight="1" x14ac:dyDescent="0.15">
      <c r="R853" s="32"/>
    </row>
    <row r="854" spans="18:18" ht="15.75" customHeight="1" x14ac:dyDescent="0.15">
      <c r="R854" s="32"/>
    </row>
    <row r="855" spans="18:18" ht="15.75" customHeight="1" x14ac:dyDescent="0.15">
      <c r="R855" s="32"/>
    </row>
    <row r="856" spans="18:18" ht="15.75" customHeight="1" x14ac:dyDescent="0.15">
      <c r="R856" s="32"/>
    </row>
    <row r="857" spans="18:18" ht="15.75" customHeight="1" x14ac:dyDescent="0.15">
      <c r="R857" s="32"/>
    </row>
    <row r="858" spans="18:18" ht="15.75" customHeight="1" x14ac:dyDescent="0.15">
      <c r="R858" s="32"/>
    </row>
    <row r="859" spans="18:18" ht="15.75" customHeight="1" x14ac:dyDescent="0.15">
      <c r="R859" s="32"/>
    </row>
    <row r="860" spans="18:18" ht="15.75" customHeight="1" x14ac:dyDescent="0.15">
      <c r="R860" s="32"/>
    </row>
    <row r="861" spans="18:18" ht="15.75" customHeight="1" x14ac:dyDescent="0.15">
      <c r="R861" s="32"/>
    </row>
    <row r="862" spans="18:18" ht="15.75" customHeight="1" x14ac:dyDescent="0.15">
      <c r="R862" s="32"/>
    </row>
    <row r="863" spans="18:18" ht="15.75" customHeight="1" x14ac:dyDescent="0.15">
      <c r="R863" s="32"/>
    </row>
    <row r="864" spans="18:18" ht="15.75" customHeight="1" x14ac:dyDescent="0.15">
      <c r="R864" s="32"/>
    </row>
    <row r="865" spans="18:18" ht="15.75" customHeight="1" x14ac:dyDescent="0.15">
      <c r="R865" s="32"/>
    </row>
    <row r="866" spans="18:18" ht="15.75" customHeight="1" x14ac:dyDescent="0.15">
      <c r="R866" s="32"/>
    </row>
    <row r="867" spans="18:18" ht="15.75" customHeight="1" x14ac:dyDescent="0.15">
      <c r="R867" s="32"/>
    </row>
    <row r="868" spans="18:18" ht="15.75" customHeight="1" x14ac:dyDescent="0.15">
      <c r="R868" s="32"/>
    </row>
    <row r="869" spans="18:18" ht="15.75" customHeight="1" x14ac:dyDescent="0.15">
      <c r="R869" s="32"/>
    </row>
    <row r="870" spans="18:18" ht="15.75" customHeight="1" x14ac:dyDescent="0.15">
      <c r="R870" s="32"/>
    </row>
    <row r="871" spans="18:18" ht="15.75" customHeight="1" x14ac:dyDescent="0.15">
      <c r="R871" s="32"/>
    </row>
    <row r="872" spans="18:18" ht="15.75" customHeight="1" x14ac:dyDescent="0.15">
      <c r="R872" s="32"/>
    </row>
    <row r="873" spans="18:18" ht="15.75" customHeight="1" x14ac:dyDescent="0.15">
      <c r="R873" s="32"/>
    </row>
    <row r="874" spans="18:18" ht="15.75" customHeight="1" x14ac:dyDescent="0.15">
      <c r="R874" s="32"/>
    </row>
    <row r="875" spans="18:18" ht="15.75" customHeight="1" x14ac:dyDescent="0.15">
      <c r="R875" s="32"/>
    </row>
    <row r="876" spans="18:18" ht="15.75" customHeight="1" x14ac:dyDescent="0.15">
      <c r="R876" s="32"/>
    </row>
    <row r="877" spans="18:18" ht="15.75" customHeight="1" x14ac:dyDescent="0.15">
      <c r="R877" s="32"/>
    </row>
    <row r="878" spans="18:18" ht="15.75" customHeight="1" x14ac:dyDescent="0.15">
      <c r="R878" s="32"/>
    </row>
    <row r="879" spans="18:18" ht="15.75" customHeight="1" x14ac:dyDescent="0.15">
      <c r="R879" s="32"/>
    </row>
    <row r="880" spans="18:18" ht="15.75" customHeight="1" x14ac:dyDescent="0.15">
      <c r="R880" s="32"/>
    </row>
    <row r="881" spans="18:18" ht="15.75" customHeight="1" x14ac:dyDescent="0.15">
      <c r="R881" s="32"/>
    </row>
    <row r="882" spans="18:18" ht="15.75" customHeight="1" x14ac:dyDescent="0.15">
      <c r="R882" s="32"/>
    </row>
    <row r="883" spans="18:18" ht="15.75" customHeight="1" x14ac:dyDescent="0.15">
      <c r="R883" s="32"/>
    </row>
    <row r="884" spans="18:18" ht="15.75" customHeight="1" x14ac:dyDescent="0.15">
      <c r="R884" s="32"/>
    </row>
    <row r="885" spans="18:18" ht="15.75" customHeight="1" x14ac:dyDescent="0.15">
      <c r="R885" s="32"/>
    </row>
    <row r="886" spans="18:18" ht="15.75" customHeight="1" x14ac:dyDescent="0.15">
      <c r="R886" s="32"/>
    </row>
    <row r="887" spans="18:18" ht="15.75" customHeight="1" x14ac:dyDescent="0.15">
      <c r="R887" s="32"/>
    </row>
    <row r="888" spans="18:18" ht="15.75" customHeight="1" x14ac:dyDescent="0.15">
      <c r="R888" s="32"/>
    </row>
    <row r="889" spans="18:18" ht="15.75" customHeight="1" x14ac:dyDescent="0.15">
      <c r="R889" s="32"/>
    </row>
    <row r="890" spans="18:18" ht="15.75" customHeight="1" x14ac:dyDescent="0.15">
      <c r="R890" s="32"/>
    </row>
    <row r="891" spans="18:18" ht="15.75" customHeight="1" x14ac:dyDescent="0.15">
      <c r="R891" s="32"/>
    </row>
    <row r="892" spans="18:18" ht="15.75" customHeight="1" x14ac:dyDescent="0.15">
      <c r="R892" s="32"/>
    </row>
    <row r="893" spans="18:18" ht="15.75" customHeight="1" x14ac:dyDescent="0.15">
      <c r="R893" s="32"/>
    </row>
    <row r="894" spans="18:18" ht="15.75" customHeight="1" x14ac:dyDescent="0.15">
      <c r="R894" s="32"/>
    </row>
    <row r="895" spans="18:18" ht="15.75" customHeight="1" x14ac:dyDescent="0.15">
      <c r="R895" s="32"/>
    </row>
    <row r="896" spans="18:18" ht="15.75" customHeight="1" x14ac:dyDescent="0.15">
      <c r="R896" s="32"/>
    </row>
    <row r="897" spans="18:18" ht="15.75" customHeight="1" x14ac:dyDescent="0.15">
      <c r="R897" s="32"/>
    </row>
    <row r="898" spans="18:18" ht="15.75" customHeight="1" x14ac:dyDescent="0.15">
      <c r="R898" s="32"/>
    </row>
    <row r="899" spans="18:18" ht="15.75" customHeight="1" x14ac:dyDescent="0.15">
      <c r="R899" s="32"/>
    </row>
    <row r="900" spans="18:18" ht="15.75" customHeight="1" x14ac:dyDescent="0.15">
      <c r="R900" s="32"/>
    </row>
    <row r="901" spans="18:18" ht="15.75" customHeight="1" x14ac:dyDescent="0.15">
      <c r="R901" s="32"/>
    </row>
    <row r="902" spans="18:18" ht="15.75" customHeight="1" x14ac:dyDescent="0.15">
      <c r="R902" s="32"/>
    </row>
    <row r="903" spans="18:18" ht="15.75" customHeight="1" x14ac:dyDescent="0.15">
      <c r="R903" s="32"/>
    </row>
    <row r="904" spans="18:18" ht="15.75" customHeight="1" x14ac:dyDescent="0.15">
      <c r="R904" s="32"/>
    </row>
    <row r="905" spans="18:18" ht="15.75" customHeight="1" x14ac:dyDescent="0.15">
      <c r="R905" s="32"/>
    </row>
    <row r="906" spans="18:18" ht="15.75" customHeight="1" x14ac:dyDescent="0.15">
      <c r="R906" s="32"/>
    </row>
    <row r="907" spans="18:18" ht="15.75" customHeight="1" x14ac:dyDescent="0.15">
      <c r="R907" s="32"/>
    </row>
    <row r="908" spans="18:18" ht="15.75" customHeight="1" x14ac:dyDescent="0.15">
      <c r="R908" s="32"/>
    </row>
    <row r="909" spans="18:18" ht="15.75" customHeight="1" x14ac:dyDescent="0.15">
      <c r="R909" s="32"/>
    </row>
    <row r="910" spans="18:18" ht="15.75" customHeight="1" x14ac:dyDescent="0.15">
      <c r="R910" s="32"/>
    </row>
    <row r="911" spans="18:18" ht="15.75" customHeight="1" x14ac:dyDescent="0.15">
      <c r="R911" s="32"/>
    </row>
    <row r="912" spans="18:18" ht="15.75" customHeight="1" x14ac:dyDescent="0.15">
      <c r="R912" s="32"/>
    </row>
    <row r="913" spans="18:18" ht="15.75" customHeight="1" x14ac:dyDescent="0.15">
      <c r="R913" s="32"/>
    </row>
    <row r="914" spans="18:18" ht="15.75" customHeight="1" x14ac:dyDescent="0.15">
      <c r="R914" s="32"/>
    </row>
    <row r="915" spans="18:18" ht="15.75" customHeight="1" x14ac:dyDescent="0.15">
      <c r="R915" s="32"/>
    </row>
    <row r="916" spans="18:18" ht="15.75" customHeight="1" x14ac:dyDescent="0.15">
      <c r="R916" s="32"/>
    </row>
    <row r="917" spans="18:18" ht="15.75" customHeight="1" x14ac:dyDescent="0.15">
      <c r="R917" s="32"/>
    </row>
    <row r="918" spans="18:18" ht="15.75" customHeight="1" x14ac:dyDescent="0.15">
      <c r="R918" s="32"/>
    </row>
    <row r="919" spans="18:18" ht="15.75" customHeight="1" x14ac:dyDescent="0.15">
      <c r="R919" s="32"/>
    </row>
    <row r="920" spans="18:18" ht="15.75" customHeight="1" x14ac:dyDescent="0.15">
      <c r="R920" s="32"/>
    </row>
    <row r="921" spans="18:18" ht="15.75" customHeight="1" x14ac:dyDescent="0.15">
      <c r="R921" s="32"/>
    </row>
    <row r="922" spans="18:18" ht="15.75" customHeight="1" x14ac:dyDescent="0.15">
      <c r="R922" s="32"/>
    </row>
    <row r="923" spans="18:18" ht="15.75" customHeight="1" x14ac:dyDescent="0.15">
      <c r="R923" s="32"/>
    </row>
    <row r="924" spans="18:18" ht="15.75" customHeight="1" x14ac:dyDescent="0.15">
      <c r="R924" s="32"/>
    </row>
    <row r="925" spans="18:18" ht="15.75" customHeight="1" x14ac:dyDescent="0.15">
      <c r="R925" s="32"/>
    </row>
    <row r="926" spans="18:18" ht="15.75" customHeight="1" x14ac:dyDescent="0.15">
      <c r="R926" s="32"/>
    </row>
    <row r="927" spans="18:18" ht="15.75" customHeight="1" x14ac:dyDescent="0.15">
      <c r="R927" s="32"/>
    </row>
    <row r="928" spans="18:18" ht="15.75" customHeight="1" x14ac:dyDescent="0.15">
      <c r="R928" s="32"/>
    </row>
    <row r="929" spans="18:18" ht="15.75" customHeight="1" x14ac:dyDescent="0.15">
      <c r="R929" s="32"/>
    </row>
    <row r="930" spans="18:18" ht="15.75" customHeight="1" x14ac:dyDescent="0.15">
      <c r="R930" s="32"/>
    </row>
    <row r="931" spans="18:18" ht="15.75" customHeight="1" x14ac:dyDescent="0.15">
      <c r="R931" s="32"/>
    </row>
    <row r="932" spans="18:18" ht="15.75" customHeight="1" x14ac:dyDescent="0.15">
      <c r="R932" s="32"/>
    </row>
    <row r="933" spans="18:18" ht="15.75" customHeight="1" x14ac:dyDescent="0.15">
      <c r="R933" s="32"/>
    </row>
    <row r="934" spans="18:18" ht="15.75" customHeight="1" x14ac:dyDescent="0.15">
      <c r="R934" s="32"/>
    </row>
    <row r="935" spans="18:18" ht="15.75" customHeight="1" x14ac:dyDescent="0.15">
      <c r="R935" s="32"/>
    </row>
    <row r="936" spans="18:18" ht="15.75" customHeight="1" x14ac:dyDescent="0.15">
      <c r="R936" s="32"/>
    </row>
    <row r="937" spans="18:18" ht="15.75" customHeight="1" x14ac:dyDescent="0.15">
      <c r="R937" s="32"/>
    </row>
    <row r="938" spans="18:18" ht="15.75" customHeight="1" x14ac:dyDescent="0.15">
      <c r="R938" s="32"/>
    </row>
    <row r="939" spans="18:18" ht="15.75" customHeight="1" x14ac:dyDescent="0.15">
      <c r="R939" s="32"/>
    </row>
    <row r="940" spans="18:18" ht="15.75" customHeight="1" x14ac:dyDescent="0.15">
      <c r="R940" s="32"/>
    </row>
    <row r="941" spans="18:18" ht="15.75" customHeight="1" x14ac:dyDescent="0.15">
      <c r="R941" s="32"/>
    </row>
    <row r="942" spans="18:18" ht="15.75" customHeight="1" x14ac:dyDescent="0.15">
      <c r="R942" s="32"/>
    </row>
    <row r="943" spans="18:18" ht="15.75" customHeight="1" x14ac:dyDescent="0.15">
      <c r="R943" s="32"/>
    </row>
    <row r="944" spans="18:18" ht="15.75" customHeight="1" x14ac:dyDescent="0.15">
      <c r="R944" s="32"/>
    </row>
    <row r="945" spans="18:18" ht="15.75" customHeight="1" x14ac:dyDescent="0.15">
      <c r="R945" s="32"/>
    </row>
    <row r="946" spans="18:18" ht="15.75" customHeight="1" x14ac:dyDescent="0.15">
      <c r="R946" s="32"/>
    </row>
    <row r="947" spans="18:18" ht="15.75" customHeight="1" x14ac:dyDescent="0.15">
      <c r="R947" s="32"/>
    </row>
    <row r="948" spans="18:18" ht="15.75" customHeight="1" x14ac:dyDescent="0.15">
      <c r="R948" s="32"/>
    </row>
    <row r="949" spans="18:18" ht="15.75" customHeight="1" x14ac:dyDescent="0.15">
      <c r="R949" s="32"/>
    </row>
    <row r="950" spans="18:18" ht="15.75" customHeight="1" x14ac:dyDescent="0.15">
      <c r="R950" s="32"/>
    </row>
    <row r="951" spans="18:18" ht="15.75" customHeight="1" x14ac:dyDescent="0.15">
      <c r="R951" s="32"/>
    </row>
    <row r="952" spans="18:18" ht="15.75" customHeight="1" x14ac:dyDescent="0.15">
      <c r="R952" s="32"/>
    </row>
    <row r="953" spans="18:18" ht="15.75" customHeight="1" x14ac:dyDescent="0.15">
      <c r="R953" s="32"/>
    </row>
    <row r="954" spans="18:18" ht="15.75" customHeight="1" x14ac:dyDescent="0.15">
      <c r="R954" s="32"/>
    </row>
    <row r="955" spans="18:18" ht="15.75" customHeight="1" x14ac:dyDescent="0.15">
      <c r="R955" s="32"/>
    </row>
    <row r="956" spans="18:18" ht="15.75" customHeight="1" x14ac:dyDescent="0.15">
      <c r="R956" s="32"/>
    </row>
    <row r="957" spans="18:18" ht="15.75" customHeight="1" x14ac:dyDescent="0.15">
      <c r="R957" s="32"/>
    </row>
    <row r="958" spans="18:18" ht="15.75" customHeight="1" x14ac:dyDescent="0.15">
      <c r="R958" s="32"/>
    </row>
    <row r="959" spans="18:18" ht="15.75" customHeight="1" x14ac:dyDescent="0.15">
      <c r="R959" s="32"/>
    </row>
    <row r="960" spans="18:18" ht="15.75" customHeight="1" x14ac:dyDescent="0.15">
      <c r="R960" s="32"/>
    </row>
    <row r="961" spans="18:18" ht="15.75" customHeight="1" x14ac:dyDescent="0.15">
      <c r="R961" s="32"/>
    </row>
    <row r="962" spans="18:18" ht="15.75" customHeight="1" x14ac:dyDescent="0.15">
      <c r="R962" s="32"/>
    </row>
    <row r="963" spans="18:18" ht="15.75" customHeight="1" x14ac:dyDescent="0.15">
      <c r="R963" s="32"/>
    </row>
    <row r="964" spans="18:18" ht="15.75" customHeight="1" x14ac:dyDescent="0.15">
      <c r="R964" s="32"/>
    </row>
    <row r="965" spans="18:18" ht="15.75" customHeight="1" x14ac:dyDescent="0.15">
      <c r="R965" s="32"/>
    </row>
    <row r="966" spans="18:18" ht="15.75" customHeight="1" x14ac:dyDescent="0.15">
      <c r="R966" s="32"/>
    </row>
    <row r="967" spans="18:18" ht="15.75" customHeight="1" x14ac:dyDescent="0.15">
      <c r="R967" s="32"/>
    </row>
    <row r="968" spans="18:18" ht="15.75" customHeight="1" x14ac:dyDescent="0.15">
      <c r="R968" s="32"/>
    </row>
    <row r="969" spans="18:18" ht="15.75" customHeight="1" x14ac:dyDescent="0.15">
      <c r="R969" s="32"/>
    </row>
    <row r="970" spans="18:18" ht="15.75" customHeight="1" x14ac:dyDescent="0.15">
      <c r="R970" s="32"/>
    </row>
    <row r="971" spans="18:18" ht="15.75" customHeight="1" x14ac:dyDescent="0.15">
      <c r="R971" s="32"/>
    </row>
    <row r="972" spans="18:18" ht="15.75" customHeight="1" x14ac:dyDescent="0.15">
      <c r="R972" s="32"/>
    </row>
    <row r="973" spans="18:18" ht="15.75" customHeight="1" x14ac:dyDescent="0.15">
      <c r="R973" s="32"/>
    </row>
    <row r="974" spans="18:18" ht="15.75" customHeight="1" x14ac:dyDescent="0.15">
      <c r="R974" s="32"/>
    </row>
    <row r="975" spans="18:18" ht="15.75" customHeight="1" x14ac:dyDescent="0.15">
      <c r="R975" s="32"/>
    </row>
    <row r="976" spans="18:18" ht="15.75" customHeight="1" x14ac:dyDescent="0.15">
      <c r="R976" s="32"/>
    </row>
    <row r="977" spans="18:18" ht="15.75" customHeight="1" x14ac:dyDescent="0.15">
      <c r="R977" s="32"/>
    </row>
    <row r="978" spans="18:18" ht="15.75" customHeight="1" x14ac:dyDescent="0.15">
      <c r="R978" s="32"/>
    </row>
    <row r="979" spans="18:18" ht="15.75" customHeight="1" x14ac:dyDescent="0.15">
      <c r="R979" s="32"/>
    </row>
    <row r="980" spans="18:18" ht="15.75" customHeight="1" x14ac:dyDescent="0.15">
      <c r="R980" s="32"/>
    </row>
    <row r="981" spans="18:18" ht="15.75" customHeight="1" x14ac:dyDescent="0.15">
      <c r="R981" s="32"/>
    </row>
    <row r="982" spans="18:18" ht="15.75" customHeight="1" x14ac:dyDescent="0.15">
      <c r="R982" s="32"/>
    </row>
    <row r="983" spans="18:18" ht="15.75" customHeight="1" x14ac:dyDescent="0.15">
      <c r="R983" s="32"/>
    </row>
    <row r="984" spans="18:18" ht="15.75" customHeight="1" x14ac:dyDescent="0.15">
      <c r="R984" s="32"/>
    </row>
    <row r="985" spans="18:18" ht="15.75" customHeight="1" x14ac:dyDescent="0.15">
      <c r="R985" s="32"/>
    </row>
    <row r="986" spans="18:18" ht="15.75" customHeight="1" x14ac:dyDescent="0.15">
      <c r="R986" s="32"/>
    </row>
    <row r="987" spans="18:18" ht="15.75" customHeight="1" x14ac:dyDescent="0.15">
      <c r="R987" s="32"/>
    </row>
    <row r="988" spans="18:18" ht="15.75" customHeight="1" x14ac:dyDescent="0.15">
      <c r="R988" s="32"/>
    </row>
    <row r="989" spans="18:18" ht="15.75" customHeight="1" x14ac:dyDescent="0.15">
      <c r="R989" s="32"/>
    </row>
    <row r="990" spans="18:18" ht="15.75" customHeight="1" x14ac:dyDescent="0.15">
      <c r="R990" s="32"/>
    </row>
    <row r="991" spans="18:18" ht="15.75" customHeight="1" x14ac:dyDescent="0.15">
      <c r="R991" s="32"/>
    </row>
    <row r="992" spans="18:18" ht="15.75" customHeight="1" x14ac:dyDescent="0.15">
      <c r="R992" s="32"/>
    </row>
    <row r="993" spans="18:18" ht="15.75" customHeight="1" x14ac:dyDescent="0.15">
      <c r="R993" s="32"/>
    </row>
    <row r="994" spans="18:18" ht="15.75" customHeight="1" x14ac:dyDescent="0.15">
      <c r="R994" s="32"/>
    </row>
    <row r="995" spans="18:18" ht="15.75" customHeight="1" x14ac:dyDescent="0.15">
      <c r="R995" s="32"/>
    </row>
    <row r="996" spans="18:18" ht="15.75" customHeight="1" x14ac:dyDescent="0.15">
      <c r="R996" s="32"/>
    </row>
    <row r="997" spans="18:18" ht="15.75" customHeight="1" x14ac:dyDescent="0.15">
      <c r="R997" s="32"/>
    </row>
    <row r="998" spans="18:18" ht="15.75" customHeight="1" x14ac:dyDescent="0.15">
      <c r="R998" s="32"/>
    </row>
    <row r="999" spans="18:18" ht="15.75" customHeight="1" x14ac:dyDescent="0.15">
      <c r="R999" s="32"/>
    </row>
    <row r="1000" spans="18:18" ht="15.75" customHeight="1" x14ac:dyDescent="0.15">
      <c r="R1000" s="32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2.6640625" defaultRowHeight="15" customHeight="1" x14ac:dyDescent="0.15"/>
  <cols>
    <col min="1" max="1" width="13.83203125" customWidth="1"/>
    <col min="2" max="2" width="15.6640625" customWidth="1"/>
    <col min="3" max="3" width="8" customWidth="1"/>
    <col min="4" max="4" width="5.6640625" customWidth="1"/>
    <col min="5" max="5" width="9.5" customWidth="1"/>
    <col min="6" max="6" width="10.6640625" customWidth="1"/>
    <col min="7" max="7" width="10.1640625" customWidth="1"/>
    <col min="8" max="8" width="9" customWidth="1"/>
    <col min="9" max="10" width="11.6640625" customWidth="1"/>
    <col min="11" max="12" width="8.6640625" customWidth="1"/>
    <col min="13" max="13" width="9.6640625" customWidth="1"/>
    <col min="14" max="14" width="4.83203125" customWidth="1"/>
    <col min="15" max="15" width="15.33203125" customWidth="1"/>
    <col min="16" max="16" width="9.6640625" customWidth="1"/>
    <col min="17" max="18" width="7.33203125" customWidth="1"/>
    <col min="19" max="19" width="7.1640625" customWidth="1"/>
    <col min="20" max="20" width="11.1640625" customWidth="1"/>
    <col min="21" max="21" width="13.5" customWidth="1"/>
    <col min="22" max="22" width="51.1640625" customWidth="1"/>
    <col min="23" max="24" width="7.6640625" customWidth="1"/>
    <col min="25" max="25" width="8.1640625" customWidth="1"/>
    <col min="26" max="26" width="11.1640625" customWidth="1"/>
    <col min="27" max="27" width="15.1640625" customWidth="1"/>
    <col min="28" max="28" width="9.6640625" customWidth="1"/>
    <col min="29" max="29" width="7.1640625" customWidth="1"/>
    <col min="30" max="30" width="10.83203125" customWidth="1"/>
    <col min="31" max="31" width="7.6640625" customWidth="1"/>
    <col min="32" max="32" width="10.1640625" customWidth="1"/>
    <col min="33" max="33" width="8.83203125" customWidth="1"/>
  </cols>
  <sheetData>
    <row r="1" spans="1:33" ht="18.75" customHeight="1" x14ac:dyDescent="0.2">
      <c r="A1" s="58" t="str">
        <f ca="1">IFERROR(__xludf.DUMMYFUNCTION("IFERROR(VLOOKUP(B2,IMPORTRANGE(""https://docs.google.com/spreadsheets/d/1x0DhHglkXKoEBOD2MBsuK_EyIr1ouxD2ftIpqOYFa-k/edit?usp=sharing"",""Ubiquitty-SKU-Specific Info!B1:BJ5000""),3,FALSE),"""")"),"Metal Stamping Kit, 64 Piece Punch Set - Handwritten Style Font Number &amp; Letter Stamps for Metal, Jewelry, Wood, Leather &amp; More")</f>
        <v>Metal Stamping Kit, 64 Piece Punch Set - Handwritten Style Font Number &amp; Letter Stamps for Metal, Jewelry, Wood, Leather &amp; More</v>
      </c>
      <c r="B1" s="59"/>
      <c r="C1" s="60" t="s">
        <v>0</v>
      </c>
      <c r="D1" s="62" t="s">
        <v>1</v>
      </c>
      <c r="E1" s="62" t="s">
        <v>2</v>
      </c>
      <c r="F1" s="64" t="s">
        <v>3</v>
      </c>
      <c r="G1" s="64" t="s">
        <v>4</v>
      </c>
      <c r="H1" s="65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70" t="s">
        <v>10</v>
      </c>
      <c r="N1" s="71" t="s">
        <v>11</v>
      </c>
      <c r="O1" s="62" t="s">
        <v>12</v>
      </c>
      <c r="P1" s="62" t="s">
        <v>13</v>
      </c>
      <c r="Q1" s="69" t="s">
        <v>14</v>
      </c>
      <c r="R1" s="69" t="s">
        <v>15</v>
      </c>
      <c r="S1" s="72" t="s">
        <v>16</v>
      </c>
      <c r="T1" s="74" t="s">
        <v>230</v>
      </c>
      <c r="U1" s="74" t="s">
        <v>17</v>
      </c>
      <c r="V1" s="76" t="s">
        <v>18</v>
      </c>
      <c r="W1" s="74" t="s">
        <v>19</v>
      </c>
      <c r="X1" s="74" t="s">
        <v>20</v>
      </c>
      <c r="Y1" s="74" t="s">
        <v>21</v>
      </c>
      <c r="Z1" s="74" t="s">
        <v>22</v>
      </c>
      <c r="AA1" s="74" t="s">
        <v>23</v>
      </c>
      <c r="AB1" s="74" t="s">
        <v>24</v>
      </c>
      <c r="AC1" s="74" t="s">
        <v>25</v>
      </c>
      <c r="AD1" s="76" t="s">
        <v>26</v>
      </c>
      <c r="AE1" s="77" t="s">
        <v>27</v>
      </c>
      <c r="AF1" s="77" t="s">
        <v>28</v>
      </c>
      <c r="AG1" s="7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Info!B1:BJ5000""),2,FALSE),"""")"),"B087Y6C1NS")</f>
        <v>B087Y6C1NS</v>
      </c>
      <c r="B2" s="36" t="s">
        <v>145</v>
      </c>
      <c r="C2" s="61"/>
      <c r="D2" s="61"/>
      <c r="E2" s="63"/>
      <c r="F2" s="61"/>
      <c r="G2" s="61"/>
      <c r="H2" s="66"/>
      <c r="I2" s="61"/>
      <c r="J2" s="61"/>
      <c r="K2" s="66"/>
      <c r="L2" s="66"/>
      <c r="M2" s="66"/>
      <c r="N2" s="61"/>
      <c r="O2" s="61"/>
      <c r="P2" s="63"/>
      <c r="Q2" s="61"/>
      <c r="R2" s="61"/>
      <c r="S2" s="73"/>
      <c r="T2" s="59"/>
      <c r="U2" s="75"/>
      <c r="V2" s="75"/>
      <c r="W2" s="59"/>
      <c r="X2" s="59"/>
      <c r="Y2" s="59"/>
      <c r="Z2" s="59"/>
      <c r="AA2" s="75"/>
      <c r="AB2" s="75"/>
      <c r="AC2" s="75"/>
      <c r="AD2" s="75"/>
      <c r="AE2" s="59"/>
      <c r="AF2" s="59"/>
      <c r="AG2" s="59"/>
    </row>
    <row r="3" spans="1:33" ht="54.75" customHeight="1" x14ac:dyDescent="0.15">
      <c r="A3" s="67" t="s">
        <v>31</v>
      </c>
      <c r="B3" s="68"/>
      <c r="C3" s="4">
        <f>((AE32+AF32)/0.85)*-1</f>
        <v>16.660265223529411</v>
      </c>
      <c r="D3" s="5">
        <f>SUM(D4:D99529)</f>
        <v>103</v>
      </c>
      <c r="E3" s="5"/>
      <c r="F3" s="6">
        <f t="shared" ref="F3:G3" si="0">SUM(F4:F99529)</f>
        <v>3364.2399999999993</v>
      </c>
      <c r="G3" s="6">
        <f t="shared" si="0"/>
        <v>-9.15</v>
      </c>
      <c r="H3" s="7">
        <f t="shared" ref="H3:H32" si="1">G3/F3*-1</f>
        <v>2.7197821796304668E-3</v>
      </c>
      <c r="I3" s="8">
        <f t="shared" ref="I3:I32" si="2">J3/F3</f>
        <v>0.39555744496938033</v>
      </c>
      <c r="J3" s="6">
        <f>SUM(J4:J99529)</f>
        <v>1330.7501786637879</v>
      </c>
      <c r="K3" s="6">
        <f t="shared" ref="K3:K32" si="3">J3/D3</f>
        <v>12.919904647221241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Sheet!a1:g5000""),2,FALSE),"""")"),"3 - March
3 - April
3 - May
3 - June
3 - July
3 - Aug
3 - Sept
3 - Oct
3 - Nov
3 - Dec
3 - Jan
3 - Feb")</f>
        <v>3 - March
3 - April
3 - May
3 - June
3 - July
3 - Aug
3 - Sept
3 - Oct
3 - Nov
3 - Dec
3 - Jan
3 -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QTY-0")</f>
        <v>US QTY-0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SUM(W4:W99529)</f>
        <v>1</v>
      </c>
      <c r="X3" s="7">
        <f>W3/D3</f>
        <v>9.7087378640776691E-3</v>
      </c>
      <c r="Y3" s="6"/>
      <c r="Z3" s="5"/>
      <c r="AA3" s="5"/>
      <c r="AB3" s="5"/>
      <c r="AC3" s="5"/>
      <c r="AD3" s="6">
        <f>SUM(AD4:AD99529)</f>
        <v>-4.1949532008275385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Info!B2:BZ3000""),37,FALSE)),"""")*-1"),-8.48122544)</f>
        <v>-8.4812254399999993</v>
      </c>
      <c r="AG3" s="6">
        <f>SUM(AG4:AG99529)</f>
        <v>-3.21</v>
      </c>
    </row>
    <row r="4" spans="1:33" ht="15.75" customHeight="1" x14ac:dyDescent="0.2">
      <c r="A4" s="15" t="s">
        <v>32</v>
      </c>
      <c r="B4" s="15" t="s">
        <v>128</v>
      </c>
      <c r="C4" s="16">
        <f t="shared" ref="C4:C32" si="4">IFERROR(F4/D4," - ")</f>
        <v>32.590588235294121</v>
      </c>
      <c r="D4" s="17">
        <v>17</v>
      </c>
      <c r="E4" s="17">
        <v>0</v>
      </c>
      <c r="F4" s="18">
        <v>554.04000000000008</v>
      </c>
      <c r="G4" s="18">
        <v>0</v>
      </c>
      <c r="H4" s="19">
        <f t="shared" si="1"/>
        <v>0</v>
      </c>
      <c r="I4" s="19">
        <f t="shared" si="2"/>
        <v>0.39708313714835225</v>
      </c>
      <c r="J4" s="18">
        <f t="shared" ref="J4:J32" si="5">F4*0.85+G4+AF4*D4+D4*AE4+AG4+AD4</f>
        <v>219.9999413056731</v>
      </c>
      <c r="K4" s="18">
        <f t="shared" si="3"/>
        <v>12.941173017980772</v>
      </c>
      <c r="L4" s="17">
        <v>101</v>
      </c>
      <c r="M4" s="20">
        <f t="shared" ref="M4:M32" si="6">IFERROR(D4/L4,"-")</f>
        <v>0.16831683168316833</v>
      </c>
      <c r="N4" s="17">
        <v>83</v>
      </c>
      <c r="O4" s="21">
        <f t="shared" ref="O4:P4" si="7">D4/7</f>
        <v>2.4285714285714284</v>
      </c>
      <c r="P4" s="21">
        <f t="shared" si="7"/>
        <v>0</v>
      </c>
      <c r="Q4" s="17">
        <f t="shared" ref="Q4:Q32" si="8">ROUNDDOWN(N4/(O4+P4),0)</f>
        <v>34</v>
      </c>
      <c r="R4" s="17"/>
      <c r="S4" s="22">
        <v>3.7507788161993698</v>
      </c>
      <c r="T4" s="15">
        <v>580</v>
      </c>
      <c r="U4" s="23" t="s">
        <v>34</v>
      </c>
      <c r="V4" s="24" t="s">
        <v>34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7" t="s">
        <v>35</v>
      </c>
      <c r="AB4" s="28">
        <f t="shared" ref="AB4:AB32" si="11">IF(OR(AA4="UsLargeStandardSize",AA4="UsSmallStandardSize"),-0.69,-0.48)</f>
        <v>-0.69</v>
      </c>
      <c r="AC4" s="29">
        <v>2.950320138888889E-2</v>
      </c>
      <c r="AD4" s="26">
        <f t="shared" ref="AD4:AD32" si="12">IFERROR(AB4*AC4*D4*2,0)</f>
        <v>-0.69214510458333323</v>
      </c>
      <c r="AE4" s="26">
        <v>-5.8</v>
      </c>
      <c r="AF4" s="26">
        <v>-8.9201125641025634</v>
      </c>
      <c r="AG4" s="26">
        <v>0</v>
      </c>
    </row>
    <row r="5" spans="1:33" ht="15.75" customHeight="1" x14ac:dyDescent="0.2">
      <c r="A5" s="15" t="s">
        <v>36</v>
      </c>
      <c r="B5" s="15" t="s">
        <v>146</v>
      </c>
      <c r="C5" s="16">
        <f t="shared" si="4"/>
        <v>32.39</v>
      </c>
      <c r="D5" s="17">
        <v>29</v>
      </c>
      <c r="E5" s="17">
        <v>0</v>
      </c>
      <c r="F5" s="30">
        <v>939.31000000000006</v>
      </c>
      <c r="G5" s="30">
        <v>0</v>
      </c>
      <c r="H5" s="19">
        <f t="shared" si="1"/>
        <v>0</v>
      </c>
      <c r="I5" s="19">
        <f t="shared" si="2"/>
        <v>0.39427680889805444</v>
      </c>
      <c r="J5" s="18">
        <f t="shared" si="5"/>
        <v>370.34814936603152</v>
      </c>
      <c r="K5" s="18">
        <f t="shared" si="3"/>
        <v>12.770625840207984</v>
      </c>
      <c r="L5" s="17">
        <v>195</v>
      </c>
      <c r="M5" s="20">
        <f t="shared" si="6"/>
        <v>0.14871794871794872</v>
      </c>
      <c r="N5" s="17">
        <v>50</v>
      </c>
      <c r="O5" s="21">
        <f t="shared" ref="O5:P5" si="13">D5/7</f>
        <v>4.1428571428571432</v>
      </c>
      <c r="P5" s="21">
        <f t="shared" si="13"/>
        <v>0</v>
      </c>
      <c r="Q5" s="17">
        <f t="shared" si="8"/>
        <v>12</v>
      </c>
      <c r="R5" s="17"/>
      <c r="S5" s="22">
        <v>2.6187624750499001</v>
      </c>
      <c r="T5" s="15">
        <v>580</v>
      </c>
      <c r="U5" s="23" t="s">
        <v>34</v>
      </c>
      <c r="V5" s="24" t="s">
        <v>34</v>
      </c>
      <c r="W5" s="15">
        <v>0</v>
      </c>
      <c r="X5" s="25">
        <f t="shared" si="9"/>
        <v>0</v>
      </c>
      <c r="Y5" s="26">
        <f t="shared" si="10"/>
        <v>0</v>
      </c>
      <c r="Z5" s="15">
        <v>0</v>
      </c>
      <c r="AA5" s="15" t="s">
        <v>35</v>
      </c>
      <c r="AB5" s="28">
        <f t="shared" si="11"/>
        <v>-0.69</v>
      </c>
      <c r="AC5" s="29">
        <v>2.9537388180764776E-2</v>
      </c>
      <c r="AD5" s="26">
        <f t="shared" si="12"/>
        <v>-1.1820862749942063</v>
      </c>
      <c r="AE5" s="26">
        <v>-5.8</v>
      </c>
      <c r="AF5" s="26">
        <v>-8.9201125641025634</v>
      </c>
      <c r="AG5" s="26">
        <v>0</v>
      </c>
    </row>
    <row r="6" spans="1:33" ht="15.75" customHeight="1" x14ac:dyDescent="0.2">
      <c r="A6" s="15" t="s">
        <v>38</v>
      </c>
      <c r="B6" s="15" t="s">
        <v>128</v>
      </c>
      <c r="C6" s="16">
        <f t="shared" si="4"/>
        <v>31.715384615384611</v>
      </c>
      <c r="D6" s="17">
        <v>13</v>
      </c>
      <c r="E6" s="17">
        <v>0</v>
      </c>
      <c r="F6" s="30">
        <v>412.29999999999995</v>
      </c>
      <c r="G6" s="30">
        <v>0</v>
      </c>
      <c r="H6" s="19">
        <f t="shared" si="1"/>
        <v>0</v>
      </c>
      <c r="I6" s="19">
        <f t="shared" si="2"/>
        <v>0.38458464524314812</v>
      </c>
      <c r="J6" s="18">
        <f t="shared" si="5"/>
        <v>158.56424923374996</v>
      </c>
      <c r="K6" s="18">
        <f t="shared" si="3"/>
        <v>12.19724994105769</v>
      </c>
      <c r="L6" s="17">
        <v>156</v>
      </c>
      <c r="M6" s="20">
        <f t="shared" si="6"/>
        <v>8.3333333333333329E-2</v>
      </c>
      <c r="N6" s="17">
        <v>36</v>
      </c>
      <c r="O6" s="21">
        <f t="shared" ref="O6:P6" si="14">D6/7</f>
        <v>1.8571428571428572</v>
      </c>
      <c r="P6" s="21">
        <f t="shared" si="14"/>
        <v>0</v>
      </c>
      <c r="Q6" s="17">
        <f t="shared" si="8"/>
        <v>19</v>
      </c>
      <c r="R6" s="17"/>
      <c r="S6" s="22">
        <v>2.7661290322580601</v>
      </c>
      <c r="T6" s="15">
        <v>580</v>
      </c>
      <c r="U6" s="23" t="s">
        <v>34</v>
      </c>
      <c r="V6" s="24" t="s">
        <v>125</v>
      </c>
      <c r="W6" s="15">
        <v>0</v>
      </c>
      <c r="X6" s="25">
        <f t="shared" si="9"/>
        <v>0</v>
      </c>
      <c r="Y6" s="26">
        <f t="shared" si="10"/>
        <v>0</v>
      </c>
      <c r="Z6" s="15">
        <v>0</v>
      </c>
      <c r="AA6" s="15" t="s">
        <v>35</v>
      </c>
      <c r="AB6" s="28">
        <f t="shared" si="11"/>
        <v>-0.69</v>
      </c>
      <c r="AC6" s="29">
        <v>2.950320138888889E-2</v>
      </c>
      <c r="AD6" s="26">
        <f t="shared" si="12"/>
        <v>-0.52928743291666658</v>
      </c>
      <c r="AE6" s="26">
        <v>-5.8</v>
      </c>
      <c r="AF6" s="26">
        <v>-8.9201125641025634</v>
      </c>
      <c r="AG6" s="26">
        <v>0</v>
      </c>
    </row>
    <row r="7" spans="1:33" ht="15.75" customHeight="1" x14ac:dyDescent="0.2">
      <c r="A7" s="15" t="s">
        <v>39</v>
      </c>
      <c r="B7" s="15" t="s">
        <v>147</v>
      </c>
      <c r="C7" s="16">
        <f t="shared" si="4"/>
        <v>32.348499999999994</v>
      </c>
      <c r="D7" s="17">
        <v>20</v>
      </c>
      <c r="E7" s="17">
        <v>0</v>
      </c>
      <c r="F7" s="30">
        <v>646.96999999999991</v>
      </c>
      <c r="G7" s="30">
        <v>0</v>
      </c>
      <c r="H7" s="19">
        <f t="shared" si="1"/>
        <v>0</v>
      </c>
      <c r="I7" s="19">
        <f t="shared" si="2"/>
        <v>0.39369361849794487</v>
      </c>
      <c r="J7" s="18">
        <f t="shared" si="5"/>
        <v>254.70796035961536</v>
      </c>
      <c r="K7" s="18">
        <f t="shared" si="3"/>
        <v>12.735398017980767</v>
      </c>
      <c r="L7" s="17">
        <v>161</v>
      </c>
      <c r="M7" s="20">
        <f t="shared" si="6"/>
        <v>0.12422360248447205</v>
      </c>
      <c r="N7" s="17">
        <v>13</v>
      </c>
      <c r="O7" s="21">
        <f t="shared" ref="O7:P7" si="15">D7/7</f>
        <v>2.8571428571428572</v>
      </c>
      <c r="P7" s="21">
        <f t="shared" si="15"/>
        <v>0</v>
      </c>
      <c r="Q7" s="17">
        <f t="shared" si="8"/>
        <v>4</v>
      </c>
      <c r="R7" s="17"/>
      <c r="S7" s="22">
        <v>3.62105263157894</v>
      </c>
      <c r="T7" s="15">
        <v>580</v>
      </c>
      <c r="U7" s="23" t="s">
        <v>34</v>
      </c>
      <c r="V7" s="24" t="s">
        <v>125</v>
      </c>
      <c r="W7" s="15">
        <v>0</v>
      </c>
      <c r="X7" s="25">
        <f t="shared" si="9"/>
        <v>0</v>
      </c>
      <c r="Y7" s="26">
        <f t="shared" si="10"/>
        <v>0</v>
      </c>
      <c r="Z7" s="15">
        <v>0</v>
      </c>
      <c r="AA7" s="15" t="s">
        <v>35</v>
      </c>
      <c r="AB7" s="28">
        <f t="shared" si="11"/>
        <v>-0.69</v>
      </c>
      <c r="AC7" s="29">
        <v>2.950320138888889E-2</v>
      </c>
      <c r="AD7" s="26">
        <f t="shared" si="12"/>
        <v>-0.81428835833333324</v>
      </c>
      <c r="AE7" s="26">
        <v>-5.8</v>
      </c>
      <c r="AF7" s="26">
        <v>-8.9201125641025634</v>
      </c>
      <c r="AG7" s="26">
        <v>0</v>
      </c>
    </row>
    <row r="8" spans="1:33" ht="15.75" customHeight="1" x14ac:dyDescent="0.2">
      <c r="A8" s="15" t="s">
        <v>41</v>
      </c>
      <c r="B8" s="15" t="s">
        <v>148</v>
      </c>
      <c r="C8" s="16">
        <f t="shared" si="4"/>
        <v>36.062857142857141</v>
      </c>
      <c r="D8" s="17">
        <v>7</v>
      </c>
      <c r="E8" s="17">
        <v>0</v>
      </c>
      <c r="F8" s="30">
        <v>252.44</v>
      </c>
      <c r="G8" s="30">
        <v>0</v>
      </c>
      <c r="H8" s="19">
        <f t="shared" si="1"/>
        <v>0</v>
      </c>
      <c r="I8" s="19">
        <f t="shared" si="2"/>
        <v>0.44069481490486184</v>
      </c>
      <c r="J8" s="18">
        <f t="shared" si="5"/>
        <v>111.24899907458332</v>
      </c>
      <c r="K8" s="18">
        <f t="shared" si="3"/>
        <v>15.892714153511903</v>
      </c>
      <c r="L8" s="17">
        <v>77</v>
      </c>
      <c r="M8" s="20">
        <f t="shared" si="6"/>
        <v>9.0909090909090912E-2</v>
      </c>
      <c r="N8" s="17">
        <v>1</v>
      </c>
      <c r="O8" s="21">
        <f t="shared" ref="O8:P8" si="16">D8/7</f>
        <v>1</v>
      </c>
      <c r="P8" s="21">
        <f t="shared" si="16"/>
        <v>0</v>
      </c>
      <c r="Q8" s="17">
        <f t="shared" si="8"/>
        <v>1</v>
      </c>
      <c r="R8" s="17"/>
      <c r="S8" s="22" t="e">
        <v>#N/A</v>
      </c>
      <c r="T8" s="15">
        <v>580</v>
      </c>
      <c r="U8" s="23" t="s">
        <v>34</v>
      </c>
      <c r="V8" s="24" t="s">
        <v>34</v>
      </c>
      <c r="W8" s="15">
        <v>0</v>
      </c>
      <c r="X8" s="25">
        <f t="shared" si="9"/>
        <v>0</v>
      </c>
      <c r="Y8" s="26">
        <f t="shared" si="10"/>
        <v>0</v>
      </c>
      <c r="Z8" s="15">
        <v>0</v>
      </c>
      <c r="AA8" s="15" t="s">
        <v>35</v>
      </c>
      <c r="AB8" s="28">
        <f t="shared" si="11"/>
        <v>-0.69</v>
      </c>
      <c r="AC8" s="29">
        <v>2.950320138888889E-2</v>
      </c>
      <c r="AD8" s="26">
        <f t="shared" si="12"/>
        <v>-0.28500092541666666</v>
      </c>
      <c r="AE8" s="26">
        <v>-5.8</v>
      </c>
      <c r="AF8" s="26">
        <v>-8.92</v>
      </c>
      <c r="AG8" s="26">
        <v>0</v>
      </c>
    </row>
    <row r="9" spans="1:33" ht="15.75" customHeight="1" x14ac:dyDescent="0.2">
      <c r="A9" s="15" t="s">
        <v>43</v>
      </c>
      <c r="B9" s="15" t="s">
        <v>149</v>
      </c>
      <c r="C9" s="16">
        <f t="shared" si="4"/>
        <v>33</v>
      </c>
      <c r="D9" s="17">
        <v>1</v>
      </c>
      <c r="E9" s="17">
        <v>0</v>
      </c>
      <c r="F9" s="30">
        <v>33</v>
      </c>
      <c r="G9" s="30">
        <v>0</v>
      </c>
      <c r="H9" s="19">
        <f t="shared" si="1"/>
        <v>0</v>
      </c>
      <c r="I9" s="19">
        <f t="shared" si="2"/>
        <v>0.39901145897533036</v>
      </c>
      <c r="J9" s="18">
        <f t="shared" si="5"/>
        <v>13.167378146185902</v>
      </c>
      <c r="K9" s="18">
        <f t="shared" si="3"/>
        <v>13.167378146185902</v>
      </c>
      <c r="L9" s="17">
        <v>7</v>
      </c>
      <c r="M9" s="20">
        <f t="shared" si="6"/>
        <v>0.14285714285714285</v>
      </c>
      <c r="N9" s="17">
        <v>2</v>
      </c>
      <c r="O9" s="21">
        <f t="shared" ref="O9:P9" si="17">D9/7</f>
        <v>0.14285714285714285</v>
      </c>
      <c r="P9" s="21">
        <f t="shared" si="17"/>
        <v>0</v>
      </c>
      <c r="Q9" s="17">
        <f t="shared" si="8"/>
        <v>14</v>
      </c>
      <c r="R9" s="17"/>
      <c r="S9" s="22" t="e">
        <v>#N/A</v>
      </c>
      <c r="T9" s="15">
        <v>580</v>
      </c>
      <c r="U9" s="23" t="s">
        <v>34</v>
      </c>
      <c r="V9" s="24" t="s">
        <v>34</v>
      </c>
      <c r="W9" s="15">
        <v>0</v>
      </c>
      <c r="X9" s="25">
        <f t="shared" si="9"/>
        <v>0</v>
      </c>
      <c r="Y9" s="26">
        <f t="shared" si="10"/>
        <v>0</v>
      </c>
      <c r="Z9" s="15">
        <v>0</v>
      </c>
      <c r="AA9" s="15" t="s">
        <v>35</v>
      </c>
      <c r="AB9" s="28">
        <f t="shared" si="11"/>
        <v>-0.69</v>
      </c>
      <c r="AC9" s="29">
        <v>2.950320138888889E-2</v>
      </c>
      <c r="AD9" s="26">
        <f t="shared" si="12"/>
        <v>-4.0714417916666662E-2</v>
      </c>
      <c r="AE9" s="26">
        <v>-5.8</v>
      </c>
      <c r="AF9" s="26">
        <v>-9.0419074358974303</v>
      </c>
      <c r="AG9" s="26">
        <v>0</v>
      </c>
    </row>
    <row r="10" spans="1:33" ht="15.75" customHeight="1" x14ac:dyDescent="0.2">
      <c r="A10" s="15" t="s">
        <v>45</v>
      </c>
      <c r="B10" s="15" t="s">
        <v>143</v>
      </c>
      <c r="C10" s="16">
        <f t="shared" si="4"/>
        <v>33.8675</v>
      </c>
      <c r="D10" s="17">
        <v>4</v>
      </c>
      <c r="E10" s="17">
        <v>0</v>
      </c>
      <c r="F10" s="30">
        <v>135.47</v>
      </c>
      <c r="G10" s="30">
        <v>-0.12000000000000001</v>
      </c>
      <c r="H10" s="19">
        <f t="shared" si="1"/>
        <v>8.8580497527127782E-4</v>
      </c>
      <c r="I10" s="19">
        <f t="shared" si="2"/>
        <v>0.40967751225174287</v>
      </c>
      <c r="J10" s="18">
        <f t="shared" si="5"/>
        <v>55.499012584743603</v>
      </c>
      <c r="K10" s="18">
        <f t="shared" si="3"/>
        <v>13.874753146185901</v>
      </c>
      <c r="L10" s="17">
        <v>37</v>
      </c>
      <c r="M10" s="20">
        <f t="shared" si="6"/>
        <v>0.10810810810810811</v>
      </c>
      <c r="N10" s="17">
        <v>2</v>
      </c>
      <c r="O10" s="21">
        <f t="shared" ref="O10:P10" si="18">D10/7</f>
        <v>0.5714285714285714</v>
      </c>
      <c r="P10" s="21">
        <f t="shared" si="18"/>
        <v>0</v>
      </c>
      <c r="Q10" s="17">
        <f t="shared" si="8"/>
        <v>3</v>
      </c>
      <c r="R10" s="17"/>
      <c r="S10" s="22">
        <v>3.7854889589905301</v>
      </c>
      <c r="T10" s="15">
        <v>580</v>
      </c>
      <c r="U10" s="23" t="s">
        <v>34</v>
      </c>
      <c r="V10" s="24" t="s">
        <v>34</v>
      </c>
      <c r="W10" s="15">
        <v>0</v>
      </c>
      <c r="X10" s="25">
        <f t="shared" si="9"/>
        <v>0</v>
      </c>
      <c r="Y10" s="26">
        <f t="shared" si="10"/>
        <v>0</v>
      </c>
      <c r="Z10" s="15">
        <v>0</v>
      </c>
      <c r="AA10" s="15" t="s">
        <v>35</v>
      </c>
      <c r="AB10" s="28">
        <f t="shared" si="11"/>
        <v>-0.69</v>
      </c>
      <c r="AC10" s="29">
        <v>2.950320138888889E-2</v>
      </c>
      <c r="AD10" s="26">
        <f t="shared" si="12"/>
        <v>-0.16285767166666665</v>
      </c>
      <c r="AE10" s="26">
        <v>-5.8</v>
      </c>
      <c r="AF10" s="26">
        <v>-9.0419074358974303</v>
      </c>
      <c r="AG10" s="26">
        <v>0</v>
      </c>
    </row>
    <row r="11" spans="1:33" ht="15.75" customHeight="1" x14ac:dyDescent="0.2">
      <c r="A11" s="15" t="s">
        <v>47</v>
      </c>
      <c r="B11" s="15" t="s">
        <v>143</v>
      </c>
      <c r="C11" s="16">
        <f t="shared" si="4"/>
        <v>33</v>
      </c>
      <c r="D11" s="17">
        <v>1</v>
      </c>
      <c r="E11" s="17">
        <v>0</v>
      </c>
      <c r="F11" s="30">
        <v>33</v>
      </c>
      <c r="G11" s="30">
        <v>0</v>
      </c>
      <c r="H11" s="19">
        <f t="shared" si="1"/>
        <v>0</v>
      </c>
      <c r="I11" s="19">
        <f t="shared" si="2"/>
        <v>0.39901145897533036</v>
      </c>
      <c r="J11" s="18">
        <f t="shared" si="5"/>
        <v>13.167378146185902</v>
      </c>
      <c r="K11" s="18">
        <f t="shared" si="3"/>
        <v>13.167378146185902</v>
      </c>
      <c r="L11" s="17">
        <v>4</v>
      </c>
      <c r="M11" s="20">
        <f t="shared" si="6"/>
        <v>0.25</v>
      </c>
      <c r="N11" s="17">
        <v>0</v>
      </c>
      <c r="O11" s="21">
        <f t="shared" ref="O11:P11" si="19">D11/7</f>
        <v>0.14285714285714285</v>
      </c>
      <c r="P11" s="21">
        <f t="shared" si="19"/>
        <v>0</v>
      </c>
      <c r="Q11" s="17">
        <f t="shared" si="8"/>
        <v>0</v>
      </c>
      <c r="R11" s="17"/>
      <c r="S11" s="22" t="e">
        <v>#N/A</v>
      </c>
      <c r="T11" s="15">
        <v>580</v>
      </c>
      <c r="U11" s="23" t="s">
        <v>34</v>
      </c>
      <c r="V11" s="24" t="s">
        <v>34</v>
      </c>
      <c r="W11" s="15">
        <v>0</v>
      </c>
      <c r="X11" s="25">
        <f t="shared" si="9"/>
        <v>0</v>
      </c>
      <c r="Y11" s="26">
        <f t="shared" si="10"/>
        <v>0</v>
      </c>
      <c r="Z11" s="15">
        <v>0</v>
      </c>
      <c r="AA11" s="15" t="s">
        <v>35</v>
      </c>
      <c r="AB11" s="28">
        <f t="shared" si="11"/>
        <v>-0.69</v>
      </c>
      <c r="AC11" s="29">
        <v>2.950320138888889E-2</v>
      </c>
      <c r="AD11" s="26">
        <f t="shared" si="12"/>
        <v>-4.0714417916666662E-2</v>
      </c>
      <c r="AE11" s="26">
        <v>-5.8</v>
      </c>
      <c r="AF11" s="26">
        <v>-9.0419074358974303</v>
      </c>
      <c r="AG11" s="26">
        <v>0</v>
      </c>
    </row>
    <row r="12" spans="1:33" ht="15.75" customHeight="1" x14ac:dyDescent="0.2">
      <c r="A12" s="15" t="s">
        <v>49</v>
      </c>
      <c r="B12" s="15" t="s">
        <v>143</v>
      </c>
      <c r="C12" s="16">
        <f t="shared" si="4"/>
        <v>33</v>
      </c>
      <c r="D12" s="17">
        <v>1</v>
      </c>
      <c r="E12" s="17">
        <v>0</v>
      </c>
      <c r="F12" s="30">
        <v>33</v>
      </c>
      <c r="G12" s="30">
        <v>0</v>
      </c>
      <c r="H12" s="19">
        <f t="shared" si="1"/>
        <v>0</v>
      </c>
      <c r="I12" s="19">
        <f t="shared" si="2"/>
        <v>0.39901145897533036</v>
      </c>
      <c r="J12" s="18">
        <f t="shared" si="5"/>
        <v>13.167378146185902</v>
      </c>
      <c r="K12" s="18">
        <f t="shared" si="3"/>
        <v>13.167378146185902</v>
      </c>
      <c r="L12" s="17">
        <v>18</v>
      </c>
      <c r="M12" s="20">
        <f t="shared" si="6"/>
        <v>5.5555555555555552E-2</v>
      </c>
      <c r="N12" s="17">
        <v>0</v>
      </c>
      <c r="O12" s="21">
        <f t="shared" ref="O12:P12" si="20">D12/7</f>
        <v>0.14285714285714285</v>
      </c>
      <c r="P12" s="21">
        <f t="shared" si="20"/>
        <v>0</v>
      </c>
      <c r="Q12" s="17">
        <f t="shared" si="8"/>
        <v>0</v>
      </c>
      <c r="R12" s="17"/>
      <c r="S12" s="22" t="e">
        <v>#N/A</v>
      </c>
      <c r="T12" s="15">
        <v>580</v>
      </c>
      <c r="U12" s="23" t="s">
        <v>34</v>
      </c>
      <c r="V12" s="24" t="s">
        <v>34</v>
      </c>
      <c r="W12" s="15">
        <v>0</v>
      </c>
      <c r="X12" s="25">
        <f t="shared" si="9"/>
        <v>0</v>
      </c>
      <c r="Y12" s="26">
        <f t="shared" si="10"/>
        <v>0</v>
      </c>
      <c r="Z12" s="15">
        <v>0</v>
      </c>
      <c r="AA12" s="15" t="s">
        <v>35</v>
      </c>
      <c r="AB12" s="28">
        <f t="shared" si="11"/>
        <v>-0.69</v>
      </c>
      <c r="AC12" s="29">
        <v>2.950320138888889E-2</v>
      </c>
      <c r="AD12" s="26">
        <f t="shared" si="12"/>
        <v>-4.0714417916666662E-2</v>
      </c>
      <c r="AE12" s="26">
        <v>-5.8</v>
      </c>
      <c r="AF12" s="26">
        <v>-9.0419074358974303</v>
      </c>
      <c r="AG12" s="26">
        <v>0</v>
      </c>
    </row>
    <row r="13" spans="1:33" ht="15.75" customHeight="1" x14ac:dyDescent="0.2">
      <c r="A13" s="15" t="s">
        <v>51</v>
      </c>
      <c r="B13" s="15"/>
      <c r="C13" s="16" t="str">
        <f t="shared" si="4"/>
        <v xml:space="preserve"> - </v>
      </c>
      <c r="D13" s="17">
        <v>0</v>
      </c>
      <c r="E13" s="17">
        <v>0</v>
      </c>
      <c r="F13" s="18">
        <v>0</v>
      </c>
      <c r="G13" s="30">
        <v>0</v>
      </c>
      <c r="H13" s="19" t="e">
        <f t="shared" si="1"/>
        <v>#DIV/0!</v>
      </c>
      <c r="I13" s="19" t="e">
        <f t="shared" si="2"/>
        <v>#DIV/0!</v>
      </c>
      <c r="J13" s="18">
        <f t="shared" si="5"/>
        <v>0</v>
      </c>
      <c r="K13" s="18" t="e">
        <f t="shared" si="3"/>
        <v>#DIV/0!</v>
      </c>
      <c r="L13" s="17">
        <v>0</v>
      </c>
      <c r="M13" s="20" t="str">
        <f t="shared" si="6"/>
        <v>-</v>
      </c>
      <c r="N13" s="17">
        <v>0</v>
      </c>
      <c r="O13" s="21">
        <f t="shared" ref="O13:P13" si="21">D13/7</f>
        <v>0</v>
      </c>
      <c r="P13" s="21">
        <f t="shared" si="21"/>
        <v>0</v>
      </c>
      <c r="Q13" s="17" t="e">
        <f t="shared" si="8"/>
        <v>#DIV/0!</v>
      </c>
      <c r="R13" s="17"/>
      <c r="S13" s="22" t="e">
        <v>#N/A</v>
      </c>
      <c r="T13" s="15">
        <v>280</v>
      </c>
      <c r="U13" s="23" t="s">
        <v>34</v>
      </c>
      <c r="V13" s="24" t="s">
        <v>34</v>
      </c>
      <c r="W13" s="15">
        <v>0</v>
      </c>
      <c r="X13" s="25">
        <f t="shared" si="9"/>
        <v>0</v>
      </c>
      <c r="Y13" s="26">
        <f t="shared" si="10"/>
        <v>0</v>
      </c>
      <c r="Z13" s="15">
        <v>0</v>
      </c>
      <c r="AA13" s="15" t="e">
        <v>#N/A</v>
      </c>
      <c r="AB13" s="28" t="e">
        <f t="shared" si="11"/>
        <v>#N/A</v>
      </c>
      <c r="AC13" s="29" t="e">
        <v>#N/A</v>
      </c>
      <c r="AD13" s="26">
        <f t="shared" si="12"/>
        <v>0</v>
      </c>
      <c r="AE13" s="26">
        <v>0</v>
      </c>
      <c r="AF13" s="26">
        <v>-9.1060099999999995</v>
      </c>
      <c r="AG13" s="26">
        <v>0</v>
      </c>
    </row>
    <row r="14" spans="1:33" ht="15.75" customHeight="1" x14ac:dyDescent="0.2">
      <c r="A14" s="15" t="s">
        <v>53</v>
      </c>
      <c r="B14" s="15"/>
      <c r="C14" s="16" t="str">
        <f t="shared" si="4"/>
        <v xml:space="preserve"> - </v>
      </c>
      <c r="D14" s="17">
        <v>0</v>
      </c>
      <c r="E14" s="17">
        <v>0</v>
      </c>
      <c r="F14" s="18">
        <v>0</v>
      </c>
      <c r="G14" s="30">
        <v>0</v>
      </c>
      <c r="H14" s="19" t="e">
        <f t="shared" si="1"/>
        <v>#DIV/0!</v>
      </c>
      <c r="I14" s="19" t="e">
        <f t="shared" si="2"/>
        <v>#DIV/0!</v>
      </c>
      <c r="J14" s="18">
        <f t="shared" si="5"/>
        <v>0</v>
      </c>
      <c r="K14" s="18" t="e">
        <f t="shared" si="3"/>
        <v>#DIV/0!</v>
      </c>
      <c r="L14" s="17">
        <v>0</v>
      </c>
      <c r="M14" s="20" t="str">
        <f t="shared" si="6"/>
        <v>-</v>
      </c>
      <c r="N14" s="17">
        <v>0</v>
      </c>
      <c r="O14" s="21">
        <f t="shared" ref="O14:P14" si="22">D14/7</f>
        <v>0</v>
      </c>
      <c r="P14" s="21">
        <f t="shared" si="22"/>
        <v>0</v>
      </c>
      <c r="Q14" s="17" t="e">
        <f t="shared" si="8"/>
        <v>#DIV/0!</v>
      </c>
      <c r="R14" s="17"/>
      <c r="S14" s="22" t="e">
        <v>#N/A</v>
      </c>
      <c r="T14" s="15">
        <v>280</v>
      </c>
      <c r="U14" s="23" t="s">
        <v>34</v>
      </c>
      <c r="V14" s="24" t="s">
        <v>34</v>
      </c>
      <c r="W14" s="15">
        <v>0</v>
      </c>
      <c r="X14" s="25">
        <f t="shared" si="9"/>
        <v>0</v>
      </c>
      <c r="Y14" s="26">
        <f t="shared" si="10"/>
        <v>0</v>
      </c>
      <c r="Z14" s="15">
        <v>0</v>
      </c>
      <c r="AA14" s="15" t="e">
        <v>#N/A</v>
      </c>
      <c r="AB14" s="28" t="e">
        <f t="shared" si="11"/>
        <v>#N/A</v>
      </c>
      <c r="AC14" s="29" t="e">
        <v>#N/A</v>
      </c>
      <c r="AD14" s="26">
        <f t="shared" si="12"/>
        <v>0</v>
      </c>
      <c r="AE14" s="26">
        <v>0</v>
      </c>
      <c r="AF14" s="26">
        <v>-9.1060099999999995</v>
      </c>
      <c r="AG14" s="26">
        <v>0</v>
      </c>
    </row>
    <row r="15" spans="1:33" ht="15.75" customHeight="1" x14ac:dyDescent="0.2">
      <c r="A15" s="15" t="s">
        <v>55</v>
      </c>
      <c r="B15" s="15"/>
      <c r="C15" s="16" t="str">
        <f t="shared" si="4"/>
        <v xml:space="preserve"> - </v>
      </c>
      <c r="D15" s="17">
        <v>0</v>
      </c>
      <c r="E15" s="17">
        <v>0</v>
      </c>
      <c r="F15" s="18">
        <v>0</v>
      </c>
      <c r="G15" s="30">
        <v>0</v>
      </c>
      <c r="H15" s="19" t="e">
        <f t="shared" si="1"/>
        <v>#DIV/0!</v>
      </c>
      <c r="I15" s="19" t="e">
        <f t="shared" si="2"/>
        <v>#DIV/0!</v>
      </c>
      <c r="J15" s="18">
        <f t="shared" si="5"/>
        <v>0</v>
      </c>
      <c r="K15" s="18" t="e">
        <f t="shared" si="3"/>
        <v>#DIV/0!</v>
      </c>
      <c r="L15" s="17">
        <v>0</v>
      </c>
      <c r="M15" s="20" t="str">
        <f t="shared" si="6"/>
        <v>-</v>
      </c>
      <c r="N15" s="17">
        <v>0</v>
      </c>
      <c r="O15" s="21">
        <f t="shared" ref="O15:P15" si="23">D15/7</f>
        <v>0</v>
      </c>
      <c r="P15" s="21">
        <f t="shared" si="23"/>
        <v>0</v>
      </c>
      <c r="Q15" s="17" t="e">
        <f t="shared" si="8"/>
        <v>#DIV/0!</v>
      </c>
      <c r="R15" s="17"/>
      <c r="S15" s="22" t="e">
        <v>#N/A</v>
      </c>
      <c r="T15" s="15">
        <v>280</v>
      </c>
      <c r="U15" s="23" t="s">
        <v>34</v>
      </c>
      <c r="V15" s="24" t="s">
        <v>34</v>
      </c>
      <c r="W15" s="15">
        <v>0</v>
      </c>
      <c r="X15" s="25">
        <f t="shared" si="9"/>
        <v>0</v>
      </c>
      <c r="Y15" s="26">
        <f t="shared" si="10"/>
        <v>0</v>
      </c>
      <c r="Z15" s="15">
        <v>0</v>
      </c>
      <c r="AA15" s="15" t="e">
        <v>#N/A</v>
      </c>
      <c r="AB15" s="28" t="e">
        <f t="shared" si="11"/>
        <v>#N/A</v>
      </c>
      <c r="AC15" s="29" t="e">
        <v>#N/A</v>
      </c>
      <c r="AD15" s="26">
        <f t="shared" si="12"/>
        <v>0</v>
      </c>
      <c r="AE15" s="26">
        <v>0</v>
      </c>
      <c r="AF15" s="26">
        <v>-9.1060099999999995</v>
      </c>
      <c r="AG15" s="26">
        <v>0</v>
      </c>
    </row>
    <row r="16" spans="1:33" ht="15.75" customHeight="1" x14ac:dyDescent="0.2">
      <c r="A16" s="15" t="s">
        <v>57</v>
      </c>
      <c r="B16" s="15"/>
      <c r="C16" s="16" t="str">
        <f t="shared" si="4"/>
        <v xml:space="preserve"> - </v>
      </c>
      <c r="D16" s="17">
        <v>0</v>
      </c>
      <c r="E16" s="17">
        <v>0</v>
      </c>
      <c r="F16" s="18">
        <v>0</v>
      </c>
      <c r="G16" s="30">
        <v>0</v>
      </c>
      <c r="H16" s="19" t="e">
        <f t="shared" si="1"/>
        <v>#DIV/0!</v>
      </c>
      <c r="I16" s="19" t="e">
        <f t="shared" si="2"/>
        <v>#DIV/0!</v>
      </c>
      <c r="J16" s="18">
        <f t="shared" si="5"/>
        <v>0</v>
      </c>
      <c r="K16" s="18" t="e">
        <f t="shared" si="3"/>
        <v>#DIV/0!</v>
      </c>
      <c r="L16" s="17">
        <v>0</v>
      </c>
      <c r="M16" s="20" t="str">
        <f t="shared" si="6"/>
        <v>-</v>
      </c>
      <c r="N16" s="17">
        <v>0</v>
      </c>
      <c r="O16" s="21">
        <f t="shared" ref="O16:P16" si="24">D16/7</f>
        <v>0</v>
      </c>
      <c r="P16" s="21">
        <f t="shared" si="24"/>
        <v>0</v>
      </c>
      <c r="Q16" s="17" t="e">
        <f t="shared" si="8"/>
        <v>#DIV/0!</v>
      </c>
      <c r="R16" s="17"/>
      <c r="S16" s="22" t="e">
        <v>#N/A</v>
      </c>
      <c r="T16" s="15">
        <v>280</v>
      </c>
      <c r="U16" s="23" t="s">
        <v>34</v>
      </c>
      <c r="V16" s="24" t="s">
        <v>34</v>
      </c>
      <c r="W16" s="15">
        <v>0</v>
      </c>
      <c r="X16" s="25">
        <f t="shared" si="9"/>
        <v>0</v>
      </c>
      <c r="Y16" s="26">
        <f t="shared" si="10"/>
        <v>0</v>
      </c>
      <c r="Z16" s="15">
        <v>0</v>
      </c>
      <c r="AA16" s="15" t="e">
        <v>#N/A</v>
      </c>
      <c r="AB16" s="28" t="e">
        <f t="shared" si="11"/>
        <v>#N/A</v>
      </c>
      <c r="AC16" s="29" t="e">
        <v>#N/A</v>
      </c>
      <c r="AD16" s="26">
        <f t="shared" si="12"/>
        <v>0</v>
      </c>
      <c r="AE16" s="26">
        <v>0</v>
      </c>
      <c r="AF16" s="26">
        <v>-9.1060099999999995</v>
      </c>
      <c r="AG16" s="26">
        <v>0</v>
      </c>
    </row>
    <row r="17" spans="1:33" ht="15.75" customHeight="1" x14ac:dyDescent="0.2">
      <c r="A17" s="15" t="s">
        <v>59</v>
      </c>
      <c r="B17" s="15"/>
      <c r="C17" s="16" t="str">
        <f t="shared" si="4"/>
        <v xml:space="preserve"> - </v>
      </c>
      <c r="D17" s="17">
        <v>0</v>
      </c>
      <c r="E17" s="17">
        <v>0</v>
      </c>
      <c r="F17" s="18">
        <v>0</v>
      </c>
      <c r="G17" s="30">
        <v>0</v>
      </c>
      <c r="H17" s="19" t="e">
        <f t="shared" si="1"/>
        <v>#DIV/0!</v>
      </c>
      <c r="I17" s="19" t="e">
        <f t="shared" si="2"/>
        <v>#DIV/0!</v>
      </c>
      <c r="J17" s="18">
        <f t="shared" si="5"/>
        <v>0</v>
      </c>
      <c r="K17" s="18" t="e">
        <f t="shared" si="3"/>
        <v>#DIV/0!</v>
      </c>
      <c r="L17" s="17">
        <v>0</v>
      </c>
      <c r="M17" s="20" t="str">
        <f t="shared" si="6"/>
        <v>-</v>
      </c>
      <c r="N17" s="17">
        <v>0</v>
      </c>
      <c r="O17" s="21">
        <f t="shared" ref="O17:P17" si="25">D17/7</f>
        <v>0</v>
      </c>
      <c r="P17" s="21">
        <f t="shared" si="25"/>
        <v>0</v>
      </c>
      <c r="Q17" s="17" t="e">
        <f t="shared" si="8"/>
        <v>#DIV/0!</v>
      </c>
      <c r="R17" s="17"/>
      <c r="S17" s="22" t="e">
        <v>#N/A</v>
      </c>
      <c r="T17" s="15">
        <v>280</v>
      </c>
      <c r="U17" s="23">
        <v>280</v>
      </c>
      <c r="V17" s="24" t="s">
        <v>150</v>
      </c>
      <c r="W17" s="15">
        <v>0</v>
      </c>
      <c r="X17" s="25">
        <f t="shared" si="9"/>
        <v>0</v>
      </c>
      <c r="Y17" s="26">
        <f t="shared" si="10"/>
        <v>0</v>
      </c>
      <c r="Z17" s="15">
        <v>0</v>
      </c>
      <c r="AA17" s="15" t="e">
        <v>#N/A</v>
      </c>
      <c r="AB17" s="28" t="e">
        <f t="shared" si="11"/>
        <v>#N/A</v>
      </c>
      <c r="AC17" s="29" t="e">
        <v>#N/A</v>
      </c>
      <c r="AD17" s="26">
        <f t="shared" si="12"/>
        <v>0</v>
      </c>
      <c r="AE17" s="26">
        <v>0</v>
      </c>
      <c r="AF17" s="26">
        <v>-8.9134100000000007</v>
      </c>
      <c r="AG17" s="26">
        <v>0</v>
      </c>
    </row>
    <row r="18" spans="1:33" ht="15.75" customHeight="1" x14ac:dyDescent="0.2">
      <c r="A18" s="15" t="s">
        <v>61</v>
      </c>
      <c r="B18" s="15"/>
      <c r="C18" s="16" t="str">
        <f t="shared" si="4"/>
        <v xml:space="preserve"> - </v>
      </c>
      <c r="D18" s="17">
        <v>0</v>
      </c>
      <c r="E18" s="17">
        <v>0</v>
      </c>
      <c r="F18" s="18">
        <v>0</v>
      </c>
      <c r="G18" s="30">
        <v>0</v>
      </c>
      <c r="H18" s="19" t="e">
        <f t="shared" si="1"/>
        <v>#DIV/0!</v>
      </c>
      <c r="I18" s="19" t="e">
        <f t="shared" si="2"/>
        <v>#DIV/0!</v>
      </c>
      <c r="J18" s="18">
        <f t="shared" si="5"/>
        <v>0</v>
      </c>
      <c r="K18" s="18" t="e">
        <f t="shared" si="3"/>
        <v>#DIV/0!</v>
      </c>
      <c r="L18" s="17">
        <v>0</v>
      </c>
      <c r="M18" s="20" t="str">
        <f t="shared" si="6"/>
        <v>-</v>
      </c>
      <c r="N18" s="17">
        <v>0</v>
      </c>
      <c r="O18" s="21">
        <f t="shared" ref="O18:P18" si="26">D18/7</f>
        <v>0</v>
      </c>
      <c r="P18" s="21">
        <f t="shared" si="26"/>
        <v>0</v>
      </c>
      <c r="Q18" s="17" t="e">
        <f t="shared" si="8"/>
        <v>#DIV/0!</v>
      </c>
      <c r="R18" s="17"/>
      <c r="S18" s="22" t="e">
        <v>#N/A</v>
      </c>
      <c r="T18" s="15">
        <v>280</v>
      </c>
      <c r="U18" s="23">
        <v>280</v>
      </c>
      <c r="V18" s="24" t="s">
        <v>150</v>
      </c>
      <c r="W18" s="15">
        <v>0</v>
      </c>
      <c r="X18" s="25">
        <f t="shared" si="9"/>
        <v>0</v>
      </c>
      <c r="Y18" s="26">
        <f t="shared" si="10"/>
        <v>0</v>
      </c>
      <c r="Z18" s="15">
        <v>0</v>
      </c>
      <c r="AA18" s="15" t="e">
        <v>#N/A</v>
      </c>
      <c r="AB18" s="28" t="e">
        <f t="shared" si="11"/>
        <v>#N/A</v>
      </c>
      <c r="AC18" s="29" t="e">
        <v>#N/A</v>
      </c>
      <c r="AD18" s="26">
        <f t="shared" si="12"/>
        <v>0</v>
      </c>
      <c r="AE18" s="26">
        <v>0</v>
      </c>
      <c r="AF18" s="26">
        <v>-8.9134100000000007</v>
      </c>
      <c r="AG18" s="26">
        <v>0</v>
      </c>
    </row>
    <row r="19" spans="1:33" ht="15.75" customHeight="1" x14ac:dyDescent="0.2">
      <c r="A19" s="15" t="s">
        <v>63</v>
      </c>
      <c r="B19" s="15"/>
      <c r="C19" s="16" t="str">
        <f t="shared" si="4"/>
        <v xml:space="preserve"> - </v>
      </c>
      <c r="D19" s="17">
        <v>0</v>
      </c>
      <c r="E19" s="17">
        <v>0</v>
      </c>
      <c r="F19" s="18">
        <v>0</v>
      </c>
      <c r="G19" s="30">
        <v>0</v>
      </c>
      <c r="H19" s="19" t="e">
        <f t="shared" si="1"/>
        <v>#DIV/0!</v>
      </c>
      <c r="I19" s="19" t="e">
        <f t="shared" si="2"/>
        <v>#DIV/0!</v>
      </c>
      <c r="J19" s="18">
        <f t="shared" si="5"/>
        <v>0</v>
      </c>
      <c r="K19" s="18" t="e">
        <f t="shared" si="3"/>
        <v>#DIV/0!</v>
      </c>
      <c r="L19" s="17">
        <v>0</v>
      </c>
      <c r="M19" s="20" t="str">
        <f t="shared" si="6"/>
        <v>-</v>
      </c>
      <c r="N19" s="17">
        <v>0</v>
      </c>
      <c r="O19" s="21">
        <f t="shared" ref="O19:P19" si="27">D19/7</f>
        <v>0</v>
      </c>
      <c r="P19" s="21">
        <f t="shared" si="27"/>
        <v>0</v>
      </c>
      <c r="Q19" s="17" t="e">
        <f t="shared" si="8"/>
        <v>#DIV/0!</v>
      </c>
      <c r="R19" s="17"/>
      <c r="S19" s="22" t="e">
        <v>#N/A</v>
      </c>
      <c r="T19" s="15">
        <v>460</v>
      </c>
      <c r="U19" s="23">
        <v>280</v>
      </c>
      <c r="V19" s="24" t="s">
        <v>150</v>
      </c>
      <c r="W19" s="15">
        <v>0</v>
      </c>
      <c r="X19" s="25">
        <f t="shared" si="9"/>
        <v>0</v>
      </c>
      <c r="Y19" s="26">
        <f t="shared" si="10"/>
        <v>0</v>
      </c>
      <c r="Z19" s="15">
        <v>0</v>
      </c>
      <c r="AA19" s="15" t="e">
        <v>#N/A</v>
      </c>
      <c r="AB19" s="28" t="e">
        <f t="shared" si="11"/>
        <v>#N/A</v>
      </c>
      <c r="AC19" s="29" t="e">
        <v>#N/A</v>
      </c>
      <c r="AD19" s="26">
        <f t="shared" si="12"/>
        <v>0</v>
      </c>
      <c r="AE19" s="26">
        <v>0</v>
      </c>
      <c r="AF19" s="26">
        <v>-8.9134100000000007</v>
      </c>
      <c r="AG19" s="26">
        <v>0</v>
      </c>
    </row>
    <row r="20" spans="1:33" ht="15.75" customHeight="1" x14ac:dyDescent="0.2">
      <c r="A20" s="15" t="s">
        <v>65</v>
      </c>
      <c r="B20" s="15"/>
      <c r="C20" s="16" t="str">
        <f t="shared" si="4"/>
        <v xml:space="preserve"> - </v>
      </c>
      <c r="D20" s="17">
        <v>0</v>
      </c>
      <c r="E20" s="17">
        <v>0</v>
      </c>
      <c r="F20" s="18">
        <v>0</v>
      </c>
      <c r="G20" s="30">
        <v>0</v>
      </c>
      <c r="H20" s="19" t="e">
        <f t="shared" si="1"/>
        <v>#DIV/0!</v>
      </c>
      <c r="I20" s="19" t="e">
        <f t="shared" si="2"/>
        <v>#DIV/0!</v>
      </c>
      <c r="J20" s="18">
        <f t="shared" si="5"/>
        <v>0</v>
      </c>
      <c r="K20" s="18" t="e">
        <f t="shared" si="3"/>
        <v>#DIV/0!</v>
      </c>
      <c r="L20" s="17">
        <v>0</v>
      </c>
      <c r="M20" s="20" t="str">
        <f t="shared" si="6"/>
        <v>-</v>
      </c>
      <c r="N20" s="17">
        <v>0</v>
      </c>
      <c r="O20" s="21">
        <f t="shared" ref="O20:P20" si="28">D20/7</f>
        <v>0</v>
      </c>
      <c r="P20" s="21">
        <f t="shared" si="28"/>
        <v>0</v>
      </c>
      <c r="Q20" s="17" t="e">
        <f t="shared" si="8"/>
        <v>#DIV/0!</v>
      </c>
      <c r="R20" s="17"/>
      <c r="S20" s="22" t="e">
        <v>#N/A</v>
      </c>
      <c r="T20" s="15">
        <v>460</v>
      </c>
      <c r="U20" s="23">
        <v>280</v>
      </c>
      <c r="V20" s="24" t="s">
        <v>150</v>
      </c>
      <c r="W20" s="15">
        <v>0</v>
      </c>
      <c r="X20" s="25">
        <f t="shared" si="9"/>
        <v>0</v>
      </c>
      <c r="Y20" s="26">
        <f t="shared" si="10"/>
        <v>0</v>
      </c>
      <c r="Z20" s="15">
        <v>0</v>
      </c>
      <c r="AA20" s="15" t="e">
        <v>#N/A</v>
      </c>
      <c r="AB20" s="28" t="e">
        <f t="shared" si="11"/>
        <v>#N/A</v>
      </c>
      <c r="AC20" s="29" t="e">
        <v>#N/A</v>
      </c>
      <c r="AD20" s="26">
        <f t="shared" si="12"/>
        <v>0</v>
      </c>
      <c r="AE20" s="26">
        <v>0</v>
      </c>
      <c r="AF20" s="26">
        <v>-8.9134100000000007</v>
      </c>
      <c r="AG20" s="26">
        <v>0</v>
      </c>
    </row>
    <row r="21" spans="1:33" ht="15.75" customHeight="1" x14ac:dyDescent="0.2">
      <c r="A21" s="15" t="s">
        <v>67</v>
      </c>
      <c r="B21" s="15"/>
      <c r="C21" s="16" t="str">
        <f t="shared" si="4"/>
        <v xml:space="preserve"> - </v>
      </c>
      <c r="D21" s="17">
        <v>0</v>
      </c>
      <c r="E21" s="17">
        <v>0</v>
      </c>
      <c r="F21" s="18">
        <v>0</v>
      </c>
      <c r="G21" s="30">
        <v>0</v>
      </c>
      <c r="H21" s="19" t="e">
        <f t="shared" si="1"/>
        <v>#DIV/0!</v>
      </c>
      <c r="I21" s="19" t="e">
        <f t="shared" si="2"/>
        <v>#DIV/0!</v>
      </c>
      <c r="J21" s="18">
        <f t="shared" si="5"/>
        <v>0</v>
      </c>
      <c r="K21" s="18" t="e">
        <f t="shared" si="3"/>
        <v>#DIV/0!</v>
      </c>
      <c r="L21" s="17">
        <v>0</v>
      </c>
      <c r="M21" s="20" t="str">
        <f t="shared" si="6"/>
        <v>-</v>
      </c>
      <c r="N21" s="17">
        <v>0</v>
      </c>
      <c r="O21" s="21">
        <f t="shared" ref="O21:P21" si="29">D21/7</f>
        <v>0</v>
      </c>
      <c r="P21" s="21">
        <f t="shared" si="29"/>
        <v>0</v>
      </c>
      <c r="Q21" s="17" t="e">
        <f t="shared" si="8"/>
        <v>#DIV/0!</v>
      </c>
      <c r="R21" s="17"/>
      <c r="S21" s="22" t="e">
        <v>#N/A</v>
      </c>
      <c r="T21" s="15">
        <v>320</v>
      </c>
      <c r="U21" s="23">
        <v>140</v>
      </c>
      <c r="V21" s="24" t="s">
        <v>151</v>
      </c>
      <c r="W21" s="15">
        <v>0</v>
      </c>
      <c r="X21" s="25">
        <f t="shared" si="9"/>
        <v>0</v>
      </c>
      <c r="Y21" s="26">
        <f t="shared" si="10"/>
        <v>0</v>
      </c>
      <c r="Z21" s="15">
        <v>0</v>
      </c>
      <c r="AA21" s="15" t="e">
        <v>#N/A</v>
      </c>
      <c r="AB21" s="28" t="e">
        <f t="shared" si="11"/>
        <v>#N/A</v>
      </c>
      <c r="AC21" s="29" t="e">
        <v>#N/A</v>
      </c>
      <c r="AD21" s="26">
        <f t="shared" si="12"/>
        <v>0</v>
      </c>
      <c r="AE21" s="26">
        <v>0</v>
      </c>
      <c r="AF21" s="26">
        <v>-8.9134100000000007</v>
      </c>
      <c r="AG21" s="26">
        <v>0</v>
      </c>
    </row>
    <row r="22" spans="1:33" ht="15.75" customHeight="1" x14ac:dyDescent="0.2">
      <c r="A22" s="15" t="s">
        <v>69</v>
      </c>
      <c r="B22" s="15"/>
      <c r="C22" s="16" t="str">
        <f t="shared" si="4"/>
        <v xml:space="preserve"> - </v>
      </c>
      <c r="D22" s="17">
        <v>0</v>
      </c>
      <c r="E22" s="17">
        <v>0</v>
      </c>
      <c r="F22" s="30">
        <v>0</v>
      </c>
      <c r="G22" s="30">
        <v>0</v>
      </c>
      <c r="H22" s="19" t="e">
        <f t="shared" si="1"/>
        <v>#DIV/0!</v>
      </c>
      <c r="I22" s="19" t="e">
        <f t="shared" si="2"/>
        <v>#DIV/0!</v>
      </c>
      <c r="J22" s="18">
        <f t="shared" si="5"/>
        <v>0</v>
      </c>
      <c r="K22" s="18" t="e">
        <f t="shared" si="3"/>
        <v>#DIV/0!</v>
      </c>
      <c r="L22" s="17">
        <v>0</v>
      </c>
      <c r="M22" s="20" t="str">
        <f t="shared" si="6"/>
        <v>-</v>
      </c>
      <c r="N22" s="17">
        <v>0</v>
      </c>
      <c r="O22" s="21">
        <f t="shared" ref="O22:P22" si="30">D22/7</f>
        <v>0</v>
      </c>
      <c r="P22" s="21">
        <f t="shared" si="30"/>
        <v>0</v>
      </c>
      <c r="Q22" s="17" t="e">
        <f t="shared" si="8"/>
        <v>#DIV/0!</v>
      </c>
      <c r="R22" s="17"/>
      <c r="S22" s="22" t="e">
        <v>#N/A</v>
      </c>
      <c r="T22" s="15">
        <v>320</v>
      </c>
      <c r="U22" s="23">
        <v>140</v>
      </c>
      <c r="V22" s="24" t="s">
        <v>151</v>
      </c>
      <c r="W22" s="15">
        <v>0</v>
      </c>
      <c r="X22" s="25">
        <f t="shared" si="9"/>
        <v>0</v>
      </c>
      <c r="Y22" s="26">
        <f t="shared" si="10"/>
        <v>0</v>
      </c>
      <c r="Z22" s="15">
        <v>0</v>
      </c>
      <c r="AA22" s="15" t="e">
        <v>#N/A</v>
      </c>
      <c r="AB22" s="28" t="e">
        <f t="shared" si="11"/>
        <v>#N/A</v>
      </c>
      <c r="AC22" s="29" t="e">
        <v>#N/A</v>
      </c>
      <c r="AD22" s="26">
        <f t="shared" si="12"/>
        <v>0</v>
      </c>
      <c r="AE22" s="26">
        <v>0</v>
      </c>
      <c r="AF22" s="26">
        <v>-8.9134100000000007</v>
      </c>
      <c r="AG22" s="26">
        <v>0</v>
      </c>
    </row>
    <row r="23" spans="1:33" ht="15.75" customHeight="1" x14ac:dyDescent="0.2">
      <c r="A23" s="15" t="s">
        <v>71</v>
      </c>
      <c r="B23" s="15"/>
      <c r="C23" s="16" t="str">
        <f t="shared" si="4"/>
        <v xml:space="preserve"> - </v>
      </c>
      <c r="D23" s="17">
        <v>0</v>
      </c>
      <c r="E23" s="17">
        <v>0</v>
      </c>
      <c r="F23" s="18">
        <v>0</v>
      </c>
      <c r="G23" s="30">
        <v>0</v>
      </c>
      <c r="H23" s="19" t="e">
        <f t="shared" si="1"/>
        <v>#DIV/0!</v>
      </c>
      <c r="I23" s="19" t="e">
        <f t="shared" si="2"/>
        <v>#DIV/0!</v>
      </c>
      <c r="J23" s="18">
        <f t="shared" si="5"/>
        <v>0</v>
      </c>
      <c r="K23" s="18" t="e">
        <f t="shared" si="3"/>
        <v>#DIV/0!</v>
      </c>
      <c r="L23" s="17">
        <v>0</v>
      </c>
      <c r="M23" s="20" t="str">
        <f t="shared" si="6"/>
        <v>-</v>
      </c>
      <c r="N23" s="17">
        <v>0</v>
      </c>
      <c r="O23" s="21">
        <f t="shared" ref="O23:P23" si="31">D23/7</f>
        <v>0</v>
      </c>
      <c r="P23" s="21">
        <f t="shared" si="31"/>
        <v>0</v>
      </c>
      <c r="Q23" s="17" t="e">
        <f t="shared" si="8"/>
        <v>#DIV/0!</v>
      </c>
      <c r="R23" s="17"/>
      <c r="S23" s="22" t="e">
        <v>#N/A</v>
      </c>
      <c r="T23" s="15">
        <v>320</v>
      </c>
      <c r="U23" s="23" t="s">
        <v>34</v>
      </c>
      <c r="V23" s="24" t="s">
        <v>152</v>
      </c>
      <c r="W23" s="15">
        <v>0</v>
      </c>
      <c r="X23" s="25">
        <f t="shared" si="9"/>
        <v>0</v>
      </c>
      <c r="Y23" s="26">
        <f t="shared" si="10"/>
        <v>0</v>
      </c>
      <c r="Z23" s="15">
        <v>0</v>
      </c>
      <c r="AA23" s="15" t="e">
        <v>#N/A</v>
      </c>
      <c r="AB23" s="28" t="e">
        <f t="shared" si="11"/>
        <v>#N/A</v>
      </c>
      <c r="AC23" s="29" t="e">
        <v>#N/A</v>
      </c>
      <c r="AD23" s="26">
        <f t="shared" si="12"/>
        <v>0</v>
      </c>
      <c r="AE23" s="26">
        <v>0</v>
      </c>
      <c r="AF23" s="26">
        <v>-8.9134100000000007</v>
      </c>
      <c r="AG23" s="26">
        <v>0</v>
      </c>
    </row>
    <row r="24" spans="1:33" ht="15.75" customHeight="1" x14ac:dyDescent="0.2">
      <c r="A24" s="15" t="s">
        <v>73</v>
      </c>
      <c r="B24" s="15"/>
      <c r="C24" s="16" t="str">
        <f t="shared" si="4"/>
        <v xml:space="preserve"> - </v>
      </c>
      <c r="D24" s="17">
        <v>0</v>
      </c>
      <c r="E24" s="17">
        <v>0</v>
      </c>
      <c r="F24" s="18">
        <v>0</v>
      </c>
      <c r="G24" s="18">
        <v>0</v>
      </c>
      <c r="H24" s="19" t="e">
        <f t="shared" si="1"/>
        <v>#DIV/0!</v>
      </c>
      <c r="I24" s="19" t="e">
        <f t="shared" si="2"/>
        <v>#DIV/0!</v>
      </c>
      <c r="J24" s="18">
        <f t="shared" si="5"/>
        <v>0</v>
      </c>
      <c r="K24" s="18" t="e">
        <f t="shared" si="3"/>
        <v>#DIV/0!</v>
      </c>
      <c r="L24" s="17">
        <v>0</v>
      </c>
      <c r="M24" s="20" t="str">
        <f t="shared" si="6"/>
        <v>-</v>
      </c>
      <c r="N24" s="17">
        <v>0</v>
      </c>
      <c r="O24" s="21">
        <f t="shared" ref="O24:P24" si="32">D24/7</f>
        <v>0</v>
      </c>
      <c r="P24" s="21">
        <f t="shared" si="32"/>
        <v>0</v>
      </c>
      <c r="Q24" s="17" t="e">
        <f t="shared" si="8"/>
        <v>#DIV/0!</v>
      </c>
      <c r="R24" s="17"/>
      <c r="S24" s="22" t="e">
        <v>#N/A</v>
      </c>
      <c r="T24" s="15">
        <v>320</v>
      </c>
      <c r="U24" s="23" t="s">
        <v>34</v>
      </c>
      <c r="V24" s="24" t="s">
        <v>152</v>
      </c>
      <c r="W24" s="15">
        <v>0</v>
      </c>
      <c r="X24" s="25">
        <f t="shared" si="9"/>
        <v>0</v>
      </c>
      <c r="Y24" s="26">
        <f t="shared" si="10"/>
        <v>0</v>
      </c>
      <c r="Z24" s="15">
        <v>0</v>
      </c>
      <c r="AA24" s="15" t="s">
        <v>35</v>
      </c>
      <c r="AB24" s="28">
        <f t="shared" si="11"/>
        <v>-0.69</v>
      </c>
      <c r="AC24" s="29">
        <v>2.950320138888889E-2</v>
      </c>
      <c r="AD24" s="26">
        <f t="shared" si="12"/>
        <v>0</v>
      </c>
      <c r="AE24" s="26">
        <v>-5.8</v>
      </c>
      <c r="AF24" s="26">
        <v>-8.9134100000000007</v>
      </c>
      <c r="AG24" s="26">
        <v>0</v>
      </c>
    </row>
    <row r="25" spans="1:33" ht="15.75" customHeight="1" x14ac:dyDescent="0.2">
      <c r="A25" s="15" t="s">
        <v>75</v>
      </c>
      <c r="B25" s="15"/>
      <c r="C25" s="16" t="str">
        <f t="shared" si="4"/>
        <v xml:space="preserve"> - </v>
      </c>
      <c r="D25" s="17">
        <v>0</v>
      </c>
      <c r="E25" s="17">
        <v>0</v>
      </c>
      <c r="F25" s="18">
        <v>0</v>
      </c>
      <c r="G25" s="18">
        <v>0</v>
      </c>
      <c r="H25" s="19" t="e">
        <f t="shared" si="1"/>
        <v>#DIV/0!</v>
      </c>
      <c r="I25" s="19" t="e">
        <f t="shared" si="2"/>
        <v>#DIV/0!</v>
      </c>
      <c r="J25" s="18">
        <f t="shared" si="5"/>
        <v>0</v>
      </c>
      <c r="K25" s="18" t="e">
        <f t="shared" si="3"/>
        <v>#DIV/0!</v>
      </c>
      <c r="L25" s="17">
        <v>0</v>
      </c>
      <c r="M25" s="20" t="str">
        <f t="shared" si="6"/>
        <v>-</v>
      </c>
      <c r="N25" s="17">
        <v>0</v>
      </c>
      <c r="O25" s="21">
        <f t="shared" ref="O25:P25" si="33">D25/7</f>
        <v>0</v>
      </c>
      <c r="P25" s="21">
        <f t="shared" si="33"/>
        <v>0</v>
      </c>
      <c r="Q25" s="17" t="e">
        <f t="shared" si="8"/>
        <v>#DIV/0!</v>
      </c>
      <c r="R25" s="17"/>
      <c r="S25" s="22">
        <v>0</v>
      </c>
      <c r="T25" s="15">
        <v>320</v>
      </c>
      <c r="U25" s="23">
        <v>140</v>
      </c>
      <c r="V25" s="24" t="s">
        <v>153</v>
      </c>
      <c r="W25" s="15">
        <v>0</v>
      </c>
      <c r="X25" s="25">
        <f t="shared" si="9"/>
        <v>0</v>
      </c>
      <c r="Y25" s="26">
        <f t="shared" si="10"/>
        <v>0</v>
      </c>
      <c r="Z25" s="15">
        <v>0</v>
      </c>
      <c r="AA25" s="15" t="s">
        <v>35</v>
      </c>
      <c r="AB25" s="28">
        <f t="shared" si="11"/>
        <v>-0.69</v>
      </c>
      <c r="AC25" s="29">
        <v>2.950320138888889E-2</v>
      </c>
      <c r="AD25" s="26">
        <f t="shared" si="12"/>
        <v>0</v>
      </c>
      <c r="AE25" s="26">
        <v>-5.8</v>
      </c>
      <c r="AF25" s="26">
        <v>-8.91</v>
      </c>
      <c r="AG25" s="26">
        <v>0</v>
      </c>
    </row>
    <row r="26" spans="1:33" ht="15.75" customHeight="1" x14ac:dyDescent="0.2">
      <c r="A26" s="15" t="s">
        <v>77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19" t="e">
        <f t="shared" si="1"/>
        <v>#DIV/0!</v>
      </c>
      <c r="I26" s="19" t="e">
        <f t="shared" si="2"/>
        <v>#DIV/0!</v>
      </c>
      <c r="J26" s="18">
        <f t="shared" si="5"/>
        <v>0</v>
      </c>
      <c r="K26" s="18" t="e">
        <f t="shared" si="3"/>
        <v>#DIV/0!</v>
      </c>
      <c r="L26" s="17">
        <v>0</v>
      </c>
      <c r="M26" s="20" t="str">
        <f t="shared" si="6"/>
        <v>-</v>
      </c>
      <c r="N26" s="17">
        <v>0</v>
      </c>
      <c r="O26" s="21">
        <f t="shared" ref="O26:P26" si="34">D26/7</f>
        <v>0</v>
      </c>
      <c r="P26" s="21">
        <f t="shared" si="34"/>
        <v>0</v>
      </c>
      <c r="Q26" s="17" t="e">
        <f t="shared" si="8"/>
        <v>#DIV/0!</v>
      </c>
      <c r="R26" s="17"/>
      <c r="S26" s="22">
        <v>0</v>
      </c>
      <c r="T26" s="15">
        <v>320</v>
      </c>
      <c r="U26" s="23">
        <v>140</v>
      </c>
      <c r="V26" s="24" t="s">
        <v>154</v>
      </c>
      <c r="W26" s="15">
        <v>0</v>
      </c>
      <c r="X26" s="25">
        <f t="shared" si="9"/>
        <v>0</v>
      </c>
      <c r="Y26" s="26">
        <f t="shared" si="10"/>
        <v>0</v>
      </c>
      <c r="Z26" s="15">
        <v>0</v>
      </c>
      <c r="AA26" s="15" t="s">
        <v>35</v>
      </c>
      <c r="AB26" s="28">
        <f t="shared" si="11"/>
        <v>-0.69</v>
      </c>
      <c r="AC26" s="29">
        <v>2.950320138888889E-2</v>
      </c>
      <c r="AD26" s="26">
        <f t="shared" si="12"/>
        <v>0</v>
      </c>
      <c r="AE26" s="26">
        <v>-5.8</v>
      </c>
      <c r="AF26" s="26">
        <v>-8.9134100000000007</v>
      </c>
      <c r="AG26" s="26">
        <v>0</v>
      </c>
    </row>
    <row r="27" spans="1:33" ht="15.75" customHeight="1" x14ac:dyDescent="0.2">
      <c r="A27" s="15" t="s">
        <v>78</v>
      </c>
      <c r="B27" s="32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19" t="e">
        <f t="shared" si="1"/>
        <v>#DIV/0!</v>
      </c>
      <c r="I27" s="19" t="e">
        <f t="shared" si="2"/>
        <v>#DIV/0!</v>
      </c>
      <c r="J27" s="18">
        <f t="shared" si="5"/>
        <v>0</v>
      </c>
      <c r="K27" s="18" t="e">
        <f t="shared" si="3"/>
        <v>#DIV/0!</v>
      </c>
      <c r="L27" s="17">
        <v>0</v>
      </c>
      <c r="M27" s="20" t="str">
        <f t="shared" si="6"/>
        <v>-</v>
      </c>
      <c r="N27" s="17">
        <v>0</v>
      </c>
      <c r="O27" s="21">
        <f t="shared" ref="O27:P27" si="35">D27/7</f>
        <v>0</v>
      </c>
      <c r="P27" s="21">
        <f t="shared" si="35"/>
        <v>0</v>
      </c>
      <c r="Q27" s="17" t="e">
        <f t="shared" si="8"/>
        <v>#DIV/0!</v>
      </c>
      <c r="R27" s="17"/>
      <c r="S27" s="22">
        <v>0</v>
      </c>
      <c r="T27" s="15">
        <v>320</v>
      </c>
      <c r="U27" s="23">
        <v>140</v>
      </c>
      <c r="V27" s="24" t="s">
        <v>155</v>
      </c>
      <c r="W27" s="32">
        <v>0</v>
      </c>
      <c r="X27" s="25">
        <f t="shared" si="9"/>
        <v>0</v>
      </c>
      <c r="Y27" s="26">
        <f t="shared" si="10"/>
        <v>0</v>
      </c>
      <c r="Z27" s="32">
        <v>0</v>
      </c>
      <c r="AA27" s="15" t="s">
        <v>35</v>
      </c>
      <c r="AB27" s="28">
        <f t="shared" si="11"/>
        <v>-0.69</v>
      </c>
      <c r="AC27" s="29">
        <v>2.950320138888889E-2</v>
      </c>
      <c r="AD27" s="26">
        <f t="shared" si="12"/>
        <v>0</v>
      </c>
      <c r="AE27" s="26">
        <v>-5.8</v>
      </c>
      <c r="AF27" s="26">
        <v>-8.9134100000000007</v>
      </c>
      <c r="AG27" s="26">
        <v>0</v>
      </c>
    </row>
    <row r="28" spans="1:33" ht="15.75" customHeight="1" x14ac:dyDescent="0.2">
      <c r="A28" s="15" t="s">
        <v>79</v>
      </c>
      <c r="B28" s="32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19" t="e">
        <f t="shared" si="1"/>
        <v>#DIV/0!</v>
      </c>
      <c r="I28" s="19" t="e">
        <f t="shared" si="2"/>
        <v>#DIV/0!</v>
      </c>
      <c r="J28" s="18">
        <f t="shared" si="5"/>
        <v>0</v>
      </c>
      <c r="K28" s="18" t="e">
        <f t="shared" si="3"/>
        <v>#DIV/0!</v>
      </c>
      <c r="L28" s="17">
        <v>0</v>
      </c>
      <c r="M28" s="20" t="str">
        <f t="shared" si="6"/>
        <v>-</v>
      </c>
      <c r="N28" s="17">
        <v>0</v>
      </c>
      <c r="O28" s="21">
        <f t="shared" ref="O28:P28" si="36">D28/7</f>
        <v>0</v>
      </c>
      <c r="P28" s="21">
        <f t="shared" si="36"/>
        <v>0</v>
      </c>
      <c r="Q28" s="17" t="e">
        <f t="shared" si="8"/>
        <v>#DIV/0!</v>
      </c>
      <c r="R28" s="17"/>
      <c r="S28" s="22">
        <v>0</v>
      </c>
      <c r="T28" s="15">
        <v>180</v>
      </c>
      <c r="U28" s="23" t="s">
        <v>34</v>
      </c>
      <c r="V28" s="24" t="s">
        <v>34</v>
      </c>
      <c r="W28" s="32">
        <v>0</v>
      </c>
      <c r="X28" s="25">
        <f t="shared" si="9"/>
        <v>0</v>
      </c>
      <c r="Y28" s="26">
        <f t="shared" si="10"/>
        <v>0</v>
      </c>
      <c r="Z28" s="32">
        <v>0</v>
      </c>
      <c r="AA28" s="15" t="s">
        <v>35</v>
      </c>
      <c r="AB28" s="28">
        <f t="shared" si="11"/>
        <v>-0.69</v>
      </c>
      <c r="AC28" s="29">
        <v>2.950320138888889E-2</v>
      </c>
      <c r="AD28" s="26">
        <f t="shared" si="12"/>
        <v>0</v>
      </c>
      <c r="AE28" s="26">
        <v>-5.8</v>
      </c>
      <c r="AF28" s="26">
        <v>-8.9134100000000007</v>
      </c>
      <c r="AG28" s="26">
        <v>0</v>
      </c>
    </row>
    <row r="29" spans="1:33" ht="15.75" customHeight="1" x14ac:dyDescent="0.2">
      <c r="A29" s="15" t="s">
        <v>80</v>
      </c>
      <c r="B29" s="15" t="s">
        <v>156</v>
      </c>
      <c r="C29" s="16">
        <f t="shared" si="4"/>
        <v>37.695</v>
      </c>
      <c r="D29" s="17">
        <v>2</v>
      </c>
      <c r="E29" s="17">
        <v>0</v>
      </c>
      <c r="F29" s="18">
        <v>75.39</v>
      </c>
      <c r="G29" s="18">
        <v>0</v>
      </c>
      <c r="H29" s="19">
        <f t="shared" si="1"/>
        <v>0</v>
      </c>
      <c r="I29" s="19">
        <f t="shared" si="2"/>
        <v>0.46177544984967067</v>
      </c>
      <c r="J29" s="18">
        <f t="shared" si="5"/>
        <v>34.813251164166672</v>
      </c>
      <c r="K29" s="18">
        <f t="shared" si="3"/>
        <v>17.406625582083336</v>
      </c>
      <c r="L29" s="17">
        <v>7</v>
      </c>
      <c r="M29" s="20">
        <f t="shared" si="6"/>
        <v>0.2857142857142857</v>
      </c>
      <c r="N29" s="33">
        <v>138</v>
      </c>
      <c r="O29" s="21">
        <f t="shared" ref="O29:P29" si="37">D29/7</f>
        <v>0.2857142857142857</v>
      </c>
      <c r="P29" s="21">
        <f t="shared" si="37"/>
        <v>0</v>
      </c>
      <c r="Q29" s="17">
        <f t="shared" si="8"/>
        <v>483</v>
      </c>
      <c r="R29" s="17"/>
      <c r="S29" s="34">
        <v>9.3023255813953487E-2</v>
      </c>
      <c r="T29" s="15">
        <v>180</v>
      </c>
      <c r="U29" s="23" t="s">
        <v>34</v>
      </c>
      <c r="V29" s="24" t="s">
        <v>34</v>
      </c>
      <c r="W29" s="15">
        <v>0</v>
      </c>
      <c r="X29" s="25">
        <f t="shared" si="9"/>
        <v>0</v>
      </c>
      <c r="Y29" s="26">
        <f t="shared" si="10"/>
        <v>0</v>
      </c>
      <c r="Z29" s="15">
        <v>0</v>
      </c>
      <c r="AA29" s="15" t="s">
        <v>35</v>
      </c>
      <c r="AB29" s="28">
        <f t="shared" si="11"/>
        <v>-0.69</v>
      </c>
      <c r="AC29" s="29">
        <v>2.950320138888889E-2</v>
      </c>
      <c r="AD29" s="26">
        <f t="shared" si="12"/>
        <v>-8.1428835833333324E-2</v>
      </c>
      <c r="AE29" s="26">
        <v>-5.68</v>
      </c>
      <c r="AF29" s="26">
        <v>-8.9134100000000007</v>
      </c>
      <c r="AG29" s="26">
        <v>0</v>
      </c>
    </row>
    <row r="30" spans="1:33" ht="15.75" customHeight="1" x14ac:dyDescent="0.2">
      <c r="A30" s="15" t="s">
        <v>81</v>
      </c>
      <c r="B30" s="15" t="s">
        <v>157</v>
      </c>
      <c r="C30" s="16">
        <f t="shared" si="4"/>
        <v>33.49</v>
      </c>
      <c r="D30" s="17">
        <v>1</v>
      </c>
      <c r="E30" s="17">
        <v>0</v>
      </c>
      <c r="F30" s="18">
        <v>33.49</v>
      </c>
      <c r="G30" s="18">
        <v>-0.08</v>
      </c>
      <c r="H30" s="19">
        <f t="shared" si="1"/>
        <v>2.3887727679904446E-3</v>
      </c>
      <c r="I30" s="19">
        <f t="shared" si="2"/>
        <v>0.42354613741664188</v>
      </c>
      <c r="J30" s="18">
        <f t="shared" si="5"/>
        <v>14.184560142083336</v>
      </c>
      <c r="K30" s="18">
        <f t="shared" si="3"/>
        <v>14.184560142083336</v>
      </c>
      <c r="L30" s="17">
        <v>25</v>
      </c>
      <c r="M30" s="20">
        <f t="shared" si="6"/>
        <v>0.04</v>
      </c>
      <c r="N30" s="33">
        <v>138</v>
      </c>
      <c r="O30" s="21">
        <f t="shared" ref="O30:P30" si="38">D30/7</f>
        <v>0.14285714285714285</v>
      </c>
      <c r="P30" s="21">
        <f t="shared" si="38"/>
        <v>0</v>
      </c>
      <c r="Q30" s="17">
        <f t="shared" si="8"/>
        <v>966</v>
      </c>
      <c r="R30" s="17"/>
      <c r="S30" s="34">
        <v>0.1162790697674419</v>
      </c>
      <c r="T30" s="15">
        <v>180</v>
      </c>
      <c r="U30" s="23" t="s">
        <v>34</v>
      </c>
      <c r="V30" s="24" t="s">
        <v>34</v>
      </c>
      <c r="W30" s="15">
        <v>0</v>
      </c>
      <c r="X30" s="25">
        <f t="shared" si="9"/>
        <v>0</v>
      </c>
      <c r="Y30" s="26">
        <f t="shared" si="10"/>
        <v>0</v>
      </c>
      <c r="Z30" s="15">
        <v>0</v>
      </c>
      <c r="AA30" s="15" t="s">
        <v>35</v>
      </c>
      <c r="AB30" s="28">
        <f t="shared" si="11"/>
        <v>-0.69</v>
      </c>
      <c r="AC30" s="29">
        <v>2.950320138888889E-2</v>
      </c>
      <c r="AD30" s="26">
        <f t="shared" si="12"/>
        <v>-4.0714417916666662E-2</v>
      </c>
      <c r="AE30" s="26">
        <v>-5.68</v>
      </c>
      <c r="AF30" s="26">
        <v>-8.4812254399999993</v>
      </c>
      <c r="AG30" s="26">
        <v>0</v>
      </c>
    </row>
    <row r="31" spans="1:33" ht="15.75" customHeight="1" x14ac:dyDescent="0.2">
      <c r="A31" s="15" t="s">
        <v>82</v>
      </c>
      <c r="B31" s="15" t="s">
        <v>158</v>
      </c>
      <c r="C31" s="16">
        <f t="shared" si="4"/>
        <v>28.94</v>
      </c>
      <c r="D31" s="17">
        <v>1</v>
      </c>
      <c r="E31" s="17">
        <v>0</v>
      </c>
      <c r="F31" s="18">
        <v>28.94</v>
      </c>
      <c r="G31" s="18">
        <v>-0.29000000000000004</v>
      </c>
      <c r="H31" s="19">
        <f t="shared" si="1"/>
        <v>1.0020732550103663E-2</v>
      </c>
      <c r="I31" s="19">
        <f t="shared" si="2"/>
        <v>0.34924188466079248</v>
      </c>
      <c r="J31" s="18">
        <f t="shared" si="5"/>
        <v>10.107060142083334</v>
      </c>
      <c r="K31" s="18">
        <f t="shared" si="3"/>
        <v>10.107060142083334</v>
      </c>
      <c r="L31" s="17">
        <v>0</v>
      </c>
      <c r="M31" s="20" t="str">
        <f t="shared" si="6"/>
        <v>-</v>
      </c>
      <c r="N31" s="33">
        <v>127</v>
      </c>
      <c r="O31" s="21">
        <f t="shared" ref="O31:P31" si="39">D31/7</f>
        <v>0.14285714285714285</v>
      </c>
      <c r="P31" s="21">
        <f t="shared" si="39"/>
        <v>0</v>
      </c>
      <c r="Q31" s="17">
        <f t="shared" si="8"/>
        <v>889</v>
      </c>
      <c r="R31" s="17"/>
      <c r="S31" s="34">
        <v>0.140350877192982</v>
      </c>
      <c r="T31" s="15">
        <v>180</v>
      </c>
      <c r="U31" s="23" t="s">
        <v>34</v>
      </c>
      <c r="V31" s="24" t="s">
        <v>159</v>
      </c>
      <c r="W31" s="15">
        <v>0</v>
      </c>
      <c r="X31" s="25">
        <f t="shared" si="9"/>
        <v>0</v>
      </c>
      <c r="Y31" s="26">
        <f t="shared" si="10"/>
        <v>0</v>
      </c>
      <c r="Z31" s="15">
        <v>0</v>
      </c>
      <c r="AA31" s="15" t="s">
        <v>35</v>
      </c>
      <c r="AB31" s="28">
        <f t="shared" si="11"/>
        <v>-0.69</v>
      </c>
      <c r="AC31" s="29">
        <v>2.950320138888889E-2</v>
      </c>
      <c r="AD31" s="26">
        <f t="shared" si="12"/>
        <v>-4.0714417916666662E-2</v>
      </c>
      <c r="AE31" s="26">
        <v>-5.68</v>
      </c>
      <c r="AF31" s="26">
        <v>-8.4812254400000011</v>
      </c>
      <c r="AG31" s="26">
        <v>0</v>
      </c>
    </row>
    <row r="32" spans="1:33" ht="15.75" customHeight="1" x14ac:dyDescent="0.2">
      <c r="A32" s="15" t="s">
        <v>84</v>
      </c>
      <c r="B32" s="56" t="s">
        <v>160</v>
      </c>
      <c r="C32" s="16">
        <f t="shared" si="4"/>
        <v>31.14833333333333</v>
      </c>
      <c r="D32" s="17">
        <v>6</v>
      </c>
      <c r="E32" s="17">
        <v>0</v>
      </c>
      <c r="F32" s="18">
        <v>186.89</v>
      </c>
      <c r="G32" s="18">
        <v>-8.66</v>
      </c>
      <c r="H32" s="19">
        <f t="shared" si="1"/>
        <v>4.6337417732355939E-2</v>
      </c>
      <c r="I32" s="19">
        <f t="shared" si="2"/>
        <v>0.33054128552892076</v>
      </c>
      <c r="J32" s="18">
        <f t="shared" si="5"/>
        <v>61.774860852499998</v>
      </c>
      <c r="K32" s="18">
        <f t="shared" si="3"/>
        <v>10.295810142083333</v>
      </c>
      <c r="L32" s="17">
        <v>44</v>
      </c>
      <c r="M32" s="20">
        <f t="shared" si="6"/>
        <v>0.13636363636363635</v>
      </c>
      <c r="N32" s="33">
        <v>132</v>
      </c>
      <c r="O32" s="21">
        <f t="shared" ref="O32:P32" si="40">D32/7</f>
        <v>0.8571428571428571</v>
      </c>
      <c r="P32" s="21">
        <f t="shared" si="40"/>
        <v>0</v>
      </c>
      <c r="Q32" s="17">
        <f t="shared" si="8"/>
        <v>154</v>
      </c>
      <c r="R32" s="17" t="str">
        <f ca="1">IFERROR(VLOOKUP($B$2,IMPORTRANGE("https://docs.google.com/spreadsheets/d/1KiWZV1ko8G7lnRucBRBd29jj3Be6ltMfljMDqzOkQmI/edit#gid=1381463014","Lookup!A:F"),6,FALSE),"")</f>
        <v/>
      </c>
      <c r="S32" s="34">
        <v>0.24390243902439021</v>
      </c>
      <c r="T32" s="15">
        <f ca="1">IFERROR(__xludf.DUMMYFUNCTION("IFERROR(VLOOKUP($B$2,IMPORTRANGE(""https://docs.google.com/spreadsheets/d/1KiWZV1ko8G7lnRucBRBd29jj3Be6ltMfljMDqzOkQmI/edit#gid=1381463014"",""Lookup!A:D""),4,FALSE),"""")"),180)</f>
        <v>180</v>
      </c>
      <c r="U32" s="23">
        <f ca="1">IFERROR(__xludf.DUMMYFUNCTION("IFERROR(VLOOKUP($B$2,IMPORTRANGE(""https://docs.google.com/spreadsheets/d/1KiWZV1ko8G7lnRucBRBd29jj3Be6ltMfljMDqzOkQmI/edit#gid=1381463014"",""Lookup!A:D""),3,FALSE),"""")"),140)</f>
        <v>140</v>
      </c>
      <c r="V32" s="24" t="str">
        <f ca="1">IFERROR(__xludf.DUMMYFUNCTION("IFERROR(VLOOKUP($B$2,IMPORTRANGE(""https://docs.google.com/spreadsheets/d/1KiWZV1ko8G7lnRucBRBd29jj3Be6ltMfljMDqzOkQmI/edit#gid=1381463014"",""Lookup!A:D""),2,FALSE),"""")"),"| AGL196  - 140 units 06/10")</f>
        <v>| AGL196  - 140 units 06/10</v>
      </c>
      <c r="W32" s="15">
        <v>1</v>
      </c>
      <c r="X32" s="25">
        <f t="shared" si="9"/>
        <v>0.16666666666666666</v>
      </c>
      <c r="Y32" s="26">
        <f t="shared" si="10"/>
        <v>8.66</v>
      </c>
      <c r="Z32" s="15">
        <v>0</v>
      </c>
      <c r="AA32" s="15" t="s">
        <v>35</v>
      </c>
      <c r="AB32" s="28">
        <f t="shared" si="11"/>
        <v>-0.69</v>
      </c>
      <c r="AC32" s="29">
        <v>2.950320138888889E-2</v>
      </c>
      <c r="AD32" s="26">
        <f t="shared" si="12"/>
        <v>-0.24428650749999997</v>
      </c>
      <c r="AE32" s="26">
        <v>-5.68</v>
      </c>
      <c r="AF32" s="26">
        <v>-8.4812254399999993</v>
      </c>
      <c r="AG32" s="26">
        <v>-3.21</v>
      </c>
    </row>
    <row r="33" spans="1:33" ht="15.75" customHeight="1" x14ac:dyDescent="0.2">
      <c r="A33" s="15"/>
      <c r="B33" s="1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22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5.75" customHeight="1" x14ac:dyDescent="0.2">
      <c r="A34" s="15"/>
      <c r="B34" s="1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2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5.75" customHeight="1" x14ac:dyDescent="0.2">
      <c r="A35" s="15"/>
      <c r="B35" s="1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2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5.75" customHeight="1" x14ac:dyDescent="0.2">
      <c r="A36" s="15"/>
      <c r="B36" s="1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2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5.75" customHeight="1" x14ac:dyDescent="0.2">
      <c r="A37" s="15"/>
      <c r="B37" s="1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2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5.75" customHeight="1" x14ac:dyDescent="0.2">
      <c r="A38" s="15"/>
      <c r="B38" s="1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2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5.75" customHeight="1" x14ac:dyDescent="0.2">
      <c r="A39" s="15"/>
      <c r="B39" s="1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2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">
      <c r="A40" s="15"/>
      <c r="B40" s="1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2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">
      <c r="A41" s="15"/>
      <c r="B41" s="1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2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">
      <c r="A42" s="15"/>
      <c r="B42" s="1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22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">
      <c r="A43" s="15"/>
      <c r="B43" s="1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22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">
      <c r="A44" s="15"/>
      <c r="B44" s="1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22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">
      <c r="A45" s="15"/>
      <c r="B45" s="1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2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">
      <c r="A46" s="15"/>
      <c r="B46" s="1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22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">
      <c r="A47" s="15"/>
      <c r="B47" s="1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22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">
      <c r="A48" s="15"/>
      <c r="B48" s="1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22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">
      <c r="A49" s="15"/>
      <c r="B49" s="1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22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">
      <c r="A50" s="15"/>
      <c r="B50" s="1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22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">
      <c r="A51" s="15"/>
      <c r="B51" s="1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2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">
      <c r="A52" s="15"/>
      <c r="B52" s="1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22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">
      <c r="A53" s="15"/>
      <c r="B53" s="1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2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">
      <c r="A54" s="15"/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2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">
      <c r="A55" s="15"/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2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">
      <c r="A56" s="15"/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22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">
      <c r="A57" s="15"/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">
      <c r="A58" s="15"/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22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">
      <c r="A59" s="15"/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2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2">
      <c r="A60" s="15"/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22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">
      <c r="A61" s="15"/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22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">
      <c r="A62" s="15"/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22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">
      <c r="A63" s="15"/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2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">
      <c r="A64" s="15"/>
      <c r="B64" s="1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2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5.75" customHeight="1" x14ac:dyDescent="0.2">
      <c r="A65" s="15"/>
      <c r="B65" s="1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22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5.75" customHeight="1" x14ac:dyDescent="0.2">
      <c r="A66" s="15"/>
      <c r="B66" s="1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2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5.75" customHeight="1" x14ac:dyDescent="0.2">
      <c r="A67" s="15"/>
      <c r="B67" s="1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22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5.75" customHeight="1" x14ac:dyDescent="0.2">
      <c r="A68" s="15"/>
      <c r="B68" s="1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2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5.75" customHeight="1" x14ac:dyDescent="0.2">
      <c r="A69" s="15"/>
      <c r="B69" s="1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2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5.75" customHeight="1" x14ac:dyDescent="0.2">
      <c r="A70" s="15"/>
      <c r="B70" s="1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2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5.75" customHeight="1" x14ac:dyDescent="0.2">
      <c r="A71" s="15"/>
      <c r="B71" s="1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2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5.75" customHeight="1" x14ac:dyDescent="0.2">
      <c r="A72" s="15"/>
      <c r="B72" s="1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22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5.75" customHeight="1" x14ac:dyDescent="0.2">
      <c r="A73" s="15"/>
      <c r="B73" s="1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2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5.75" customHeight="1" x14ac:dyDescent="0.2">
      <c r="A74" s="15"/>
      <c r="B74" s="1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22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5.75" customHeight="1" x14ac:dyDescent="0.2">
      <c r="A75" s="15"/>
      <c r="B75" s="1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2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5.75" customHeight="1" x14ac:dyDescent="0.2">
      <c r="A76" s="15"/>
      <c r="B76" s="1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2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5.75" customHeight="1" x14ac:dyDescent="0.2">
      <c r="A77" s="15"/>
      <c r="B77" s="1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22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5.75" customHeight="1" x14ac:dyDescent="0.2">
      <c r="A78" s="15"/>
      <c r="B78" s="1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22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5.75" customHeight="1" x14ac:dyDescent="0.2">
      <c r="A79" s="15"/>
      <c r="B79" s="1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2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5.75" customHeight="1" x14ac:dyDescent="0.2">
      <c r="A80" s="15"/>
      <c r="B80" s="1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22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">
      <c r="A81" s="15"/>
      <c r="B81" s="1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22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">
      <c r="A82" s="15"/>
      <c r="B82" s="1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22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">
      <c r="A83" s="15"/>
      <c r="B83" s="1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22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">
      <c r="A84" s="15"/>
      <c r="B84" s="1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22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">
      <c r="A85" s="15"/>
      <c r="B85" s="1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22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">
      <c r="A86" s="15"/>
      <c r="B86" s="1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22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">
      <c r="A87" s="15"/>
      <c r="B87" s="1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22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">
      <c r="A88" s="15"/>
      <c r="B88" s="1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22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">
      <c r="A89" s="15"/>
      <c r="B89" s="1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22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">
      <c r="A90" s="15"/>
      <c r="B90" s="1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22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">
      <c r="A91" s="15"/>
      <c r="B91" s="1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2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">
      <c r="A92" s="15"/>
      <c r="B92" s="1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22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">
      <c r="A93" s="15"/>
      <c r="B93" s="1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">
      <c r="A94" s="15"/>
      <c r="B94" s="1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2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">
      <c r="A95" s="15"/>
      <c r="B95" s="1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2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">
      <c r="A96" s="15"/>
      <c r="B96" s="1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2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2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2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2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2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22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22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22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2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22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2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22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2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22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15">
      <c r="R221" s="32"/>
      <c r="S221" s="34"/>
    </row>
    <row r="222" spans="1:33" ht="15.75" customHeight="1" x14ac:dyDescent="0.15">
      <c r="R222" s="32"/>
      <c r="S222" s="34"/>
    </row>
    <row r="223" spans="1:33" ht="15.75" customHeight="1" x14ac:dyDescent="0.15">
      <c r="R223" s="32"/>
      <c r="S223" s="34"/>
    </row>
    <row r="224" spans="1:33" ht="15.75" customHeight="1" x14ac:dyDescent="0.15">
      <c r="R224" s="32"/>
      <c r="S224" s="34"/>
    </row>
    <row r="225" spans="18:18" ht="15.75" customHeight="1" x14ac:dyDescent="0.15">
      <c r="R225" s="32"/>
    </row>
    <row r="226" spans="18:18" ht="15.75" customHeight="1" x14ac:dyDescent="0.15">
      <c r="R226" s="32"/>
    </row>
    <row r="227" spans="18:18" ht="15.75" customHeight="1" x14ac:dyDescent="0.15">
      <c r="R227" s="32"/>
    </row>
    <row r="228" spans="18:18" ht="15.75" customHeight="1" x14ac:dyDescent="0.15">
      <c r="R228" s="32"/>
    </row>
    <row r="229" spans="18:18" ht="15.75" customHeight="1" x14ac:dyDescent="0.15">
      <c r="R229" s="32"/>
    </row>
    <row r="230" spans="18:18" ht="15.75" customHeight="1" x14ac:dyDescent="0.15">
      <c r="R230" s="32"/>
    </row>
    <row r="231" spans="18:18" ht="15.75" customHeight="1" x14ac:dyDescent="0.15">
      <c r="R231" s="32"/>
    </row>
    <row r="232" spans="18:18" ht="15.75" customHeight="1" x14ac:dyDescent="0.15">
      <c r="R232" s="32"/>
    </row>
    <row r="233" spans="18:18" ht="15.75" customHeight="1" x14ac:dyDescent="0.15">
      <c r="R233" s="32"/>
    </row>
    <row r="234" spans="18:18" ht="15.75" customHeight="1" x14ac:dyDescent="0.15">
      <c r="R234" s="32"/>
    </row>
    <row r="235" spans="18:18" ht="15.75" customHeight="1" x14ac:dyDescent="0.15">
      <c r="R235" s="32"/>
    </row>
    <row r="236" spans="18:18" ht="15.75" customHeight="1" x14ac:dyDescent="0.15">
      <c r="R236" s="32"/>
    </row>
    <row r="237" spans="18:18" ht="15.75" customHeight="1" x14ac:dyDescent="0.15">
      <c r="R237" s="32"/>
    </row>
    <row r="238" spans="18:18" ht="15.75" customHeight="1" x14ac:dyDescent="0.15">
      <c r="R238" s="32"/>
    </row>
    <row r="239" spans="18:18" ht="15.75" customHeight="1" x14ac:dyDescent="0.15">
      <c r="R239" s="32"/>
    </row>
    <row r="240" spans="18:18" ht="15.75" customHeight="1" x14ac:dyDescent="0.15">
      <c r="R240" s="32"/>
    </row>
    <row r="241" spans="18:18" ht="15.75" customHeight="1" x14ac:dyDescent="0.15">
      <c r="R241" s="32"/>
    </row>
    <row r="242" spans="18:18" ht="15.75" customHeight="1" x14ac:dyDescent="0.15">
      <c r="R242" s="32"/>
    </row>
    <row r="243" spans="18:18" ht="15.75" customHeight="1" x14ac:dyDescent="0.15">
      <c r="R243" s="32"/>
    </row>
    <row r="244" spans="18:18" ht="15.75" customHeight="1" x14ac:dyDescent="0.15">
      <c r="R244" s="32"/>
    </row>
    <row r="245" spans="18:18" ht="15.75" customHeight="1" x14ac:dyDescent="0.15">
      <c r="R245" s="32"/>
    </row>
    <row r="246" spans="18:18" ht="15.75" customHeight="1" x14ac:dyDescent="0.15">
      <c r="R246" s="32"/>
    </row>
    <row r="247" spans="18:18" ht="15.75" customHeight="1" x14ac:dyDescent="0.15">
      <c r="R247" s="32"/>
    </row>
    <row r="248" spans="18:18" ht="15.75" customHeight="1" x14ac:dyDescent="0.15">
      <c r="R248" s="32"/>
    </row>
    <row r="249" spans="18:18" ht="15.75" customHeight="1" x14ac:dyDescent="0.15">
      <c r="R249" s="32"/>
    </row>
    <row r="250" spans="18:18" ht="15.75" customHeight="1" x14ac:dyDescent="0.15">
      <c r="R250" s="32"/>
    </row>
    <row r="251" spans="18:18" ht="15.75" customHeight="1" x14ac:dyDescent="0.15">
      <c r="R251" s="32"/>
    </row>
    <row r="252" spans="18:18" ht="15.75" customHeight="1" x14ac:dyDescent="0.15">
      <c r="R252" s="32"/>
    </row>
    <row r="253" spans="18:18" ht="15.75" customHeight="1" x14ac:dyDescent="0.15">
      <c r="R253" s="32"/>
    </row>
    <row r="254" spans="18:18" ht="15.75" customHeight="1" x14ac:dyDescent="0.15">
      <c r="R254" s="32"/>
    </row>
    <row r="255" spans="18:18" ht="15.75" customHeight="1" x14ac:dyDescent="0.15">
      <c r="R255" s="32"/>
    </row>
    <row r="256" spans="18:18" ht="15.75" customHeight="1" x14ac:dyDescent="0.15">
      <c r="R256" s="32"/>
    </row>
    <row r="257" spans="18:18" ht="15.75" customHeight="1" x14ac:dyDescent="0.15">
      <c r="R257" s="32"/>
    </row>
    <row r="258" spans="18:18" ht="15.75" customHeight="1" x14ac:dyDescent="0.15">
      <c r="R258" s="32"/>
    </row>
    <row r="259" spans="18:18" ht="15.75" customHeight="1" x14ac:dyDescent="0.15">
      <c r="R259" s="32"/>
    </row>
    <row r="260" spans="18:18" ht="15.75" customHeight="1" x14ac:dyDescent="0.15">
      <c r="R260" s="32"/>
    </row>
    <row r="261" spans="18:18" ht="15.75" customHeight="1" x14ac:dyDescent="0.15">
      <c r="R261" s="32"/>
    </row>
    <row r="262" spans="18:18" ht="15.75" customHeight="1" x14ac:dyDescent="0.15">
      <c r="R262" s="32"/>
    </row>
    <row r="263" spans="18:18" ht="15.75" customHeight="1" x14ac:dyDescent="0.15">
      <c r="R263" s="32"/>
    </row>
    <row r="264" spans="18:18" ht="15.75" customHeight="1" x14ac:dyDescent="0.15">
      <c r="R264" s="32"/>
    </row>
    <row r="265" spans="18:18" ht="15.75" customHeight="1" x14ac:dyDescent="0.15">
      <c r="R265" s="32"/>
    </row>
    <row r="266" spans="18:18" ht="15.75" customHeight="1" x14ac:dyDescent="0.15">
      <c r="R266" s="32"/>
    </row>
    <row r="267" spans="18:18" ht="15.75" customHeight="1" x14ac:dyDescent="0.15">
      <c r="R267" s="32"/>
    </row>
    <row r="268" spans="18:18" ht="15.75" customHeight="1" x14ac:dyDescent="0.15">
      <c r="R268" s="32"/>
    </row>
    <row r="269" spans="18:18" ht="15.75" customHeight="1" x14ac:dyDescent="0.15">
      <c r="R269" s="32"/>
    </row>
    <row r="270" spans="18:18" ht="15.75" customHeight="1" x14ac:dyDescent="0.15">
      <c r="R270" s="32"/>
    </row>
    <row r="271" spans="18:18" ht="15.75" customHeight="1" x14ac:dyDescent="0.15">
      <c r="R271" s="32"/>
    </row>
    <row r="272" spans="18:18" ht="15.75" customHeight="1" x14ac:dyDescent="0.15">
      <c r="R272" s="32"/>
    </row>
    <row r="273" spans="18:18" ht="15.75" customHeight="1" x14ac:dyDescent="0.15">
      <c r="R273" s="32"/>
    </row>
    <row r="274" spans="18:18" ht="15.75" customHeight="1" x14ac:dyDescent="0.15">
      <c r="R274" s="32"/>
    </row>
    <row r="275" spans="18:18" ht="15.75" customHeight="1" x14ac:dyDescent="0.15">
      <c r="R275" s="32"/>
    </row>
    <row r="276" spans="18:18" ht="15.75" customHeight="1" x14ac:dyDescent="0.15">
      <c r="R276" s="32"/>
    </row>
    <row r="277" spans="18:18" ht="15.75" customHeight="1" x14ac:dyDescent="0.15">
      <c r="R277" s="32"/>
    </row>
    <row r="278" spans="18:18" ht="15.75" customHeight="1" x14ac:dyDescent="0.15">
      <c r="R278" s="32"/>
    </row>
    <row r="279" spans="18:18" ht="15.75" customHeight="1" x14ac:dyDescent="0.15">
      <c r="R279" s="32"/>
    </row>
    <row r="280" spans="18:18" ht="15.75" customHeight="1" x14ac:dyDescent="0.15">
      <c r="R280" s="32"/>
    </row>
    <row r="281" spans="18:18" ht="15.75" customHeight="1" x14ac:dyDescent="0.15">
      <c r="R281" s="32"/>
    </row>
    <row r="282" spans="18:18" ht="15.75" customHeight="1" x14ac:dyDescent="0.15">
      <c r="R282" s="32"/>
    </row>
    <row r="283" spans="18:18" ht="15.75" customHeight="1" x14ac:dyDescent="0.15">
      <c r="R283" s="32"/>
    </row>
    <row r="284" spans="18:18" ht="15.75" customHeight="1" x14ac:dyDescent="0.15">
      <c r="R284" s="32"/>
    </row>
    <row r="285" spans="18:18" ht="15.75" customHeight="1" x14ac:dyDescent="0.15">
      <c r="R285" s="32"/>
    </row>
    <row r="286" spans="18:18" ht="15.75" customHeight="1" x14ac:dyDescent="0.15">
      <c r="R286" s="32"/>
    </row>
    <row r="287" spans="18:18" ht="15.75" customHeight="1" x14ac:dyDescent="0.15">
      <c r="R287" s="32"/>
    </row>
    <row r="288" spans="18:18" ht="15.75" customHeight="1" x14ac:dyDescent="0.15">
      <c r="R288" s="32"/>
    </row>
    <row r="289" spans="18:18" ht="15.75" customHeight="1" x14ac:dyDescent="0.15">
      <c r="R289" s="32"/>
    </row>
    <row r="290" spans="18:18" ht="15.75" customHeight="1" x14ac:dyDescent="0.15">
      <c r="R290" s="32"/>
    </row>
    <row r="291" spans="18:18" ht="15.75" customHeight="1" x14ac:dyDescent="0.15">
      <c r="R291" s="32"/>
    </row>
    <row r="292" spans="18:18" ht="15.75" customHeight="1" x14ac:dyDescent="0.15">
      <c r="R292" s="32"/>
    </row>
    <row r="293" spans="18:18" ht="15.75" customHeight="1" x14ac:dyDescent="0.15">
      <c r="R293" s="32"/>
    </row>
    <row r="294" spans="18:18" ht="15.75" customHeight="1" x14ac:dyDescent="0.15">
      <c r="R294" s="32"/>
    </row>
    <row r="295" spans="18:18" ht="15.75" customHeight="1" x14ac:dyDescent="0.15">
      <c r="R295" s="32"/>
    </row>
    <row r="296" spans="18:18" ht="15.75" customHeight="1" x14ac:dyDescent="0.15">
      <c r="R296" s="32"/>
    </row>
    <row r="297" spans="18:18" ht="15.75" customHeight="1" x14ac:dyDescent="0.15">
      <c r="R297" s="32"/>
    </row>
    <row r="298" spans="18:18" ht="15.75" customHeight="1" x14ac:dyDescent="0.15">
      <c r="R298" s="32"/>
    </row>
    <row r="299" spans="18:18" ht="15.75" customHeight="1" x14ac:dyDescent="0.15">
      <c r="R299" s="32"/>
    </row>
    <row r="300" spans="18:18" ht="15.75" customHeight="1" x14ac:dyDescent="0.15">
      <c r="R300" s="32"/>
    </row>
    <row r="301" spans="18:18" ht="15.75" customHeight="1" x14ac:dyDescent="0.15">
      <c r="R301" s="32"/>
    </row>
    <row r="302" spans="18:18" ht="15.75" customHeight="1" x14ac:dyDescent="0.15">
      <c r="R302" s="32"/>
    </row>
    <row r="303" spans="18:18" ht="15.75" customHeight="1" x14ac:dyDescent="0.15">
      <c r="R303" s="32"/>
    </row>
    <row r="304" spans="18:18" ht="15.75" customHeight="1" x14ac:dyDescent="0.15">
      <c r="R304" s="32"/>
    </row>
    <row r="305" spans="18:18" ht="15.75" customHeight="1" x14ac:dyDescent="0.15">
      <c r="R305" s="32"/>
    </row>
    <row r="306" spans="18:18" ht="15.75" customHeight="1" x14ac:dyDescent="0.15">
      <c r="R306" s="32"/>
    </row>
    <row r="307" spans="18:18" ht="15.75" customHeight="1" x14ac:dyDescent="0.15">
      <c r="R307" s="32"/>
    </row>
    <row r="308" spans="18:18" ht="15.75" customHeight="1" x14ac:dyDescent="0.15">
      <c r="R308" s="32"/>
    </row>
    <row r="309" spans="18:18" ht="15.75" customHeight="1" x14ac:dyDescent="0.15">
      <c r="R309" s="32"/>
    </row>
    <row r="310" spans="18:18" ht="15.75" customHeight="1" x14ac:dyDescent="0.15">
      <c r="R310" s="32"/>
    </row>
    <row r="311" spans="18:18" ht="15.75" customHeight="1" x14ac:dyDescent="0.15">
      <c r="R311" s="32"/>
    </row>
    <row r="312" spans="18:18" ht="15.75" customHeight="1" x14ac:dyDescent="0.15">
      <c r="R312" s="32"/>
    </row>
    <row r="313" spans="18:18" ht="15.75" customHeight="1" x14ac:dyDescent="0.15">
      <c r="R313" s="32"/>
    </row>
    <row r="314" spans="18:18" ht="15.75" customHeight="1" x14ac:dyDescent="0.15">
      <c r="R314" s="32"/>
    </row>
    <row r="315" spans="18:18" ht="15.75" customHeight="1" x14ac:dyDescent="0.15">
      <c r="R315" s="32"/>
    </row>
    <row r="316" spans="18:18" ht="15.75" customHeight="1" x14ac:dyDescent="0.15">
      <c r="R316" s="32"/>
    </row>
    <row r="317" spans="18:18" ht="15.75" customHeight="1" x14ac:dyDescent="0.15">
      <c r="R317" s="32"/>
    </row>
    <row r="318" spans="18:18" ht="15.75" customHeight="1" x14ac:dyDescent="0.15">
      <c r="R318" s="32"/>
    </row>
    <row r="319" spans="18:18" ht="15.75" customHeight="1" x14ac:dyDescent="0.15">
      <c r="R319" s="32"/>
    </row>
    <row r="320" spans="18:18" ht="15.75" customHeight="1" x14ac:dyDescent="0.15">
      <c r="R320" s="32"/>
    </row>
    <row r="321" spans="18:18" ht="15.75" customHeight="1" x14ac:dyDescent="0.15">
      <c r="R321" s="32"/>
    </row>
    <row r="322" spans="18:18" ht="15.75" customHeight="1" x14ac:dyDescent="0.15">
      <c r="R322" s="32"/>
    </row>
    <row r="323" spans="18:18" ht="15.75" customHeight="1" x14ac:dyDescent="0.15">
      <c r="R323" s="32"/>
    </row>
    <row r="324" spans="18:18" ht="15.75" customHeight="1" x14ac:dyDescent="0.15">
      <c r="R324" s="32"/>
    </row>
    <row r="325" spans="18:18" ht="15.75" customHeight="1" x14ac:dyDescent="0.15">
      <c r="R325" s="32"/>
    </row>
    <row r="326" spans="18:18" ht="15.75" customHeight="1" x14ac:dyDescent="0.15">
      <c r="R326" s="32"/>
    </row>
    <row r="327" spans="18:18" ht="15.75" customHeight="1" x14ac:dyDescent="0.15">
      <c r="R327" s="32"/>
    </row>
    <row r="328" spans="18:18" ht="15.75" customHeight="1" x14ac:dyDescent="0.15">
      <c r="R328" s="32"/>
    </row>
    <row r="329" spans="18:18" ht="15.75" customHeight="1" x14ac:dyDescent="0.15">
      <c r="R329" s="32"/>
    </row>
    <row r="330" spans="18:18" ht="15.75" customHeight="1" x14ac:dyDescent="0.15">
      <c r="R330" s="32"/>
    </row>
    <row r="331" spans="18:18" ht="15.75" customHeight="1" x14ac:dyDescent="0.15">
      <c r="R331" s="32"/>
    </row>
    <row r="332" spans="18:18" ht="15.75" customHeight="1" x14ac:dyDescent="0.15">
      <c r="R332" s="32"/>
    </row>
    <row r="333" spans="18:18" ht="15.75" customHeight="1" x14ac:dyDescent="0.15">
      <c r="R333" s="32"/>
    </row>
    <row r="334" spans="18:18" ht="15.75" customHeight="1" x14ac:dyDescent="0.15">
      <c r="R334" s="32"/>
    </row>
    <row r="335" spans="18:18" ht="15.75" customHeight="1" x14ac:dyDescent="0.15">
      <c r="R335" s="32"/>
    </row>
    <row r="336" spans="18:18" ht="15.75" customHeight="1" x14ac:dyDescent="0.15">
      <c r="R336" s="32"/>
    </row>
    <row r="337" spans="18:18" ht="15.75" customHeight="1" x14ac:dyDescent="0.15">
      <c r="R337" s="32"/>
    </row>
    <row r="338" spans="18:18" ht="15.75" customHeight="1" x14ac:dyDescent="0.15">
      <c r="R338" s="32"/>
    </row>
    <row r="339" spans="18:18" ht="15.75" customHeight="1" x14ac:dyDescent="0.15">
      <c r="R339" s="32"/>
    </row>
    <row r="340" spans="18:18" ht="15.75" customHeight="1" x14ac:dyDescent="0.15">
      <c r="R340" s="32"/>
    </row>
    <row r="341" spans="18:18" ht="15.75" customHeight="1" x14ac:dyDescent="0.15">
      <c r="R341" s="32"/>
    </row>
    <row r="342" spans="18:18" ht="15.75" customHeight="1" x14ac:dyDescent="0.15">
      <c r="R342" s="32"/>
    </row>
    <row r="343" spans="18:18" ht="15.75" customHeight="1" x14ac:dyDescent="0.15">
      <c r="R343" s="32"/>
    </row>
    <row r="344" spans="18:18" ht="15.75" customHeight="1" x14ac:dyDescent="0.15">
      <c r="R344" s="32"/>
    </row>
    <row r="345" spans="18:18" ht="15.75" customHeight="1" x14ac:dyDescent="0.15">
      <c r="R345" s="32"/>
    </row>
    <row r="346" spans="18:18" ht="15.75" customHeight="1" x14ac:dyDescent="0.15">
      <c r="R346" s="32"/>
    </row>
    <row r="347" spans="18:18" ht="15.75" customHeight="1" x14ac:dyDescent="0.15">
      <c r="R347" s="32"/>
    </row>
    <row r="348" spans="18:18" ht="15.75" customHeight="1" x14ac:dyDescent="0.15">
      <c r="R348" s="32"/>
    </row>
    <row r="349" spans="18:18" ht="15.75" customHeight="1" x14ac:dyDescent="0.15">
      <c r="R349" s="32"/>
    </row>
    <row r="350" spans="18:18" ht="15.75" customHeight="1" x14ac:dyDescent="0.15">
      <c r="R350" s="32"/>
    </row>
    <row r="351" spans="18:18" ht="15.75" customHeight="1" x14ac:dyDescent="0.15">
      <c r="R351" s="32"/>
    </row>
    <row r="352" spans="18:18" ht="15.75" customHeight="1" x14ac:dyDescent="0.15">
      <c r="R352" s="32"/>
    </row>
    <row r="353" spans="18:18" ht="15.75" customHeight="1" x14ac:dyDescent="0.15">
      <c r="R353" s="32"/>
    </row>
    <row r="354" spans="18:18" ht="15.75" customHeight="1" x14ac:dyDescent="0.15">
      <c r="R354" s="32"/>
    </row>
    <row r="355" spans="18:18" ht="15.75" customHeight="1" x14ac:dyDescent="0.15">
      <c r="R355" s="32"/>
    </row>
    <row r="356" spans="18:18" ht="15.75" customHeight="1" x14ac:dyDescent="0.15">
      <c r="R356" s="32"/>
    </row>
    <row r="357" spans="18:18" ht="15.75" customHeight="1" x14ac:dyDescent="0.15">
      <c r="R357" s="32"/>
    </row>
    <row r="358" spans="18:18" ht="15.75" customHeight="1" x14ac:dyDescent="0.15">
      <c r="R358" s="32"/>
    </row>
    <row r="359" spans="18:18" ht="15.75" customHeight="1" x14ac:dyDescent="0.15">
      <c r="R359" s="32"/>
    </row>
    <row r="360" spans="18:18" ht="15.75" customHeight="1" x14ac:dyDescent="0.15">
      <c r="R360" s="32"/>
    </row>
    <row r="361" spans="18:18" ht="15.75" customHeight="1" x14ac:dyDescent="0.15">
      <c r="R361" s="32"/>
    </row>
    <row r="362" spans="18:18" ht="15.75" customHeight="1" x14ac:dyDescent="0.15">
      <c r="R362" s="32"/>
    </row>
    <row r="363" spans="18:18" ht="15.75" customHeight="1" x14ac:dyDescent="0.15">
      <c r="R363" s="32"/>
    </row>
    <row r="364" spans="18:18" ht="15.75" customHeight="1" x14ac:dyDescent="0.15">
      <c r="R364" s="32"/>
    </row>
    <row r="365" spans="18:18" ht="15.75" customHeight="1" x14ac:dyDescent="0.15">
      <c r="R365" s="32"/>
    </row>
    <row r="366" spans="18:18" ht="15.75" customHeight="1" x14ac:dyDescent="0.15">
      <c r="R366" s="32"/>
    </row>
    <row r="367" spans="18:18" ht="15.75" customHeight="1" x14ac:dyDescent="0.15">
      <c r="R367" s="32"/>
    </row>
    <row r="368" spans="18:18" ht="15.75" customHeight="1" x14ac:dyDescent="0.15">
      <c r="R368" s="32"/>
    </row>
    <row r="369" spans="18:18" ht="15.75" customHeight="1" x14ac:dyDescent="0.15">
      <c r="R369" s="32"/>
    </row>
    <row r="370" spans="18:18" ht="15.75" customHeight="1" x14ac:dyDescent="0.15">
      <c r="R370" s="32"/>
    </row>
    <row r="371" spans="18:18" ht="15.75" customHeight="1" x14ac:dyDescent="0.15">
      <c r="R371" s="32"/>
    </row>
    <row r="372" spans="18:18" ht="15.75" customHeight="1" x14ac:dyDescent="0.15">
      <c r="R372" s="32"/>
    </row>
    <row r="373" spans="18:18" ht="15.75" customHeight="1" x14ac:dyDescent="0.15">
      <c r="R373" s="32"/>
    </row>
    <row r="374" spans="18:18" ht="15.75" customHeight="1" x14ac:dyDescent="0.15">
      <c r="R374" s="32"/>
    </row>
    <row r="375" spans="18:18" ht="15.75" customHeight="1" x14ac:dyDescent="0.15">
      <c r="R375" s="32"/>
    </row>
    <row r="376" spans="18:18" ht="15.75" customHeight="1" x14ac:dyDescent="0.15">
      <c r="R376" s="32"/>
    </row>
    <row r="377" spans="18:18" ht="15.75" customHeight="1" x14ac:dyDescent="0.15">
      <c r="R377" s="32"/>
    </row>
    <row r="378" spans="18:18" ht="15.75" customHeight="1" x14ac:dyDescent="0.15">
      <c r="R378" s="32"/>
    </row>
    <row r="379" spans="18:18" ht="15.75" customHeight="1" x14ac:dyDescent="0.15">
      <c r="R379" s="32"/>
    </row>
    <row r="380" spans="18:18" ht="15.75" customHeight="1" x14ac:dyDescent="0.15">
      <c r="R380" s="32"/>
    </row>
    <row r="381" spans="18:18" ht="15.75" customHeight="1" x14ac:dyDescent="0.15">
      <c r="R381" s="32"/>
    </row>
    <row r="382" spans="18:18" ht="15.75" customHeight="1" x14ac:dyDescent="0.15">
      <c r="R382" s="32"/>
    </row>
    <row r="383" spans="18:18" ht="15.75" customHeight="1" x14ac:dyDescent="0.15">
      <c r="R383" s="32"/>
    </row>
    <row r="384" spans="18:18" ht="15.75" customHeight="1" x14ac:dyDescent="0.15">
      <c r="R384" s="32"/>
    </row>
    <row r="385" spans="18:18" ht="15.75" customHeight="1" x14ac:dyDescent="0.15">
      <c r="R385" s="32"/>
    </row>
    <row r="386" spans="18:18" ht="15.75" customHeight="1" x14ac:dyDescent="0.15">
      <c r="R386" s="32"/>
    </row>
    <row r="387" spans="18:18" ht="15.75" customHeight="1" x14ac:dyDescent="0.15">
      <c r="R387" s="32"/>
    </row>
    <row r="388" spans="18:18" ht="15.75" customHeight="1" x14ac:dyDescent="0.15">
      <c r="R388" s="32"/>
    </row>
    <row r="389" spans="18:18" ht="15.75" customHeight="1" x14ac:dyDescent="0.15">
      <c r="R389" s="32"/>
    </row>
    <row r="390" spans="18:18" ht="15.75" customHeight="1" x14ac:dyDescent="0.15">
      <c r="R390" s="32"/>
    </row>
    <row r="391" spans="18:18" ht="15.75" customHeight="1" x14ac:dyDescent="0.15">
      <c r="R391" s="32"/>
    </row>
    <row r="392" spans="18:18" ht="15.75" customHeight="1" x14ac:dyDescent="0.15">
      <c r="R392" s="32"/>
    </row>
    <row r="393" spans="18:18" ht="15.75" customHeight="1" x14ac:dyDescent="0.15">
      <c r="R393" s="32"/>
    </row>
    <row r="394" spans="18:18" ht="15.75" customHeight="1" x14ac:dyDescent="0.15">
      <c r="R394" s="32"/>
    </row>
    <row r="395" spans="18:18" ht="15.75" customHeight="1" x14ac:dyDescent="0.15">
      <c r="R395" s="32"/>
    </row>
    <row r="396" spans="18:18" ht="15.75" customHeight="1" x14ac:dyDescent="0.15">
      <c r="R396" s="32"/>
    </row>
    <row r="397" spans="18:18" ht="15.75" customHeight="1" x14ac:dyDescent="0.15">
      <c r="R397" s="32"/>
    </row>
    <row r="398" spans="18:18" ht="15.75" customHeight="1" x14ac:dyDescent="0.15">
      <c r="R398" s="32"/>
    </row>
    <row r="399" spans="18:18" ht="15.75" customHeight="1" x14ac:dyDescent="0.15">
      <c r="R399" s="32"/>
    </row>
    <row r="400" spans="18:18" ht="15.75" customHeight="1" x14ac:dyDescent="0.15">
      <c r="R400" s="32"/>
    </row>
    <row r="401" spans="18:18" ht="15.75" customHeight="1" x14ac:dyDescent="0.15">
      <c r="R401" s="32"/>
    </row>
    <row r="402" spans="18:18" ht="15.75" customHeight="1" x14ac:dyDescent="0.15">
      <c r="R402" s="32"/>
    </row>
    <row r="403" spans="18:18" ht="15.75" customHeight="1" x14ac:dyDescent="0.15">
      <c r="R403" s="32"/>
    </row>
    <row r="404" spans="18:18" ht="15.75" customHeight="1" x14ac:dyDescent="0.15">
      <c r="R404" s="32"/>
    </row>
    <row r="405" spans="18:18" ht="15.75" customHeight="1" x14ac:dyDescent="0.15">
      <c r="R405" s="32"/>
    </row>
    <row r="406" spans="18:18" ht="15.75" customHeight="1" x14ac:dyDescent="0.15">
      <c r="R406" s="32"/>
    </row>
    <row r="407" spans="18:18" ht="15.75" customHeight="1" x14ac:dyDescent="0.15">
      <c r="R407" s="32"/>
    </row>
    <row r="408" spans="18:18" ht="15.75" customHeight="1" x14ac:dyDescent="0.15">
      <c r="R408" s="32"/>
    </row>
    <row r="409" spans="18:18" ht="15.75" customHeight="1" x14ac:dyDescent="0.15">
      <c r="R409" s="32"/>
    </row>
    <row r="410" spans="18:18" ht="15.75" customHeight="1" x14ac:dyDescent="0.15">
      <c r="R410" s="32"/>
    </row>
    <row r="411" spans="18:18" ht="15.75" customHeight="1" x14ac:dyDescent="0.15">
      <c r="R411" s="32"/>
    </row>
    <row r="412" spans="18:18" ht="15.75" customHeight="1" x14ac:dyDescent="0.15">
      <c r="R412" s="32"/>
    </row>
    <row r="413" spans="18:18" ht="15.75" customHeight="1" x14ac:dyDescent="0.15">
      <c r="R413" s="32"/>
    </row>
    <row r="414" spans="18:18" ht="15.75" customHeight="1" x14ac:dyDescent="0.15">
      <c r="R414" s="32"/>
    </row>
    <row r="415" spans="18:18" ht="15.75" customHeight="1" x14ac:dyDescent="0.15">
      <c r="R415" s="32"/>
    </row>
    <row r="416" spans="18:18" ht="15.75" customHeight="1" x14ac:dyDescent="0.15">
      <c r="R416" s="32"/>
    </row>
    <row r="417" spans="18:18" ht="15.75" customHeight="1" x14ac:dyDescent="0.15">
      <c r="R417" s="32"/>
    </row>
    <row r="418" spans="18:18" ht="15.75" customHeight="1" x14ac:dyDescent="0.15">
      <c r="R418" s="32"/>
    </row>
    <row r="419" spans="18:18" ht="15.75" customHeight="1" x14ac:dyDescent="0.15">
      <c r="R419" s="32"/>
    </row>
    <row r="420" spans="18:18" ht="15.75" customHeight="1" x14ac:dyDescent="0.15">
      <c r="R420" s="32"/>
    </row>
    <row r="421" spans="18:18" ht="15.75" customHeight="1" x14ac:dyDescent="0.15">
      <c r="R421" s="32"/>
    </row>
    <row r="422" spans="18:18" ht="15.75" customHeight="1" x14ac:dyDescent="0.15">
      <c r="R422" s="32"/>
    </row>
    <row r="423" spans="18:18" ht="15.75" customHeight="1" x14ac:dyDescent="0.15">
      <c r="R423" s="32"/>
    </row>
    <row r="424" spans="18:18" ht="15.75" customHeight="1" x14ac:dyDescent="0.15">
      <c r="R424" s="32"/>
    </row>
    <row r="425" spans="18:18" ht="15.75" customHeight="1" x14ac:dyDescent="0.15">
      <c r="R425" s="32"/>
    </row>
    <row r="426" spans="18:18" ht="15.75" customHeight="1" x14ac:dyDescent="0.15">
      <c r="R426" s="32"/>
    </row>
    <row r="427" spans="18:18" ht="15.75" customHeight="1" x14ac:dyDescent="0.15">
      <c r="R427" s="32"/>
    </row>
    <row r="428" spans="18:18" ht="15.75" customHeight="1" x14ac:dyDescent="0.15">
      <c r="R428" s="32"/>
    </row>
    <row r="429" spans="18:18" ht="15.75" customHeight="1" x14ac:dyDescent="0.15">
      <c r="R429" s="32"/>
    </row>
    <row r="430" spans="18:18" ht="15.75" customHeight="1" x14ac:dyDescent="0.15">
      <c r="R430" s="32"/>
    </row>
    <row r="431" spans="18:18" ht="15.75" customHeight="1" x14ac:dyDescent="0.15">
      <c r="R431" s="32"/>
    </row>
    <row r="432" spans="18:18" ht="15.75" customHeight="1" x14ac:dyDescent="0.15">
      <c r="R432" s="32"/>
    </row>
    <row r="433" spans="18:18" ht="15.75" customHeight="1" x14ac:dyDescent="0.15">
      <c r="R433" s="32"/>
    </row>
    <row r="434" spans="18:18" ht="15.75" customHeight="1" x14ac:dyDescent="0.15">
      <c r="R434" s="32"/>
    </row>
    <row r="435" spans="18:18" ht="15.75" customHeight="1" x14ac:dyDescent="0.15">
      <c r="R435" s="32"/>
    </row>
    <row r="436" spans="18:18" ht="15.75" customHeight="1" x14ac:dyDescent="0.15">
      <c r="R436" s="32"/>
    </row>
    <row r="437" spans="18:18" ht="15.75" customHeight="1" x14ac:dyDescent="0.15">
      <c r="R437" s="32"/>
    </row>
    <row r="438" spans="18:18" ht="15.75" customHeight="1" x14ac:dyDescent="0.15">
      <c r="R438" s="32"/>
    </row>
    <row r="439" spans="18:18" ht="15.75" customHeight="1" x14ac:dyDescent="0.15">
      <c r="R439" s="32"/>
    </row>
    <row r="440" spans="18:18" ht="15.75" customHeight="1" x14ac:dyDescent="0.15">
      <c r="R440" s="32"/>
    </row>
    <row r="441" spans="18:18" ht="15.75" customHeight="1" x14ac:dyDescent="0.15">
      <c r="R441" s="32"/>
    </row>
    <row r="442" spans="18:18" ht="15.75" customHeight="1" x14ac:dyDescent="0.15">
      <c r="R442" s="32"/>
    </row>
    <row r="443" spans="18:18" ht="15.75" customHeight="1" x14ac:dyDescent="0.15">
      <c r="R443" s="32"/>
    </row>
    <row r="444" spans="18:18" ht="15.75" customHeight="1" x14ac:dyDescent="0.15">
      <c r="R444" s="32"/>
    </row>
    <row r="445" spans="18:18" ht="15.75" customHeight="1" x14ac:dyDescent="0.15">
      <c r="R445" s="32"/>
    </row>
    <row r="446" spans="18:18" ht="15.75" customHeight="1" x14ac:dyDescent="0.15">
      <c r="R446" s="32"/>
    </row>
    <row r="447" spans="18:18" ht="15.75" customHeight="1" x14ac:dyDescent="0.15">
      <c r="R447" s="32"/>
    </row>
    <row r="448" spans="18:18" ht="15.75" customHeight="1" x14ac:dyDescent="0.15">
      <c r="R448" s="32"/>
    </row>
    <row r="449" spans="18:18" ht="15.75" customHeight="1" x14ac:dyDescent="0.15">
      <c r="R449" s="32"/>
    </row>
    <row r="450" spans="18:18" ht="15.75" customHeight="1" x14ac:dyDescent="0.15">
      <c r="R450" s="32"/>
    </row>
    <row r="451" spans="18:18" ht="15.75" customHeight="1" x14ac:dyDescent="0.15">
      <c r="R451" s="32"/>
    </row>
    <row r="452" spans="18:18" ht="15.75" customHeight="1" x14ac:dyDescent="0.15">
      <c r="R452" s="32"/>
    </row>
    <row r="453" spans="18:18" ht="15.75" customHeight="1" x14ac:dyDescent="0.15">
      <c r="R453" s="32"/>
    </row>
    <row r="454" spans="18:18" ht="15.75" customHeight="1" x14ac:dyDescent="0.15">
      <c r="R454" s="32"/>
    </row>
    <row r="455" spans="18:18" ht="15.75" customHeight="1" x14ac:dyDescent="0.15">
      <c r="R455" s="32"/>
    </row>
    <row r="456" spans="18:18" ht="15.75" customHeight="1" x14ac:dyDescent="0.15">
      <c r="R456" s="32"/>
    </row>
    <row r="457" spans="18:18" ht="15.75" customHeight="1" x14ac:dyDescent="0.15">
      <c r="R457" s="32"/>
    </row>
    <row r="458" spans="18:18" ht="15.75" customHeight="1" x14ac:dyDescent="0.15">
      <c r="R458" s="32"/>
    </row>
    <row r="459" spans="18:18" ht="15.75" customHeight="1" x14ac:dyDescent="0.15">
      <c r="R459" s="32"/>
    </row>
    <row r="460" spans="18:18" ht="15.75" customHeight="1" x14ac:dyDescent="0.15">
      <c r="R460" s="32"/>
    </row>
    <row r="461" spans="18:18" ht="15.75" customHeight="1" x14ac:dyDescent="0.15">
      <c r="R461" s="32"/>
    </row>
    <row r="462" spans="18:18" ht="15.75" customHeight="1" x14ac:dyDescent="0.15">
      <c r="R462" s="32"/>
    </row>
    <row r="463" spans="18:18" ht="15.75" customHeight="1" x14ac:dyDescent="0.15">
      <c r="R463" s="32"/>
    </row>
    <row r="464" spans="18:18" ht="15.75" customHeight="1" x14ac:dyDescent="0.15">
      <c r="R464" s="32"/>
    </row>
    <row r="465" spans="18:18" ht="15.75" customHeight="1" x14ac:dyDescent="0.15">
      <c r="R465" s="32"/>
    </row>
    <row r="466" spans="18:18" ht="15.75" customHeight="1" x14ac:dyDescent="0.15">
      <c r="R466" s="32"/>
    </row>
    <row r="467" spans="18:18" ht="15.75" customHeight="1" x14ac:dyDescent="0.15">
      <c r="R467" s="32"/>
    </row>
    <row r="468" spans="18:18" ht="15.75" customHeight="1" x14ac:dyDescent="0.15">
      <c r="R468" s="32"/>
    </row>
    <row r="469" spans="18:18" ht="15.75" customHeight="1" x14ac:dyDescent="0.15">
      <c r="R469" s="32"/>
    </row>
    <row r="470" spans="18:18" ht="15.75" customHeight="1" x14ac:dyDescent="0.15">
      <c r="R470" s="32"/>
    </row>
    <row r="471" spans="18:18" ht="15.75" customHeight="1" x14ac:dyDescent="0.15">
      <c r="R471" s="32"/>
    </row>
    <row r="472" spans="18:18" ht="15.75" customHeight="1" x14ac:dyDescent="0.15">
      <c r="R472" s="32"/>
    </row>
    <row r="473" spans="18:18" ht="15.75" customHeight="1" x14ac:dyDescent="0.15">
      <c r="R473" s="32"/>
    </row>
    <row r="474" spans="18:18" ht="15.75" customHeight="1" x14ac:dyDescent="0.15">
      <c r="R474" s="32"/>
    </row>
    <row r="475" spans="18:18" ht="15.75" customHeight="1" x14ac:dyDescent="0.15">
      <c r="R475" s="32"/>
    </row>
    <row r="476" spans="18:18" ht="15.75" customHeight="1" x14ac:dyDescent="0.15">
      <c r="R476" s="32"/>
    </row>
    <row r="477" spans="18:18" ht="15.75" customHeight="1" x14ac:dyDescent="0.15">
      <c r="R477" s="32"/>
    </row>
    <row r="478" spans="18:18" ht="15.75" customHeight="1" x14ac:dyDescent="0.15">
      <c r="R478" s="32"/>
    </row>
    <row r="479" spans="18:18" ht="15.75" customHeight="1" x14ac:dyDescent="0.15">
      <c r="R479" s="32"/>
    </row>
    <row r="480" spans="18:18" ht="15.75" customHeight="1" x14ac:dyDescent="0.15">
      <c r="R480" s="32"/>
    </row>
    <row r="481" spans="18:18" ht="15.75" customHeight="1" x14ac:dyDescent="0.15">
      <c r="R481" s="32"/>
    </row>
    <row r="482" spans="18:18" ht="15.75" customHeight="1" x14ac:dyDescent="0.15">
      <c r="R482" s="32"/>
    </row>
    <row r="483" spans="18:18" ht="15.75" customHeight="1" x14ac:dyDescent="0.15">
      <c r="R483" s="32"/>
    </row>
    <row r="484" spans="18:18" ht="15.75" customHeight="1" x14ac:dyDescent="0.15">
      <c r="R484" s="32"/>
    </row>
    <row r="485" spans="18:18" ht="15.75" customHeight="1" x14ac:dyDescent="0.15">
      <c r="R485" s="32"/>
    </row>
    <row r="486" spans="18:18" ht="15.75" customHeight="1" x14ac:dyDescent="0.15">
      <c r="R486" s="32"/>
    </row>
    <row r="487" spans="18:18" ht="15.75" customHeight="1" x14ac:dyDescent="0.15">
      <c r="R487" s="32"/>
    </row>
    <row r="488" spans="18:18" ht="15.75" customHeight="1" x14ac:dyDescent="0.15">
      <c r="R488" s="32"/>
    </row>
    <row r="489" spans="18:18" ht="15.75" customHeight="1" x14ac:dyDescent="0.15">
      <c r="R489" s="32"/>
    </row>
    <row r="490" spans="18:18" ht="15.75" customHeight="1" x14ac:dyDescent="0.15">
      <c r="R490" s="32"/>
    </row>
    <row r="491" spans="18:18" ht="15.75" customHeight="1" x14ac:dyDescent="0.15">
      <c r="R491" s="32"/>
    </row>
    <row r="492" spans="18:18" ht="15.75" customHeight="1" x14ac:dyDescent="0.15">
      <c r="R492" s="32"/>
    </row>
    <row r="493" spans="18:18" ht="15.75" customHeight="1" x14ac:dyDescent="0.15">
      <c r="R493" s="32"/>
    </row>
    <row r="494" spans="18:18" ht="15.75" customHeight="1" x14ac:dyDescent="0.15">
      <c r="R494" s="32"/>
    </row>
    <row r="495" spans="18:18" ht="15.75" customHeight="1" x14ac:dyDescent="0.15">
      <c r="R495" s="32"/>
    </row>
    <row r="496" spans="18:18" ht="15.75" customHeight="1" x14ac:dyDescent="0.15">
      <c r="R496" s="32"/>
    </row>
    <row r="497" spans="18:18" ht="15.75" customHeight="1" x14ac:dyDescent="0.15">
      <c r="R497" s="32"/>
    </row>
    <row r="498" spans="18:18" ht="15.75" customHeight="1" x14ac:dyDescent="0.15">
      <c r="R498" s="32"/>
    </row>
    <row r="499" spans="18:18" ht="15.75" customHeight="1" x14ac:dyDescent="0.15">
      <c r="R499" s="32"/>
    </row>
    <row r="500" spans="18:18" ht="15.75" customHeight="1" x14ac:dyDescent="0.15">
      <c r="R500" s="32"/>
    </row>
    <row r="501" spans="18:18" ht="15.75" customHeight="1" x14ac:dyDescent="0.15">
      <c r="R501" s="32"/>
    </row>
    <row r="502" spans="18:18" ht="15.75" customHeight="1" x14ac:dyDescent="0.15">
      <c r="R502" s="32"/>
    </row>
    <row r="503" spans="18:18" ht="15.75" customHeight="1" x14ac:dyDescent="0.15">
      <c r="R503" s="32"/>
    </row>
    <row r="504" spans="18:18" ht="15.75" customHeight="1" x14ac:dyDescent="0.15">
      <c r="R504" s="32"/>
    </row>
    <row r="505" spans="18:18" ht="15.75" customHeight="1" x14ac:dyDescent="0.15">
      <c r="R505" s="32"/>
    </row>
    <row r="506" spans="18:18" ht="15.75" customHeight="1" x14ac:dyDescent="0.15">
      <c r="R506" s="32"/>
    </row>
    <row r="507" spans="18:18" ht="15.75" customHeight="1" x14ac:dyDescent="0.15">
      <c r="R507" s="32"/>
    </row>
    <row r="508" spans="18:18" ht="15.75" customHeight="1" x14ac:dyDescent="0.15">
      <c r="R508" s="32"/>
    </row>
    <row r="509" spans="18:18" ht="15.75" customHeight="1" x14ac:dyDescent="0.15">
      <c r="R509" s="32"/>
    </row>
    <row r="510" spans="18:18" ht="15.75" customHeight="1" x14ac:dyDescent="0.15">
      <c r="R510" s="32"/>
    </row>
    <row r="511" spans="18:18" ht="15.75" customHeight="1" x14ac:dyDescent="0.15">
      <c r="R511" s="32"/>
    </row>
    <row r="512" spans="18:18" ht="15.75" customHeight="1" x14ac:dyDescent="0.15">
      <c r="R512" s="32"/>
    </row>
    <row r="513" spans="18:18" ht="15.75" customHeight="1" x14ac:dyDescent="0.15">
      <c r="R513" s="32"/>
    </row>
    <row r="514" spans="18:18" ht="15.75" customHeight="1" x14ac:dyDescent="0.15">
      <c r="R514" s="32"/>
    </row>
    <row r="515" spans="18:18" ht="15.75" customHeight="1" x14ac:dyDescent="0.15">
      <c r="R515" s="32"/>
    </row>
    <row r="516" spans="18:18" ht="15.75" customHeight="1" x14ac:dyDescent="0.15">
      <c r="R516" s="32"/>
    </row>
    <row r="517" spans="18:18" ht="15.75" customHeight="1" x14ac:dyDescent="0.15">
      <c r="R517" s="32"/>
    </row>
    <row r="518" spans="18:18" ht="15.75" customHeight="1" x14ac:dyDescent="0.15">
      <c r="R518" s="32"/>
    </row>
    <row r="519" spans="18:18" ht="15.75" customHeight="1" x14ac:dyDescent="0.15">
      <c r="R519" s="32"/>
    </row>
    <row r="520" spans="18:18" ht="15.75" customHeight="1" x14ac:dyDescent="0.15">
      <c r="R520" s="32"/>
    </row>
    <row r="521" spans="18:18" ht="15.75" customHeight="1" x14ac:dyDescent="0.15">
      <c r="R521" s="32"/>
    </row>
    <row r="522" spans="18:18" ht="15.75" customHeight="1" x14ac:dyDescent="0.15">
      <c r="R522" s="32"/>
    </row>
    <row r="523" spans="18:18" ht="15.75" customHeight="1" x14ac:dyDescent="0.15">
      <c r="R523" s="32"/>
    </row>
    <row r="524" spans="18:18" ht="15.75" customHeight="1" x14ac:dyDescent="0.15">
      <c r="R524" s="32"/>
    </row>
    <row r="525" spans="18:18" ht="15.75" customHeight="1" x14ac:dyDescent="0.15">
      <c r="R525" s="32"/>
    </row>
    <row r="526" spans="18:18" ht="15.75" customHeight="1" x14ac:dyDescent="0.15">
      <c r="R526" s="32"/>
    </row>
    <row r="527" spans="18:18" ht="15.75" customHeight="1" x14ac:dyDescent="0.15">
      <c r="R527" s="32"/>
    </row>
    <row r="528" spans="18:18" ht="15.75" customHeight="1" x14ac:dyDescent="0.15">
      <c r="R528" s="32"/>
    </row>
    <row r="529" spans="18:18" ht="15.75" customHeight="1" x14ac:dyDescent="0.15">
      <c r="R529" s="32"/>
    </row>
    <row r="530" spans="18:18" ht="15.75" customHeight="1" x14ac:dyDescent="0.15">
      <c r="R530" s="32"/>
    </row>
    <row r="531" spans="18:18" ht="15.75" customHeight="1" x14ac:dyDescent="0.15">
      <c r="R531" s="32"/>
    </row>
    <row r="532" spans="18:18" ht="15.75" customHeight="1" x14ac:dyDescent="0.15">
      <c r="R532" s="32"/>
    </row>
    <row r="533" spans="18:18" ht="15.75" customHeight="1" x14ac:dyDescent="0.15">
      <c r="R533" s="32"/>
    </row>
    <row r="534" spans="18:18" ht="15.75" customHeight="1" x14ac:dyDescent="0.15">
      <c r="R534" s="32"/>
    </row>
    <row r="535" spans="18:18" ht="15.75" customHeight="1" x14ac:dyDescent="0.15">
      <c r="R535" s="32"/>
    </row>
    <row r="536" spans="18:18" ht="15.75" customHeight="1" x14ac:dyDescent="0.15">
      <c r="R536" s="32"/>
    </row>
    <row r="537" spans="18:18" ht="15.75" customHeight="1" x14ac:dyDescent="0.15">
      <c r="R537" s="32"/>
    </row>
    <row r="538" spans="18:18" ht="15.75" customHeight="1" x14ac:dyDescent="0.15">
      <c r="R538" s="32"/>
    </row>
    <row r="539" spans="18:18" ht="15.75" customHeight="1" x14ac:dyDescent="0.15">
      <c r="R539" s="32"/>
    </row>
    <row r="540" spans="18:18" ht="15.75" customHeight="1" x14ac:dyDescent="0.15">
      <c r="R540" s="32"/>
    </row>
    <row r="541" spans="18:18" ht="15.75" customHeight="1" x14ac:dyDescent="0.15">
      <c r="R541" s="32"/>
    </row>
    <row r="542" spans="18:18" ht="15.75" customHeight="1" x14ac:dyDescent="0.15">
      <c r="R542" s="32"/>
    </row>
    <row r="543" spans="18:18" ht="15.75" customHeight="1" x14ac:dyDescent="0.15">
      <c r="R543" s="32"/>
    </row>
    <row r="544" spans="18:18" ht="15.75" customHeight="1" x14ac:dyDescent="0.15">
      <c r="R544" s="32"/>
    </row>
    <row r="545" spans="18:18" ht="15.75" customHeight="1" x14ac:dyDescent="0.15">
      <c r="R545" s="32"/>
    </row>
    <row r="546" spans="18:18" ht="15.75" customHeight="1" x14ac:dyDescent="0.15">
      <c r="R546" s="32"/>
    </row>
    <row r="547" spans="18:18" ht="15.75" customHeight="1" x14ac:dyDescent="0.15">
      <c r="R547" s="32"/>
    </row>
    <row r="548" spans="18:18" ht="15.75" customHeight="1" x14ac:dyDescent="0.15">
      <c r="R548" s="32"/>
    </row>
    <row r="549" spans="18:18" ht="15.75" customHeight="1" x14ac:dyDescent="0.15">
      <c r="R549" s="32"/>
    </row>
    <row r="550" spans="18:18" ht="15.75" customHeight="1" x14ac:dyDescent="0.15">
      <c r="R550" s="32"/>
    </row>
    <row r="551" spans="18:18" ht="15.75" customHeight="1" x14ac:dyDescent="0.15">
      <c r="R551" s="32"/>
    </row>
    <row r="552" spans="18:18" ht="15.75" customHeight="1" x14ac:dyDescent="0.15">
      <c r="R552" s="32"/>
    </row>
    <row r="553" spans="18:18" ht="15.75" customHeight="1" x14ac:dyDescent="0.15">
      <c r="R553" s="32"/>
    </row>
    <row r="554" spans="18:18" ht="15.75" customHeight="1" x14ac:dyDescent="0.15">
      <c r="R554" s="32"/>
    </row>
    <row r="555" spans="18:18" ht="15.75" customHeight="1" x14ac:dyDescent="0.15">
      <c r="R555" s="32"/>
    </row>
    <row r="556" spans="18:18" ht="15.75" customHeight="1" x14ac:dyDescent="0.15">
      <c r="R556" s="32"/>
    </row>
    <row r="557" spans="18:18" ht="15.75" customHeight="1" x14ac:dyDescent="0.15">
      <c r="R557" s="32"/>
    </row>
    <row r="558" spans="18:18" ht="15.75" customHeight="1" x14ac:dyDescent="0.15">
      <c r="R558" s="32"/>
    </row>
    <row r="559" spans="18:18" ht="15.75" customHeight="1" x14ac:dyDescent="0.15">
      <c r="R559" s="32"/>
    </row>
    <row r="560" spans="18:18" ht="15.75" customHeight="1" x14ac:dyDescent="0.15">
      <c r="R560" s="32"/>
    </row>
    <row r="561" spans="18:18" ht="15.75" customHeight="1" x14ac:dyDescent="0.15">
      <c r="R561" s="32"/>
    </row>
    <row r="562" spans="18:18" ht="15.75" customHeight="1" x14ac:dyDescent="0.15">
      <c r="R562" s="32"/>
    </row>
    <row r="563" spans="18:18" ht="15.75" customHeight="1" x14ac:dyDescent="0.15">
      <c r="R563" s="32"/>
    </row>
    <row r="564" spans="18:18" ht="15.75" customHeight="1" x14ac:dyDescent="0.15">
      <c r="R564" s="32"/>
    </row>
    <row r="565" spans="18:18" ht="15.75" customHeight="1" x14ac:dyDescent="0.15">
      <c r="R565" s="32"/>
    </row>
    <row r="566" spans="18:18" ht="15.75" customHeight="1" x14ac:dyDescent="0.15">
      <c r="R566" s="32"/>
    </row>
    <row r="567" spans="18:18" ht="15.75" customHeight="1" x14ac:dyDescent="0.15">
      <c r="R567" s="32"/>
    </row>
    <row r="568" spans="18:18" ht="15.75" customHeight="1" x14ac:dyDescent="0.15">
      <c r="R568" s="32"/>
    </row>
    <row r="569" spans="18:18" ht="15.75" customHeight="1" x14ac:dyDescent="0.15">
      <c r="R569" s="32"/>
    </row>
    <row r="570" spans="18:18" ht="15.75" customHeight="1" x14ac:dyDescent="0.15">
      <c r="R570" s="32"/>
    </row>
    <row r="571" spans="18:18" ht="15.75" customHeight="1" x14ac:dyDescent="0.15">
      <c r="R571" s="32"/>
    </row>
    <row r="572" spans="18:18" ht="15.75" customHeight="1" x14ac:dyDescent="0.15">
      <c r="R572" s="32"/>
    </row>
    <row r="573" spans="18:18" ht="15.75" customHeight="1" x14ac:dyDescent="0.15">
      <c r="R573" s="32"/>
    </row>
    <row r="574" spans="18:18" ht="15.75" customHeight="1" x14ac:dyDescent="0.15">
      <c r="R574" s="32"/>
    </row>
    <row r="575" spans="18:18" ht="15.75" customHeight="1" x14ac:dyDescent="0.15">
      <c r="R575" s="32"/>
    </row>
    <row r="576" spans="18:18" ht="15.75" customHeight="1" x14ac:dyDescent="0.15">
      <c r="R576" s="32"/>
    </row>
    <row r="577" spans="18:18" ht="15.75" customHeight="1" x14ac:dyDescent="0.15">
      <c r="R577" s="32"/>
    </row>
    <row r="578" spans="18:18" ht="15.75" customHeight="1" x14ac:dyDescent="0.15">
      <c r="R578" s="32"/>
    </row>
    <row r="579" spans="18:18" ht="15.75" customHeight="1" x14ac:dyDescent="0.15">
      <c r="R579" s="32"/>
    </row>
    <row r="580" spans="18:18" ht="15.75" customHeight="1" x14ac:dyDescent="0.15">
      <c r="R580" s="32"/>
    </row>
    <row r="581" spans="18:18" ht="15.75" customHeight="1" x14ac:dyDescent="0.15">
      <c r="R581" s="32"/>
    </row>
    <row r="582" spans="18:18" ht="15.75" customHeight="1" x14ac:dyDescent="0.15">
      <c r="R582" s="32"/>
    </row>
    <row r="583" spans="18:18" ht="15.75" customHeight="1" x14ac:dyDescent="0.15">
      <c r="R583" s="32"/>
    </row>
    <row r="584" spans="18:18" ht="15.75" customHeight="1" x14ac:dyDescent="0.15">
      <c r="R584" s="32"/>
    </row>
    <row r="585" spans="18:18" ht="15.75" customHeight="1" x14ac:dyDescent="0.15">
      <c r="R585" s="32"/>
    </row>
    <row r="586" spans="18:18" ht="15.75" customHeight="1" x14ac:dyDescent="0.15">
      <c r="R586" s="32"/>
    </row>
    <row r="587" spans="18:18" ht="15.75" customHeight="1" x14ac:dyDescent="0.15">
      <c r="R587" s="32"/>
    </row>
    <row r="588" spans="18:18" ht="15.75" customHeight="1" x14ac:dyDescent="0.15">
      <c r="R588" s="32"/>
    </row>
    <row r="589" spans="18:18" ht="15.75" customHeight="1" x14ac:dyDescent="0.15">
      <c r="R589" s="32"/>
    </row>
    <row r="590" spans="18:18" ht="15.75" customHeight="1" x14ac:dyDescent="0.15">
      <c r="R590" s="32"/>
    </row>
    <row r="591" spans="18:18" ht="15.75" customHeight="1" x14ac:dyDescent="0.15">
      <c r="R591" s="32"/>
    </row>
    <row r="592" spans="18:18" ht="15.75" customHeight="1" x14ac:dyDescent="0.15">
      <c r="R592" s="32"/>
    </row>
    <row r="593" spans="18:18" ht="15.75" customHeight="1" x14ac:dyDescent="0.15">
      <c r="R593" s="32"/>
    </row>
    <row r="594" spans="18:18" ht="15.75" customHeight="1" x14ac:dyDescent="0.15">
      <c r="R594" s="32"/>
    </row>
    <row r="595" spans="18:18" ht="15.75" customHeight="1" x14ac:dyDescent="0.15">
      <c r="R595" s="32"/>
    </row>
    <row r="596" spans="18:18" ht="15.75" customHeight="1" x14ac:dyDescent="0.15">
      <c r="R596" s="32"/>
    </row>
    <row r="597" spans="18:18" ht="15.75" customHeight="1" x14ac:dyDescent="0.15">
      <c r="R597" s="32"/>
    </row>
    <row r="598" spans="18:18" ht="15.75" customHeight="1" x14ac:dyDescent="0.15">
      <c r="R598" s="32"/>
    </row>
    <row r="599" spans="18:18" ht="15.75" customHeight="1" x14ac:dyDescent="0.15">
      <c r="R599" s="32"/>
    </row>
    <row r="600" spans="18:18" ht="15.75" customHeight="1" x14ac:dyDescent="0.15">
      <c r="R600" s="32"/>
    </row>
    <row r="601" spans="18:18" ht="15.75" customHeight="1" x14ac:dyDescent="0.15">
      <c r="R601" s="32"/>
    </row>
    <row r="602" spans="18:18" ht="15.75" customHeight="1" x14ac:dyDescent="0.15">
      <c r="R602" s="32"/>
    </row>
    <row r="603" spans="18:18" ht="15.75" customHeight="1" x14ac:dyDescent="0.15">
      <c r="R603" s="32"/>
    </row>
    <row r="604" spans="18:18" ht="15.75" customHeight="1" x14ac:dyDescent="0.15">
      <c r="R604" s="32"/>
    </row>
    <row r="605" spans="18:18" ht="15.75" customHeight="1" x14ac:dyDescent="0.15">
      <c r="R605" s="32"/>
    </row>
    <row r="606" spans="18:18" ht="15.75" customHeight="1" x14ac:dyDescent="0.15">
      <c r="R606" s="32"/>
    </row>
    <row r="607" spans="18:18" ht="15.75" customHeight="1" x14ac:dyDescent="0.15">
      <c r="R607" s="32"/>
    </row>
    <row r="608" spans="18:18" ht="15.75" customHeight="1" x14ac:dyDescent="0.15">
      <c r="R608" s="32"/>
    </row>
    <row r="609" spans="18:18" ht="15.75" customHeight="1" x14ac:dyDescent="0.15">
      <c r="R609" s="32"/>
    </row>
    <row r="610" spans="18:18" ht="15.75" customHeight="1" x14ac:dyDescent="0.15">
      <c r="R610" s="32"/>
    </row>
    <row r="611" spans="18:18" ht="15.75" customHeight="1" x14ac:dyDescent="0.15">
      <c r="R611" s="32"/>
    </row>
    <row r="612" spans="18:18" ht="15.75" customHeight="1" x14ac:dyDescent="0.15">
      <c r="R612" s="32"/>
    </row>
    <row r="613" spans="18:18" ht="15.75" customHeight="1" x14ac:dyDescent="0.15">
      <c r="R613" s="32"/>
    </row>
    <row r="614" spans="18:18" ht="15.75" customHeight="1" x14ac:dyDescent="0.15">
      <c r="R614" s="32"/>
    </row>
    <row r="615" spans="18:18" ht="15.75" customHeight="1" x14ac:dyDescent="0.15">
      <c r="R615" s="32"/>
    </row>
    <row r="616" spans="18:18" ht="15.75" customHeight="1" x14ac:dyDescent="0.15">
      <c r="R616" s="32"/>
    </row>
    <row r="617" spans="18:18" ht="15.75" customHeight="1" x14ac:dyDescent="0.15">
      <c r="R617" s="32"/>
    </row>
    <row r="618" spans="18:18" ht="15.75" customHeight="1" x14ac:dyDescent="0.15">
      <c r="R618" s="32"/>
    </row>
    <row r="619" spans="18:18" ht="15.75" customHeight="1" x14ac:dyDescent="0.15">
      <c r="R619" s="32"/>
    </row>
    <row r="620" spans="18:18" ht="15.75" customHeight="1" x14ac:dyDescent="0.15">
      <c r="R620" s="32"/>
    </row>
    <row r="621" spans="18:18" ht="15.75" customHeight="1" x14ac:dyDescent="0.15">
      <c r="R621" s="32"/>
    </row>
    <row r="622" spans="18:18" ht="15.75" customHeight="1" x14ac:dyDescent="0.15">
      <c r="R622" s="32"/>
    </row>
    <row r="623" spans="18:18" ht="15.75" customHeight="1" x14ac:dyDescent="0.15">
      <c r="R623" s="32"/>
    </row>
    <row r="624" spans="18:18" ht="15.75" customHeight="1" x14ac:dyDescent="0.15">
      <c r="R624" s="32"/>
    </row>
    <row r="625" spans="18:18" ht="15.75" customHeight="1" x14ac:dyDescent="0.15">
      <c r="R625" s="32"/>
    </row>
    <row r="626" spans="18:18" ht="15.75" customHeight="1" x14ac:dyDescent="0.15">
      <c r="R626" s="32"/>
    </row>
    <row r="627" spans="18:18" ht="15.75" customHeight="1" x14ac:dyDescent="0.15">
      <c r="R627" s="32"/>
    </row>
    <row r="628" spans="18:18" ht="15.75" customHeight="1" x14ac:dyDescent="0.15">
      <c r="R628" s="32"/>
    </row>
    <row r="629" spans="18:18" ht="15.75" customHeight="1" x14ac:dyDescent="0.15">
      <c r="R629" s="32"/>
    </row>
    <row r="630" spans="18:18" ht="15.75" customHeight="1" x14ac:dyDescent="0.15">
      <c r="R630" s="32"/>
    </row>
    <row r="631" spans="18:18" ht="15.75" customHeight="1" x14ac:dyDescent="0.15">
      <c r="R631" s="32"/>
    </row>
    <row r="632" spans="18:18" ht="15.75" customHeight="1" x14ac:dyDescent="0.15">
      <c r="R632" s="32"/>
    </row>
    <row r="633" spans="18:18" ht="15.75" customHeight="1" x14ac:dyDescent="0.15">
      <c r="R633" s="32"/>
    </row>
    <row r="634" spans="18:18" ht="15.75" customHeight="1" x14ac:dyDescent="0.15">
      <c r="R634" s="32"/>
    </row>
    <row r="635" spans="18:18" ht="15.75" customHeight="1" x14ac:dyDescent="0.15">
      <c r="R635" s="32"/>
    </row>
    <row r="636" spans="18:18" ht="15.75" customHeight="1" x14ac:dyDescent="0.15">
      <c r="R636" s="32"/>
    </row>
    <row r="637" spans="18:18" ht="15.75" customHeight="1" x14ac:dyDescent="0.15">
      <c r="R637" s="32"/>
    </row>
    <row r="638" spans="18:18" ht="15.75" customHeight="1" x14ac:dyDescent="0.15">
      <c r="R638" s="32"/>
    </row>
    <row r="639" spans="18:18" ht="15.75" customHeight="1" x14ac:dyDescent="0.15">
      <c r="R639" s="32"/>
    </row>
    <row r="640" spans="18:18" ht="15.75" customHeight="1" x14ac:dyDescent="0.15">
      <c r="R640" s="32"/>
    </row>
    <row r="641" spans="18:18" ht="15.75" customHeight="1" x14ac:dyDescent="0.15">
      <c r="R641" s="32"/>
    </row>
    <row r="642" spans="18:18" ht="15.75" customHeight="1" x14ac:dyDescent="0.15">
      <c r="R642" s="32"/>
    </row>
    <row r="643" spans="18:18" ht="15.75" customHeight="1" x14ac:dyDescent="0.15">
      <c r="R643" s="32"/>
    </row>
    <row r="644" spans="18:18" ht="15.75" customHeight="1" x14ac:dyDescent="0.15">
      <c r="R644" s="32"/>
    </row>
    <row r="645" spans="18:18" ht="15.75" customHeight="1" x14ac:dyDescent="0.15">
      <c r="R645" s="32"/>
    </row>
    <row r="646" spans="18:18" ht="15.75" customHeight="1" x14ac:dyDescent="0.15">
      <c r="R646" s="32"/>
    </row>
    <row r="647" spans="18:18" ht="15.75" customHeight="1" x14ac:dyDescent="0.15">
      <c r="R647" s="32"/>
    </row>
    <row r="648" spans="18:18" ht="15.75" customHeight="1" x14ac:dyDescent="0.15">
      <c r="R648" s="32"/>
    </row>
    <row r="649" spans="18:18" ht="15.75" customHeight="1" x14ac:dyDescent="0.15">
      <c r="R649" s="32"/>
    </row>
    <row r="650" spans="18:18" ht="15.75" customHeight="1" x14ac:dyDescent="0.15">
      <c r="R650" s="32"/>
    </row>
    <row r="651" spans="18:18" ht="15.75" customHeight="1" x14ac:dyDescent="0.15">
      <c r="R651" s="32"/>
    </row>
    <row r="652" spans="18:18" ht="15.75" customHeight="1" x14ac:dyDescent="0.15">
      <c r="R652" s="32"/>
    </row>
    <row r="653" spans="18:18" ht="15.75" customHeight="1" x14ac:dyDescent="0.15">
      <c r="R653" s="32"/>
    </row>
    <row r="654" spans="18:18" ht="15.75" customHeight="1" x14ac:dyDescent="0.15">
      <c r="R654" s="32"/>
    </row>
    <row r="655" spans="18:18" ht="15.75" customHeight="1" x14ac:dyDescent="0.15">
      <c r="R655" s="32"/>
    </row>
    <row r="656" spans="18:18" ht="15.75" customHeight="1" x14ac:dyDescent="0.15">
      <c r="R656" s="32"/>
    </row>
    <row r="657" spans="18:18" ht="15.75" customHeight="1" x14ac:dyDescent="0.15">
      <c r="R657" s="32"/>
    </row>
    <row r="658" spans="18:18" ht="15.75" customHeight="1" x14ac:dyDescent="0.15">
      <c r="R658" s="32"/>
    </row>
    <row r="659" spans="18:18" ht="15.75" customHeight="1" x14ac:dyDescent="0.15">
      <c r="R659" s="32"/>
    </row>
    <row r="660" spans="18:18" ht="15.75" customHeight="1" x14ac:dyDescent="0.15">
      <c r="R660" s="32"/>
    </row>
    <row r="661" spans="18:18" ht="15.75" customHeight="1" x14ac:dyDescent="0.15">
      <c r="R661" s="32"/>
    </row>
    <row r="662" spans="18:18" ht="15.75" customHeight="1" x14ac:dyDescent="0.15">
      <c r="R662" s="32"/>
    </row>
    <row r="663" spans="18:18" ht="15.75" customHeight="1" x14ac:dyDescent="0.15">
      <c r="R663" s="32"/>
    </row>
    <row r="664" spans="18:18" ht="15.75" customHeight="1" x14ac:dyDescent="0.15">
      <c r="R664" s="32"/>
    </row>
    <row r="665" spans="18:18" ht="15.75" customHeight="1" x14ac:dyDescent="0.15">
      <c r="R665" s="32"/>
    </row>
    <row r="666" spans="18:18" ht="15.75" customHeight="1" x14ac:dyDescent="0.15">
      <c r="R666" s="32"/>
    </row>
    <row r="667" spans="18:18" ht="15.75" customHeight="1" x14ac:dyDescent="0.15">
      <c r="R667" s="32"/>
    </row>
    <row r="668" spans="18:18" ht="15.75" customHeight="1" x14ac:dyDescent="0.15">
      <c r="R668" s="32"/>
    </row>
    <row r="669" spans="18:18" ht="15.75" customHeight="1" x14ac:dyDescent="0.15">
      <c r="R669" s="32"/>
    </row>
    <row r="670" spans="18:18" ht="15.75" customHeight="1" x14ac:dyDescent="0.15">
      <c r="R670" s="32"/>
    </row>
    <row r="671" spans="18:18" ht="15.75" customHeight="1" x14ac:dyDescent="0.15">
      <c r="R671" s="32"/>
    </row>
    <row r="672" spans="18:18" ht="15.75" customHeight="1" x14ac:dyDescent="0.15">
      <c r="R672" s="32"/>
    </row>
    <row r="673" spans="18:18" ht="15.75" customHeight="1" x14ac:dyDescent="0.15">
      <c r="R673" s="32"/>
    </row>
    <row r="674" spans="18:18" ht="15.75" customHeight="1" x14ac:dyDescent="0.15">
      <c r="R674" s="32"/>
    </row>
    <row r="675" spans="18:18" ht="15.75" customHeight="1" x14ac:dyDescent="0.15">
      <c r="R675" s="32"/>
    </row>
    <row r="676" spans="18:18" ht="15.75" customHeight="1" x14ac:dyDescent="0.15">
      <c r="R676" s="32"/>
    </row>
    <row r="677" spans="18:18" ht="15.75" customHeight="1" x14ac:dyDescent="0.15">
      <c r="R677" s="32"/>
    </row>
    <row r="678" spans="18:18" ht="15.75" customHeight="1" x14ac:dyDescent="0.15">
      <c r="R678" s="32"/>
    </row>
    <row r="679" spans="18:18" ht="15.75" customHeight="1" x14ac:dyDescent="0.15">
      <c r="R679" s="32"/>
    </row>
    <row r="680" spans="18:18" ht="15.75" customHeight="1" x14ac:dyDescent="0.15">
      <c r="R680" s="32"/>
    </row>
    <row r="681" spans="18:18" ht="15.75" customHeight="1" x14ac:dyDescent="0.15">
      <c r="R681" s="32"/>
    </row>
    <row r="682" spans="18:18" ht="15.75" customHeight="1" x14ac:dyDescent="0.15">
      <c r="R682" s="32"/>
    </row>
    <row r="683" spans="18:18" ht="15.75" customHeight="1" x14ac:dyDescent="0.15">
      <c r="R683" s="32"/>
    </row>
    <row r="684" spans="18:18" ht="15.75" customHeight="1" x14ac:dyDescent="0.15">
      <c r="R684" s="32"/>
    </row>
    <row r="685" spans="18:18" ht="15.75" customHeight="1" x14ac:dyDescent="0.15">
      <c r="R685" s="32"/>
    </row>
    <row r="686" spans="18:18" ht="15.75" customHeight="1" x14ac:dyDescent="0.15">
      <c r="R686" s="32"/>
    </row>
    <row r="687" spans="18:18" ht="15.75" customHeight="1" x14ac:dyDescent="0.15">
      <c r="R687" s="32"/>
    </row>
    <row r="688" spans="18:18" ht="15.75" customHeight="1" x14ac:dyDescent="0.15">
      <c r="R688" s="32"/>
    </row>
    <row r="689" spans="18:18" ht="15.75" customHeight="1" x14ac:dyDescent="0.15">
      <c r="R689" s="32"/>
    </row>
    <row r="690" spans="18:18" ht="15.75" customHeight="1" x14ac:dyDescent="0.15">
      <c r="R690" s="32"/>
    </row>
    <row r="691" spans="18:18" ht="15.75" customHeight="1" x14ac:dyDescent="0.15">
      <c r="R691" s="32"/>
    </row>
    <row r="692" spans="18:18" ht="15.75" customHeight="1" x14ac:dyDescent="0.15">
      <c r="R692" s="32"/>
    </row>
    <row r="693" spans="18:18" ht="15.75" customHeight="1" x14ac:dyDescent="0.15">
      <c r="R693" s="32"/>
    </row>
    <row r="694" spans="18:18" ht="15.75" customHeight="1" x14ac:dyDescent="0.15">
      <c r="R694" s="32"/>
    </row>
    <row r="695" spans="18:18" ht="15.75" customHeight="1" x14ac:dyDescent="0.15">
      <c r="R695" s="32"/>
    </row>
    <row r="696" spans="18:18" ht="15.75" customHeight="1" x14ac:dyDescent="0.15">
      <c r="R696" s="32"/>
    </row>
    <row r="697" spans="18:18" ht="15.75" customHeight="1" x14ac:dyDescent="0.15">
      <c r="R697" s="32"/>
    </row>
    <row r="698" spans="18:18" ht="15.75" customHeight="1" x14ac:dyDescent="0.15">
      <c r="R698" s="32"/>
    </row>
    <row r="699" spans="18:18" ht="15.75" customHeight="1" x14ac:dyDescent="0.15">
      <c r="R699" s="32"/>
    </row>
    <row r="700" spans="18:18" ht="15.75" customHeight="1" x14ac:dyDescent="0.15">
      <c r="R700" s="32"/>
    </row>
    <row r="701" spans="18:18" ht="15.75" customHeight="1" x14ac:dyDescent="0.15">
      <c r="R701" s="32"/>
    </row>
    <row r="702" spans="18:18" ht="15.75" customHeight="1" x14ac:dyDescent="0.15">
      <c r="R702" s="32"/>
    </row>
    <row r="703" spans="18:18" ht="15.75" customHeight="1" x14ac:dyDescent="0.15">
      <c r="R703" s="32"/>
    </row>
    <row r="704" spans="18:18" ht="15.75" customHeight="1" x14ac:dyDescent="0.15">
      <c r="R704" s="32"/>
    </row>
    <row r="705" spans="18:18" ht="15.75" customHeight="1" x14ac:dyDescent="0.15">
      <c r="R705" s="32"/>
    </row>
    <row r="706" spans="18:18" ht="15.75" customHeight="1" x14ac:dyDescent="0.15">
      <c r="R706" s="32"/>
    </row>
    <row r="707" spans="18:18" ht="15.75" customHeight="1" x14ac:dyDescent="0.15">
      <c r="R707" s="32"/>
    </row>
    <row r="708" spans="18:18" ht="15.75" customHeight="1" x14ac:dyDescent="0.15">
      <c r="R708" s="32"/>
    </row>
    <row r="709" spans="18:18" ht="15.75" customHeight="1" x14ac:dyDescent="0.15">
      <c r="R709" s="32"/>
    </row>
    <row r="710" spans="18:18" ht="15.75" customHeight="1" x14ac:dyDescent="0.15">
      <c r="R710" s="32"/>
    </row>
    <row r="711" spans="18:18" ht="15.75" customHeight="1" x14ac:dyDescent="0.15">
      <c r="R711" s="32"/>
    </row>
    <row r="712" spans="18:18" ht="15.75" customHeight="1" x14ac:dyDescent="0.15">
      <c r="R712" s="32"/>
    </row>
    <row r="713" spans="18:18" ht="15.75" customHeight="1" x14ac:dyDescent="0.15">
      <c r="R713" s="32"/>
    </row>
    <row r="714" spans="18:18" ht="15.75" customHeight="1" x14ac:dyDescent="0.15">
      <c r="R714" s="32"/>
    </row>
    <row r="715" spans="18:18" ht="15.75" customHeight="1" x14ac:dyDescent="0.15">
      <c r="R715" s="32"/>
    </row>
    <row r="716" spans="18:18" ht="15.75" customHeight="1" x14ac:dyDescent="0.15">
      <c r="R716" s="32"/>
    </row>
    <row r="717" spans="18:18" ht="15.75" customHeight="1" x14ac:dyDescent="0.15">
      <c r="R717" s="32"/>
    </row>
    <row r="718" spans="18:18" ht="15.75" customHeight="1" x14ac:dyDescent="0.15">
      <c r="R718" s="32"/>
    </row>
    <row r="719" spans="18:18" ht="15.75" customHeight="1" x14ac:dyDescent="0.15">
      <c r="R719" s="32"/>
    </row>
    <row r="720" spans="18:18" ht="15.75" customHeight="1" x14ac:dyDescent="0.15">
      <c r="R720" s="32"/>
    </row>
    <row r="721" spans="18:18" ht="15.75" customHeight="1" x14ac:dyDescent="0.15">
      <c r="R721" s="32"/>
    </row>
    <row r="722" spans="18:18" ht="15.75" customHeight="1" x14ac:dyDescent="0.15">
      <c r="R722" s="32"/>
    </row>
    <row r="723" spans="18:18" ht="15.75" customHeight="1" x14ac:dyDescent="0.15">
      <c r="R723" s="32"/>
    </row>
    <row r="724" spans="18:18" ht="15.75" customHeight="1" x14ac:dyDescent="0.15">
      <c r="R724" s="32"/>
    </row>
    <row r="725" spans="18:18" ht="15.75" customHeight="1" x14ac:dyDescent="0.15">
      <c r="R725" s="32"/>
    </row>
    <row r="726" spans="18:18" ht="15.75" customHeight="1" x14ac:dyDescent="0.15">
      <c r="R726" s="32"/>
    </row>
    <row r="727" spans="18:18" ht="15.75" customHeight="1" x14ac:dyDescent="0.15">
      <c r="R727" s="32"/>
    </row>
    <row r="728" spans="18:18" ht="15.75" customHeight="1" x14ac:dyDescent="0.15">
      <c r="R728" s="32"/>
    </row>
    <row r="729" spans="18:18" ht="15.75" customHeight="1" x14ac:dyDescent="0.15">
      <c r="R729" s="32"/>
    </row>
    <row r="730" spans="18:18" ht="15.75" customHeight="1" x14ac:dyDescent="0.15">
      <c r="R730" s="32"/>
    </row>
    <row r="731" spans="18:18" ht="15.75" customHeight="1" x14ac:dyDescent="0.15">
      <c r="R731" s="32"/>
    </row>
    <row r="732" spans="18:18" ht="15.75" customHeight="1" x14ac:dyDescent="0.15">
      <c r="R732" s="32"/>
    </row>
    <row r="733" spans="18:18" ht="15.75" customHeight="1" x14ac:dyDescent="0.15">
      <c r="R733" s="32"/>
    </row>
    <row r="734" spans="18:18" ht="15.75" customHeight="1" x14ac:dyDescent="0.15">
      <c r="R734" s="32"/>
    </row>
    <row r="735" spans="18:18" ht="15.75" customHeight="1" x14ac:dyDescent="0.15">
      <c r="R735" s="32"/>
    </row>
    <row r="736" spans="18:18" ht="15.75" customHeight="1" x14ac:dyDescent="0.15">
      <c r="R736" s="32"/>
    </row>
    <row r="737" spans="18:18" ht="15.75" customHeight="1" x14ac:dyDescent="0.15">
      <c r="R737" s="32"/>
    </row>
    <row r="738" spans="18:18" ht="15.75" customHeight="1" x14ac:dyDescent="0.15">
      <c r="R738" s="32"/>
    </row>
    <row r="739" spans="18:18" ht="15.75" customHeight="1" x14ac:dyDescent="0.15">
      <c r="R739" s="32"/>
    </row>
    <row r="740" spans="18:18" ht="15.75" customHeight="1" x14ac:dyDescent="0.15">
      <c r="R740" s="32"/>
    </row>
    <row r="741" spans="18:18" ht="15.75" customHeight="1" x14ac:dyDescent="0.15">
      <c r="R741" s="32"/>
    </row>
    <row r="742" spans="18:18" ht="15.75" customHeight="1" x14ac:dyDescent="0.15">
      <c r="R742" s="32"/>
    </row>
    <row r="743" spans="18:18" ht="15.75" customHeight="1" x14ac:dyDescent="0.15">
      <c r="R743" s="32"/>
    </row>
    <row r="744" spans="18:18" ht="15.75" customHeight="1" x14ac:dyDescent="0.15">
      <c r="R744" s="32"/>
    </row>
    <row r="745" spans="18:18" ht="15.75" customHeight="1" x14ac:dyDescent="0.15">
      <c r="R745" s="32"/>
    </row>
    <row r="746" spans="18:18" ht="15.75" customHeight="1" x14ac:dyDescent="0.15">
      <c r="R746" s="32"/>
    </row>
    <row r="747" spans="18:18" ht="15.75" customHeight="1" x14ac:dyDescent="0.15">
      <c r="R747" s="32"/>
    </row>
    <row r="748" spans="18:18" ht="15.75" customHeight="1" x14ac:dyDescent="0.15">
      <c r="R748" s="32"/>
    </row>
    <row r="749" spans="18:18" ht="15.75" customHeight="1" x14ac:dyDescent="0.15">
      <c r="R749" s="32"/>
    </row>
    <row r="750" spans="18:18" ht="15.75" customHeight="1" x14ac:dyDescent="0.15">
      <c r="R750" s="32"/>
    </row>
    <row r="751" spans="18:18" ht="15.75" customHeight="1" x14ac:dyDescent="0.15">
      <c r="R751" s="32"/>
    </row>
    <row r="752" spans="18:18" ht="15.75" customHeight="1" x14ac:dyDescent="0.15">
      <c r="R752" s="32"/>
    </row>
    <row r="753" spans="18:18" ht="15.75" customHeight="1" x14ac:dyDescent="0.15">
      <c r="R753" s="32"/>
    </row>
    <row r="754" spans="18:18" ht="15.75" customHeight="1" x14ac:dyDescent="0.15">
      <c r="R754" s="32"/>
    </row>
    <row r="755" spans="18:18" ht="15.75" customHeight="1" x14ac:dyDescent="0.15">
      <c r="R755" s="32"/>
    </row>
    <row r="756" spans="18:18" ht="15.75" customHeight="1" x14ac:dyDescent="0.15">
      <c r="R756" s="32"/>
    </row>
    <row r="757" spans="18:18" ht="15.75" customHeight="1" x14ac:dyDescent="0.15">
      <c r="R757" s="32"/>
    </row>
    <row r="758" spans="18:18" ht="15.75" customHeight="1" x14ac:dyDescent="0.15">
      <c r="R758" s="32"/>
    </row>
    <row r="759" spans="18:18" ht="15.75" customHeight="1" x14ac:dyDescent="0.15">
      <c r="R759" s="32"/>
    </row>
    <row r="760" spans="18:18" ht="15.75" customHeight="1" x14ac:dyDescent="0.15">
      <c r="R760" s="32"/>
    </row>
    <row r="761" spans="18:18" ht="15.75" customHeight="1" x14ac:dyDescent="0.15">
      <c r="R761" s="32"/>
    </row>
    <row r="762" spans="18:18" ht="15.75" customHeight="1" x14ac:dyDescent="0.15">
      <c r="R762" s="32"/>
    </row>
    <row r="763" spans="18:18" ht="15.75" customHeight="1" x14ac:dyDescent="0.15">
      <c r="R763" s="32"/>
    </row>
    <row r="764" spans="18:18" ht="15.75" customHeight="1" x14ac:dyDescent="0.15">
      <c r="R764" s="32"/>
    </row>
    <row r="765" spans="18:18" ht="15.75" customHeight="1" x14ac:dyDescent="0.15">
      <c r="R765" s="32"/>
    </row>
    <row r="766" spans="18:18" ht="15.75" customHeight="1" x14ac:dyDescent="0.15">
      <c r="R766" s="32"/>
    </row>
    <row r="767" spans="18:18" ht="15.75" customHeight="1" x14ac:dyDescent="0.15">
      <c r="R767" s="32"/>
    </row>
    <row r="768" spans="18:18" ht="15.75" customHeight="1" x14ac:dyDescent="0.15">
      <c r="R768" s="32"/>
    </row>
    <row r="769" spans="18:18" ht="15.75" customHeight="1" x14ac:dyDescent="0.15">
      <c r="R769" s="32"/>
    </row>
    <row r="770" spans="18:18" ht="15.75" customHeight="1" x14ac:dyDescent="0.15">
      <c r="R770" s="32"/>
    </row>
    <row r="771" spans="18:18" ht="15.75" customHeight="1" x14ac:dyDescent="0.15">
      <c r="R771" s="32"/>
    </row>
    <row r="772" spans="18:18" ht="15.75" customHeight="1" x14ac:dyDescent="0.15">
      <c r="R772" s="32"/>
    </row>
    <row r="773" spans="18:18" ht="15.75" customHeight="1" x14ac:dyDescent="0.15">
      <c r="R773" s="32"/>
    </row>
    <row r="774" spans="18:18" ht="15.75" customHeight="1" x14ac:dyDescent="0.15">
      <c r="R774" s="32"/>
    </row>
    <row r="775" spans="18:18" ht="15.75" customHeight="1" x14ac:dyDescent="0.15">
      <c r="R775" s="32"/>
    </row>
    <row r="776" spans="18:18" ht="15.75" customHeight="1" x14ac:dyDescent="0.15">
      <c r="R776" s="32"/>
    </row>
    <row r="777" spans="18:18" ht="15.75" customHeight="1" x14ac:dyDescent="0.15">
      <c r="R777" s="32"/>
    </row>
    <row r="778" spans="18:18" ht="15.75" customHeight="1" x14ac:dyDescent="0.15">
      <c r="R778" s="32"/>
    </row>
    <row r="779" spans="18:18" ht="15.75" customHeight="1" x14ac:dyDescent="0.15">
      <c r="R779" s="32"/>
    </row>
    <row r="780" spans="18:18" ht="15.75" customHeight="1" x14ac:dyDescent="0.15">
      <c r="R780" s="32"/>
    </row>
    <row r="781" spans="18:18" ht="15.75" customHeight="1" x14ac:dyDescent="0.15">
      <c r="R781" s="32"/>
    </row>
    <row r="782" spans="18:18" ht="15.75" customHeight="1" x14ac:dyDescent="0.15">
      <c r="R782" s="32"/>
    </row>
    <row r="783" spans="18:18" ht="15.75" customHeight="1" x14ac:dyDescent="0.15">
      <c r="R783" s="32"/>
    </row>
    <row r="784" spans="18:18" ht="15.75" customHeight="1" x14ac:dyDescent="0.15">
      <c r="R784" s="32"/>
    </row>
    <row r="785" spans="18:18" ht="15.75" customHeight="1" x14ac:dyDescent="0.15">
      <c r="R785" s="32"/>
    </row>
    <row r="786" spans="18:18" ht="15.75" customHeight="1" x14ac:dyDescent="0.15">
      <c r="R786" s="32"/>
    </row>
    <row r="787" spans="18:18" ht="15.75" customHeight="1" x14ac:dyDescent="0.15">
      <c r="R787" s="32"/>
    </row>
    <row r="788" spans="18:18" ht="15.75" customHeight="1" x14ac:dyDescent="0.15">
      <c r="R788" s="32"/>
    </row>
    <row r="789" spans="18:18" ht="15.75" customHeight="1" x14ac:dyDescent="0.15">
      <c r="R789" s="32"/>
    </row>
    <row r="790" spans="18:18" ht="15.75" customHeight="1" x14ac:dyDescent="0.15">
      <c r="R790" s="32"/>
    </row>
    <row r="791" spans="18:18" ht="15.75" customHeight="1" x14ac:dyDescent="0.15">
      <c r="R791" s="32"/>
    </row>
    <row r="792" spans="18:18" ht="15.75" customHeight="1" x14ac:dyDescent="0.15">
      <c r="R792" s="32"/>
    </row>
    <row r="793" spans="18:18" ht="15.75" customHeight="1" x14ac:dyDescent="0.15">
      <c r="R793" s="32"/>
    </row>
    <row r="794" spans="18:18" ht="15.75" customHeight="1" x14ac:dyDescent="0.15">
      <c r="R794" s="32"/>
    </row>
    <row r="795" spans="18:18" ht="15.75" customHeight="1" x14ac:dyDescent="0.15">
      <c r="R795" s="32"/>
    </row>
    <row r="796" spans="18:18" ht="15.75" customHeight="1" x14ac:dyDescent="0.15">
      <c r="R796" s="32"/>
    </row>
    <row r="797" spans="18:18" ht="15.75" customHeight="1" x14ac:dyDescent="0.15">
      <c r="R797" s="32"/>
    </row>
    <row r="798" spans="18:18" ht="15.75" customHeight="1" x14ac:dyDescent="0.15">
      <c r="R798" s="32"/>
    </row>
    <row r="799" spans="18:18" ht="15.75" customHeight="1" x14ac:dyDescent="0.15">
      <c r="R799" s="32"/>
    </row>
    <row r="800" spans="18:18" ht="15.75" customHeight="1" x14ac:dyDescent="0.15">
      <c r="R800" s="32"/>
    </row>
    <row r="801" spans="18:18" ht="15.75" customHeight="1" x14ac:dyDescent="0.15">
      <c r="R801" s="32"/>
    </row>
    <row r="802" spans="18:18" ht="15.75" customHeight="1" x14ac:dyDescent="0.15">
      <c r="R802" s="32"/>
    </row>
    <row r="803" spans="18:18" ht="15.75" customHeight="1" x14ac:dyDescent="0.15">
      <c r="R803" s="32"/>
    </row>
    <row r="804" spans="18:18" ht="15.75" customHeight="1" x14ac:dyDescent="0.15">
      <c r="R804" s="32"/>
    </row>
    <row r="805" spans="18:18" ht="15.75" customHeight="1" x14ac:dyDescent="0.15">
      <c r="R805" s="32"/>
    </row>
    <row r="806" spans="18:18" ht="15.75" customHeight="1" x14ac:dyDescent="0.15">
      <c r="R806" s="32"/>
    </row>
    <row r="807" spans="18:18" ht="15.75" customHeight="1" x14ac:dyDescent="0.15">
      <c r="R807" s="32"/>
    </row>
    <row r="808" spans="18:18" ht="15.75" customHeight="1" x14ac:dyDescent="0.15">
      <c r="R808" s="32"/>
    </row>
    <row r="809" spans="18:18" ht="15.75" customHeight="1" x14ac:dyDescent="0.15">
      <c r="R809" s="32"/>
    </row>
    <row r="810" spans="18:18" ht="15.75" customHeight="1" x14ac:dyDescent="0.15">
      <c r="R810" s="32"/>
    </row>
    <row r="811" spans="18:18" ht="15.75" customHeight="1" x14ac:dyDescent="0.15">
      <c r="R811" s="32"/>
    </row>
    <row r="812" spans="18:18" ht="15.75" customHeight="1" x14ac:dyDescent="0.15">
      <c r="R812" s="32"/>
    </row>
    <row r="813" spans="18:18" ht="15.75" customHeight="1" x14ac:dyDescent="0.15">
      <c r="R813" s="32"/>
    </row>
    <row r="814" spans="18:18" ht="15.75" customHeight="1" x14ac:dyDescent="0.15">
      <c r="R814" s="32"/>
    </row>
    <row r="815" spans="18:18" ht="15.75" customHeight="1" x14ac:dyDescent="0.15">
      <c r="R815" s="32"/>
    </row>
    <row r="816" spans="18:18" ht="15.75" customHeight="1" x14ac:dyDescent="0.15">
      <c r="R816" s="32"/>
    </row>
    <row r="817" spans="18:18" ht="15.75" customHeight="1" x14ac:dyDescent="0.15">
      <c r="R817" s="32"/>
    </row>
    <row r="818" spans="18:18" ht="15.75" customHeight="1" x14ac:dyDescent="0.15">
      <c r="R818" s="32"/>
    </row>
    <row r="819" spans="18:18" ht="15.75" customHeight="1" x14ac:dyDescent="0.15">
      <c r="R819" s="32"/>
    </row>
    <row r="820" spans="18:18" ht="15.75" customHeight="1" x14ac:dyDescent="0.15">
      <c r="R820" s="32"/>
    </row>
    <row r="821" spans="18:18" ht="15.75" customHeight="1" x14ac:dyDescent="0.15">
      <c r="R821" s="32"/>
    </row>
    <row r="822" spans="18:18" ht="15.75" customHeight="1" x14ac:dyDescent="0.15">
      <c r="R822" s="32"/>
    </row>
    <row r="823" spans="18:18" ht="15.75" customHeight="1" x14ac:dyDescent="0.15">
      <c r="R823" s="32"/>
    </row>
    <row r="824" spans="18:18" ht="15.75" customHeight="1" x14ac:dyDescent="0.15">
      <c r="R824" s="32"/>
    </row>
    <row r="825" spans="18:18" ht="15.75" customHeight="1" x14ac:dyDescent="0.15">
      <c r="R825" s="32"/>
    </row>
    <row r="826" spans="18:18" ht="15.75" customHeight="1" x14ac:dyDescent="0.15">
      <c r="R826" s="32"/>
    </row>
    <row r="827" spans="18:18" ht="15.75" customHeight="1" x14ac:dyDescent="0.15">
      <c r="R827" s="32"/>
    </row>
    <row r="828" spans="18:18" ht="15.75" customHeight="1" x14ac:dyDescent="0.15">
      <c r="R828" s="32"/>
    </row>
    <row r="829" spans="18:18" ht="15.75" customHeight="1" x14ac:dyDescent="0.15">
      <c r="R829" s="32"/>
    </row>
    <row r="830" spans="18:18" ht="15.75" customHeight="1" x14ac:dyDescent="0.15">
      <c r="R830" s="32"/>
    </row>
    <row r="831" spans="18:18" ht="15.75" customHeight="1" x14ac:dyDescent="0.15">
      <c r="R831" s="32"/>
    </row>
    <row r="832" spans="18:18" ht="15.75" customHeight="1" x14ac:dyDescent="0.15">
      <c r="R832" s="32"/>
    </row>
    <row r="833" spans="18:18" ht="15.75" customHeight="1" x14ac:dyDescent="0.15">
      <c r="R833" s="32"/>
    </row>
    <row r="834" spans="18:18" ht="15.75" customHeight="1" x14ac:dyDescent="0.15">
      <c r="R834" s="32"/>
    </row>
    <row r="835" spans="18:18" ht="15.75" customHeight="1" x14ac:dyDescent="0.15">
      <c r="R835" s="32"/>
    </row>
    <row r="836" spans="18:18" ht="15.75" customHeight="1" x14ac:dyDescent="0.15">
      <c r="R836" s="32"/>
    </row>
    <row r="837" spans="18:18" ht="15.75" customHeight="1" x14ac:dyDescent="0.15">
      <c r="R837" s="32"/>
    </row>
    <row r="838" spans="18:18" ht="15.75" customHeight="1" x14ac:dyDescent="0.15">
      <c r="R838" s="32"/>
    </row>
    <row r="839" spans="18:18" ht="15.75" customHeight="1" x14ac:dyDescent="0.15">
      <c r="R839" s="32"/>
    </row>
    <row r="840" spans="18:18" ht="15.75" customHeight="1" x14ac:dyDescent="0.15">
      <c r="R840" s="32"/>
    </row>
    <row r="841" spans="18:18" ht="15.75" customHeight="1" x14ac:dyDescent="0.15">
      <c r="R841" s="32"/>
    </row>
    <row r="842" spans="18:18" ht="15.75" customHeight="1" x14ac:dyDescent="0.15">
      <c r="R842" s="32"/>
    </row>
    <row r="843" spans="18:18" ht="15.75" customHeight="1" x14ac:dyDescent="0.15">
      <c r="R843" s="32"/>
    </row>
    <row r="844" spans="18:18" ht="15.75" customHeight="1" x14ac:dyDescent="0.15">
      <c r="R844" s="32"/>
    </row>
    <row r="845" spans="18:18" ht="15.75" customHeight="1" x14ac:dyDescent="0.15">
      <c r="R845" s="32"/>
    </row>
    <row r="846" spans="18:18" ht="15.75" customHeight="1" x14ac:dyDescent="0.15">
      <c r="R846" s="32"/>
    </row>
    <row r="847" spans="18:18" ht="15.75" customHeight="1" x14ac:dyDescent="0.15">
      <c r="R847" s="32"/>
    </row>
    <row r="848" spans="18:18" ht="15.75" customHeight="1" x14ac:dyDescent="0.15">
      <c r="R848" s="32"/>
    </row>
    <row r="849" spans="18:18" ht="15.75" customHeight="1" x14ac:dyDescent="0.15">
      <c r="R849" s="32"/>
    </row>
    <row r="850" spans="18:18" ht="15.75" customHeight="1" x14ac:dyDescent="0.15">
      <c r="R850" s="32"/>
    </row>
    <row r="851" spans="18:18" ht="15.75" customHeight="1" x14ac:dyDescent="0.15">
      <c r="R851" s="32"/>
    </row>
    <row r="852" spans="18:18" ht="15.75" customHeight="1" x14ac:dyDescent="0.15">
      <c r="R852" s="32"/>
    </row>
    <row r="853" spans="18:18" ht="15.75" customHeight="1" x14ac:dyDescent="0.15">
      <c r="R853" s="32"/>
    </row>
    <row r="854" spans="18:18" ht="15.75" customHeight="1" x14ac:dyDescent="0.15">
      <c r="R854" s="32"/>
    </row>
    <row r="855" spans="18:18" ht="15.75" customHeight="1" x14ac:dyDescent="0.15">
      <c r="R855" s="32"/>
    </row>
    <row r="856" spans="18:18" ht="15.75" customHeight="1" x14ac:dyDescent="0.15">
      <c r="R856" s="32"/>
    </row>
    <row r="857" spans="18:18" ht="15.75" customHeight="1" x14ac:dyDescent="0.15">
      <c r="R857" s="32"/>
    </row>
    <row r="858" spans="18:18" ht="15.75" customHeight="1" x14ac:dyDescent="0.15">
      <c r="R858" s="32"/>
    </row>
    <row r="859" spans="18:18" ht="15.75" customHeight="1" x14ac:dyDescent="0.15">
      <c r="R859" s="32"/>
    </row>
    <row r="860" spans="18:18" ht="15.75" customHeight="1" x14ac:dyDescent="0.15">
      <c r="R860" s="32"/>
    </row>
    <row r="861" spans="18:18" ht="15.75" customHeight="1" x14ac:dyDescent="0.15">
      <c r="R861" s="32"/>
    </row>
    <row r="862" spans="18:18" ht="15.75" customHeight="1" x14ac:dyDescent="0.15">
      <c r="R862" s="32"/>
    </row>
    <row r="863" spans="18:18" ht="15.75" customHeight="1" x14ac:dyDescent="0.15">
      <c r="R863" s="32"/>
    </row>
    <row r="864" spans="18:18" ht="15.75" customHeight="1" x14ac:dyDescent="0.15">
      <c r="R864" s="32"/>
    </row>
    <row r="865" spans="18:18" ht="15.75" customHeight="1" x14ac:dyDescent="0.15">
      <c r="R865" s="32"/>
    </row>
    <row r="866" spans="18:18" ht="15.75" customHeight="1" x14ac:dyDescent="0.15">
      <c r="R866" s="32"/>
    </row>
    <row r="867" spans="18:18" ht="15.75" customHeight="1" x14ac:dyDescent="0.15">
      <c r="R867" s="32"/>
    </row>
    <row r="868" spans="18:18" ht="15.75" customHeight="1" x14ac:dyDescent="0.15">
      <c r="R868" s="32"/>
    </row>
    <row r="869" spans="18:18" ht="15.75" customHeight="1" x14ac:dyDescent="0.15">
      <c r="R869" s="32"/>
    </row>
    <row r="870" spans="18:18" ht="15.75" customHeight="1" x14ac:dyDescent="0.15">
      <c r="R870" s="32"/>
    </row>
    <row r="871" spans="18:18" ht="15.75" customHeight="1" x14ac:dyDescent="0.15">
      <c r="R871" s="32"/>
    </row>
    <row r="872" spans="18:18" ht="15.75" customHeight="1" x14ac:dyDescent="0.15">
      <c r="R872" s="32"/>
    </row>
    <row r="873" spans="18:18" ht="15.75" customHeight="1" x14ac:dyDescent="0.15">
      <c r="R873" s="32"/>
    </row>
    <row r="874" spans="18:18" ht="15.75" customHeight="1" x14ac:dyDescent="0.15">
      <c r="R874" s="32"/>
    </row>
    <row r="875" spans="18:18" ht="15.75" customHeight="1" x14ac:dyDescent="0.15">
      <c r="R875" s="32"/>
    </row>
    <row r="876" spans="18:18" ht="15.75" customHeight="1" x14ac:dyDescent="0.15">
      <c r="R876" s="32"/>
    </row>
    <row r="877" spans="18:18" ht="15.75" customHeight="1" x14ac:dyDescent="0.15">
      <c r="R877" s="32"/>
    </row>
    <row r="878" spans="18:18" ht="15.75" customHeight="1" x14ac:dyDescent="0.15">
      <c r="R878" s="32"/>
    </row>
    <row r="879" spans="18:18" ht="15.75" customHeight="1" x14ac:dyDescent="0.15">
      <c r="R879" s="32"/>
    </row>
    <row r="880" spans="18:18" ht="15.75" customHeight="1" x14ac:dyDescent="0.15">
      <c r="R880" s="32"/>
    </row>
    <row r="881" spans="18:18" ht="15.75" customHeight="1" x14ac:dyDescent="0.15">
      <c r="R881" s="32"/>
    </row>
    <row r="882" spans="18:18" ht="15.75" customHeight="1" x14ac:dyDescent="0.15">
      <c r="R882" s="32"/>
    </row>
    <row r="883" spans="18:18" ht="15.75" customHeight="1" x14ac:dyDescent="0.15">
      <c r="R883" s="32"/>
    </row>
    <row r="884" spans="18:18" ht="15.75" customHeight="1" x14ac:dyDescent="0.15">
      <c r="R884" s="32"/>
    </row>
    <row r="885" spans="18:18" ht="15.75" customHeight="1" x14ac:dyDescent="0.15">
      <c r="R885" s="32"/>
    </row>
    <row r="886" spans="18:18" ht="15.75" customHeight="1" x14ac:dyDescent="0.15">
      <c r="R886" s="32"/>
    </row>
    <row r="887" spans="18:18" ht="15.75" customHeight="1" x14ac:dyDescent="0.15">
      <c r="R887" s="32"/>
    </row>
    <row r="888" spans="18:18" ht="15.75" customHeight="1" x14ac:dyDescent="0.15">
      <c r="R888" s="32"/>
    </row>
    <row r="889" spans="18:18" ht="15.75" customHeight="1" x14ac:dyDescent="0.15">
      <c r="R889" s="32"/>
    </row>
    <row r="890" spans="18:18" ht="15.75" customHeight="1" x14ac:dyDescent="0.15">
      <c r="R890" s="32"/>
    </row>
    <row r="891" spans="18:18" ht="15.75" customHeight="1" x14ac:dyDescent="0.15">
      <c r="R891" s="32"/>
    </row>
    <row r="892" spans="18:18" ht="15.75" customHeight="1" x14ac:dyDescent="0.15">
      <c r="R892" s="32"/>
    </row>
    <row r="893" spans="18:18" ht="15.75" customHeight="1" x14ac:dyDescent="0.15">
      <c r="R893" s="32"/>
    </row>
    <row r="894" spans="18:18" ht="15.75" customHeight="1" x14ac:dyDescent="0.15">
      <c r="R894" s="32"/>
    </row>
    <row r="895" spans="18:18" ht="15.75" customHeight="1" x14ac:dyDescent="0.15">
      <c r="R895" s="32"/>
    </row>
    <row r="896" spans="18:18" ht="15.75" customHeight="1" x14ac:dyDescent="0.15">
      <c r="R896" s="32"/>
    </row>
    <row r="897" spans="18:18" ht="15.75" customHeight="1" x14ac:dyDescent="0.15">
      <c r="R897" s="32"/>
    </row>
    <row r="898" spans="18:18" ht="15.75" customHeight="1" x14ac:dyDescent="0.15">
      <c r="R898" s="32"/>
    </row>
    <row r="899" spans="18:18" ht="15.75" customHeight="1" x14ac:dyDescent="0.15">
      <c r="R899" s="32"/>
    </row>
    <row r="900" spans="18:18" ht="15.75" customHeight="1" x14ac:dyDescent="0.15">
      <c r="R900" s="32"/>
    </row>
    <row r="901" spans="18:18" ht="15.75" customHeight="1" x14ac:dyDescent="0.15">
      <c r="R901" s="32"/>
    </row>
    <row r="902" spans="18:18" ht="15.75" customHeight="1" x14ac:dyDescent="0.15">
      <c r="R902" s="32"/>
    </row>
    <row r="903" spans="18:18" ht="15.75" customHeight="1" x14ac:dyDescent="0.15">
      <c r="R903" s="32"/>
    </row>
    <row r="904" spans="18:18" ht="15.75" customHeight="1" x14ac:dyDescent="0.15">
      <c r="R904" s="32"/>
    </row>
    <row r="905" spans="18:18" ht="15.75" customHeight="1" x14ac:dyDescent="0.15">
      <c r="R905" s="32"/>
    </row>
    <row r="906" spans="18:18" ht="15.75" customHeight="1" x14ac:dyDescent="0.15">
      <c r="R906" s="32"/>
    </row>
    <row r="907" spans="18:18" ht="15.75" customHeight="1" x14ac:dyDescent="0.15">
      <c r="R907" s="32"/>
    </row>
    <row r="908" spans="18:18" ht="15.75" customHeight="1" x14ac:dyDescent="0.15">
      <c r="R908" s="32"/>
    </row>
    <row r="909" spans="18:18" ht="15.75" customHeight="1" x14ac:dyDescent="0.15">
      <c r="R909" s="32"/>
    </row>
    <row r="910" spans="18:18" ht="15.75" customHeight="1" x14ac:dyDescent="0.15">
      <c r="R910" s="32"/>
    </row>
    <row r="911" spans="18:18" ht="15.75" customHeight="1" x14ac:dyDescent="0.15">
      <c r="R911" s="32"/>
    </row>
    <row r="912" spans="18:18" ht="15.75" customHeight="1" x14ac:dyDescent="0.15">
      <c r="R912" s="32"/>
    </row>
    <row r="913" spans="18:18" ht="15.75" customHeight="1" x14ac:dyDescent="0.15">
      <c r="R913" s="32"/>
    </row>
    <row r="914" spans="18:18" ht="15.75" customHeight="1" x14ac:dyDescent="0.15">
      <c r="R914" s="32"/>
    </row>
    <row r="915" spans="18:18" ht="15.75" customHeight="1" x14ac:dyDescent="0.15">
      <c r="R915" s="32"/>
    </row>
    <row r="916" spans="18:18" ht="15.75" customHeight="1" x14ac:dyDescent="0.15">
      <c r="R916" s="32"/>
    </row>
    <row r="917" spans="18:18" ht="15.75" customHeight="1" x14ac:dyDescent="0.15">
      <c r="R917" s="32"/>
    </row>
    <row r="918" spans="18:18" ht="15.75" customHeight="1" x14ac:dyDescent="0.15">
      <c r="R918" s="32"/>
    </row>
    <row r="919" spans="18:18" ht="15.75" customHeight="1" x14ac:dyDescent="0.15">
      <c r="R919" s="32"/>
    </row>
    <row r="920" spans="18:18" ht="15.75" customHeight="1" x14ac:dyDescent="0.15">
      <c r="R920" s="32"/>
    </row>
    <row r="921" spans="18:18" ht="15.75" customHeight="1" x14ac:dyDescent="0.15">
      <c r="R921" s="32"/>
    </row>
    <row r="922" spans="18:18" ht="15.75" customHeight="1" x14ac:dyDescent="0.15">
      <c r="R922" s="32"/>
    </row>
    <row r="923" spans="18:18" ht="15.75" customHeight="1" x14ac:dyDescent="0.15">
      <c r="R923" s="32"/>
    </row>
    <row r="924" spans="18:18" ht="15.75" customHeight="1" x14ac:dyDescent="0.15">
      <c r="R924" s="32"/>
    </row>
    <row r="925" spans="18:18" ht="15.75" customHeight="1" x14ac:dyDescent="0.15">
      <c r="R925" s="32"/>
    </row>
    <row r="926" spans="18:18" ht="15.75" customHeight="1" x14ac:dyDescent="0.15">
      <c r="R926" s="32"/>
    </row>
    <row r="927" spans="18:18" ht="15.75" customHeight="1" x14ac:dyDescent="0.15">
      <c r="R927" s="32"/>
    </row>
    <row r="928" spans="18:18" ht="15.75" customHeight="1" x14ac:dyDescent="0.15">
      <c r="R928" s="32"/>
    </row>
    <row r="929" spans="18:18" ht="15.75" customHeight="1" x14ac:dyDescent="0.15">
      <c r="R929" s="32"/>
    </row>
    <row r="930" spans="18:18" ht="15.75" customHeight="1" x14ac:dyDescent="0.15">
      <c r="R930" s="32"/>
    </row>
    <row r="931" spans="18:18" ht="15.75" customHeight="1" x14ac:dyDescent="0.15">
      <c r="R931" s="32"/>
    </row>
    <row r="932" spans="18:18" ht="15.75" customHeight="1" x14ac:dyDescent="0.15">
      <c r="R932" s="32"/>
    </row>
    <row r="933" spans="18:18" ht="15.75" customHeight="1" x14ac:dyDescent="0.15">
      <c r="R933" s="32"/>
    </row>
    <row r="934" spans="18:18" ht="15.75" customHeight="1" x14ac:dyDescent="0.15">
      <c r="R934" s="32"/>
    </row>
    <row r="935" spans="18:18" ht="15.75" customHeight="1" x14ac:dyDescent="0.15">
      <c r="R935" s="32"/>
    </row>
    <row r="936" spans="18:18" ht="15.75" customHeight="1" x14ac:dyDescent="0.15">
      <c r="R936" s="32"/>
    </row>
    <row r="937" spans="18:18" ht="15.75" customHeight="1" x14ac:dyDescent="0.15">
      <c r="R937" s="32"/>
    </row>
    <row r="938" spans="18:18" ht="15.75" customHeight="1" x14ac:dyDescent="0.15">
      <c r="R938" s="32"/>
    </row>
    <row r="939" spans="18:18" ht="15.75" customHeight="1" x14ac:dyDescent="0.15">
      <c r="R939" s="32"/>
    </row>
    <row r="940" spans="18:18" ht="15.75" customHeight="1" x14ac:dyDescent="0.15">
      <c r="R940" s="32"/>
    </row>
    <row r="941" spans="18:18" ht="15.75" customHeight="1" x14ac:dyDescent="0.15">
      <c r="R941" s="32"/>
    </row>
    <row r="942" spans="18:18" ht="15.75" customHeight="1" x14ac:dyDescent="0.15">
      <c r="R942" s="32"/>
    </row>
    <row r="943" spans="18:18" ht="15.75" customHeight="1" x14ac:dyDescent="0.15">
      <c r="R943" s="32"/>
    </row>
    <row r="944" spans="18:18" ht="15.75" customHeight="1" x14ac:dyDescent="0.15">
      <c r="R944" s="32"/>
    </row>
    <row r="945" spans="18:18" ht="15.75" customHeight="1" x14ac:dyDescent="0.15">
      <c r="R945" s="32"/>
    </row>
    <row r="946" spans="18:18" ht="15.75" customHeight="1" x14ac:dyDescent="0.15">
      <c r="R946" s="32"/>
    </row>
    <row r="947" spans="18:18" ht="15.75" customHeight="1" x14ac:dyDescent="0.15">
      <c r="R947" s="32"/>
    </row>
    <row r="948" spans="18:18" ht="15.75" customHeight="1" x14ac:dyDescent="0.15">
      <c r="R948" s="32"/>
    </row>
    <row r="949" spans="18:18" ht="15.75" customHeight="1" x14ac:dyDescent="0.15">
      <c r="R949" s="32"/>
    </row>
    <row r="950" spans="18:18" ht="15.75" customHeight="1" x14ac:dyDescent="0.15">
      <c r="R950" s="32"/>
    </row>
    <row r="951" spans="18:18" ht="15.75" customHeight="1" x14ac:dyDescent="0.15">
      <c r="R951" s="32"/>
    </row>
    <row r="952" spans="18:18" ht="15.75" customHeight="1" x14ac:dyDescent="0.15">
      <c r="R952" s="32"/>
    </row>
    <row r="953" spans="18:18" ht="15.75" customHeight="1" x14ac:dyDescent="0.15">
      <c r="R953" s="32"/>
    </row>
    <row r="954" spans="18:18" ht="15.75" customHeight="1" x14ac:dyDescent="0.15">
      <c r="R954" s="32"/>
    </row>
    <row r="955" spans="18:18" ht="15.75" customHeight="1" x14ac:dyDescent="0.15">
      <c r="R955" s="32"/>
    </row>
    <row r="956" spans="18:18" ht="15.75" customHeight="1" x14ac:dyDescent="0.15">
      <c r="R956" s="32"/>
    </row>
    <row r="957" spans="18:18" ht="15.75" customHeight="1" x14ac:dyDescent="0.15">
      <c r="R957" s="32"/>
    </row>
    <row r="958" spans="18:18" ht="15.75" customHeight="1" x14ac:dyDescent="0.15">
      <c r="R958" s="32"/>
    </row>
    <row r="959" spans="18:18" ht="15.75" customHeight="1" x14ac:dyDescent="0.15">
      <c r="R959" s="32"/>
    </row>
    <row r="960" spans="18:18" ht="15.75" customHeight="1" x14ac:dyDescent="0.15">
      <c r="R960" s="32"/>
    </row>
    <row r="961" spans="18:18" ht="15.75" customHeight="1" x14ac:dyDescent="0.15">
      <c r="R961" s="32"/>
    </row>
    <row r="962" spans="18:18" ht="15.75" customHeight="1" x14ac:dyDescent="0.15">
      <c r="R962" s="32"/>
    </row>
    <row r="963" spans="18:18" ht="15.75" customHeight="1" x14ac:dyDescent="0.15">
      <c r="R963" s="32"/>
    </row>
    <row r="964" spans="18:18" ht="15.75" customHeight="1" x14ac:dyDescent="0.15">
      <c r="R964" s="32"/>
    </row>
    <row r="965" spans="18:18" ht="15.75" customHeight="1" x14ac:dyDescent="0.15">
      <c r="R965" s="32"/>
    </row>
    <row r="966" spans="18:18" ht="15.75" customHeight="1" x14ac:dyDescent="0.15">
      <c r="R966" s="32"/>
    </row>
    <row r="967" spans="18:18" ht="15.75" customHeight="1" x14ac:dyDescent="0.15">
      <c r="R967" s="32"/>
    </row>
    <row r="968" spans="18:18" ht="15.75" customHeight="1" x14ac:dyDescent="0.15">
      <c r="R968" s="32"/>
    </row>
    <row r="969" spans="18:18" ht="15.75" customHeight="1" x14ac:dyDescent="0.15">
      <c r="R969" s="32"/>
    </row>
    <row r="970" spans="18:18" ht="15.75" customHeight="1" x14ac:dyDescent="0.15">
      <c r="R970" s="32"/>
    </row>
    <row r="971" spans="18:18" ht="15.75" customHeight="1" x14ac:dyDescent="0.15">
      <c r="R971" s="32"/>
    </row>
    <row r="972" spans="18:18" ht="15.75" customHeight="1" x14ac:dyDescent="0.15">
      <c r="R972" s="32"/>
    </row>
    <row r="973" spans="18:18" ht="15.75" customHeight="1" x14ac:dyDescent="0.15">
      <c r="R973" s="32"/>
    </row>
    <row r="974" spans="18:18" ht="15.75" customHeight="1" x14ac:dyDescent="0.15">
      <c r="R974" s="32"/>
    </row>
    <row r="975" spans="18:18" ht="15.75" customHeight="1" x14ac:dyDescent="0.15">
      <c r="R975" s="32"/>
    </row>
    <row r="976" spans="18:18" ht="15.75" customHeight="1" x14ac:dyDescent="0.15">
      <c r="R976" s="32"/>
    </row>
    <row r="977" spans="18:18" ht="15.75" customHeight="1" x14ac:dyDescent="0.15">
      <c r="R977" s="32"/>
    </row>
    <row r="978" spans="18:18" ht="15.75" customHeight="1" x14ac:dyDescent="0.15">
      <c r="R978" s="32"/>
    </row>
    <row r="979" spans="18:18" ht="15.75" customHeight="1" x14ac:dyDescent="0.15">
      <c r="R979" s="32"/>
    </row>
    <row r="980" spans="18:18" ht="15.75" customHeight="1" x14ac:dyDescent="0.15">
      <c r="R980" s="32"/>
    </row>
    <row r="981" spans="18:18" ht="15.75" customHeight="1" x14ac:dyDescent="0.15">
      <c r="R981" s="32"/>
    </row>
    <row r="982" spans="18:18" ht="15.75" customHeight="1" x14ac:dyDescent="0.15">
      <c r="R982" s="32"/>
    </row>
    <row r="983" spans="18:18" ht="15.75" customHeight="1" x14ac:dyDescent="0.15">
      <c r="R983" s="32"/>
    </row>
    <row r="984" spans="18:18" ht="15.75" customHeight="1" x14ac:dyDescent="0.15">
      <c r="R984" s="32"/>
    </row>
    <row r="985" spans="18:18" ht="15.75" customHeight="1" x14ac:dyDescent="0.15">
      <c r="R985" s="32"/>
    </row>
    <row r="986" spans="18:18" ht="15.75" customHeight="1" x14ac:dyDescent="0.15">
      <c r="R986" s="32"/>
    </row>
    <row r="987" spans="18:18" ht="15.75" customHeight="1" x14ac:dyDescent="0.15">
      <c r="R987" s="32"/>
    </row>
    <row r="988" spans="18:18" ht="15.75" customHeight="1" x14ac:dyDescent="0.15">
      <c r="R988" s="32"/>
    </row>
    <row r="989" spans="18:18" ht="15.75" customHeight="1" x14ac:dyDescent="0.15">
      <c r="R989" s="32"/>
    </row>
    <row r="990" spans="18:18" ht="15.75" customHeight="1" x14ac:dyDescent="0.15">
      <c r="R990" s="32"/>
    </row>
    <row r="991" spans="18:18" ht="15.75" customHeight="1" x14ac:dyDescent="0.15">
      <c r="R991" s="32"/>
    </row>
    <row r="992" spans="18:18" ht="15.75" customHeight="1" x14ac:dyDescent="0.15">
      <c r="R992" s="32"/>
    </row>
    <row r="993" spans="18:18" ht="15.75" customHeight="1" x14ac:dyDescent="0.15">
      <c r="R993" s="32"/>
    </row>
    <row r="994" spans="18:18" ht="15.75" customHeight="1" x14ac:dyDescent="0.15">
      <c r="R994" s="32"/>
    </row>
    <row r="995" spans="18:18" ht="15.75" customHeight="1" x14ac:dyDescent="0.15">
      <c r="R995" s="32"/>
    </row>
    <row r="996" spans="18:18" ht="15.75" customHeight="1" x14ac:dyDescent="0.15">
      <c r="R996" s="32"/>
    </row>
    <row r="997" spans="18:18" ht="15.75" customHeight="1" x14ac:dyDescent="0.15">
      <c r="R997" s="32"/>
    </row>
    <row r="998" spans="18:18" ht="15.75" customHeight="1" x14ac:dyDescent="0.15">
      <c r="R998" s="32"/>
    </row>
    <row r="999" spans="18:18" ht="15.75" customHeight="1" x14ac:dyDescent="0.15">
      <c r="R999" s="32"/>
    </row>
    <row r="1000" spans="18:18" ht="15.75" customHeight="1" x14ac:dyDescent="0.15">
      <c r="R1000" s="32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2.6640625" defaultRowHeight="15" customHeight="1" x14ac:dyDescent="0.15"/>
  <cols>
    <col min="1" max="1" width="13.83203125" customWidth="1"/>
    <col min="2" max="2" width="15.33203125" customWidth="1"/>
    <col min="3" max="3" width="8" customWidth="1"/>
    <col min="4" max="4" width="5.6640625" customWidth="1"/>
    <col min="5" max="5" width="9.5" customWidth="1"/>
    <col min="6" max="6" width="10.6640625" customWidth="1"/>
    <col min="7" max="7" width="10.1640625" customWidth="1"/>
    <col min="8" max="8" width="9" customWidth="1"/>
    <col min="9" max="10" width="11.6640625" customWidth="1"/>
    <col min="11" max="12" width="8.6640625" customWidth="1"/>
    <col min="13" max="13" width="9.6640625" customWidth="1"/>
    <col min="14" max="14" width="4.83203125" customWidth="1"/>
    <col min="15" max="15" width="15.33203125" customWidth="1"/>
    <col min="16" max="16" width="9.6640625" customWidth="1"/>
    <col min="17" max="18" width="7.33203125" customWidth="1"/>
    <col min="19" max="19" width="7.1640625" customWidth="1"/>
    <col min="20" max="20" width="11.1640625" customWidth="1"/>
    <col min="21" max="21" width="13.5" customWidth="1"/>
    <col min="22" max="22" width="51.1640625" customWidth="1"/>
    <col min="23" max="24" width="7.6640625" customWidth="1"/>
    <col min="25" max="25" width="8.1640625" customWidth="1"/>
    <col min="26" max="26" width="11.1640625" customWidth="1"/>
    <col min="27" max="27" width="15.1640625" customWidth="1"/>
    <col min="28" max="28" width="9.6640625" customWidth="1"/>
    <col min="29" max="29" width="7.1640625" customWidth="1"/>
    <col min="30" max="30" width="10.83203125" customWidth="1"/>
    <col min="31" max="31" width="7.6640625" customWidth="1"/>
    <col min="32" max="32" width="10.1640625" customWidth="1"/>
    <col min="33" max="33" width="8.83203125" customWidth="1"/>
  </cols>
  <sheetData>
    <row r="1" spans="1:33" ht="18.75" customHeight="1" x14ac:dyDescent="0.2">
      <c r="A1" s="58" t="str">
        <f ca="1">IFERROR(__xludf.DUMMYFUNCTION("IFERROR(VLOOKUP(B2,IMPORTRANGE(""https://docs.google.com/spreadsheets/d/1x0DhHglkXKoEBOD2MBsuK_EyIr1ouxD2ftIpqOYFa-k/edit?usp=sharing"",""Ubiquitty-SKU-Specific Info!B1:BJ5000""),3,FALSE),"""")"),"Metal Stamping Kit, 37 Piece Punch Set - Number &amp; Letter Stamps for Metal, Jewelry, Wood, Leather &amp; More")</f>
        <v>Metal Stamping Kit, 37 Piece Punch Set - Number &amp; Letter Stamps for Metal, Jewelry, Wood, Leather &amp; More</v>
      </c>
      <c r="B1" s="59"/>
      <c r="C1" s="60" t="s">
        <v>0</v>
      </c>
      <c r="D1" s="62" t="s">
        <v>1</v>
      </c>
      <c r="E1" s="62" t="s">
        <v>2</v>
      </c>
      <c r="F1" s="64" t="s">
        <v>3</v>
      </c>
      <c r="G1" s="64" t="s">
        <v>4</v>
      </c>
      <c r="H1" s="65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70" t="s">
        <v>10</v>
      </c>
      <c r="N1" s="71" t="s">
        <v>11</v>
      </c>
      <c r="O1" s="62" t="s">
        <v>12</v>
      </c>
      <c r="P1" s="62" t="s">
        <v>13</v>
      </c>
      <c r="Q1" s="69" t="s">
        <v>14</v>
      </c>
      <c r="R1" s="69" t="s">
        <v>15</v>
      </c>
      <c r="S1" s="72" t="s">
        <v>16</v>
      </c>
      <c r="T1" s="74" t="s">
        <v>230</v>
      </c>
      <c r="U1" s="74" t="s">
        <v>17</v>
      </c>
      <c r="V1" s="76" t="s">
        <v>18</v>
      </c>
      <c r="W1" s="74" t="s">
        <v>19</v>
      </c>
      <c r="X1" s="74" t="s">
        <v>20</v>
      </c>
      <c r="Y1" s="74" t="s">
        <v>21</v>
      </c>
      <c r="Z1" s="74" t="s">
        <v>22</v>
      </c>
      <c r="AA1" s="74" t="s">
        <v>23</v>
      </c>
      <c r="AB1" s="74" t="s">
        <v>24</v>
      </c>
      <c r="AC1" s="74" t="s">
        <v>25</v>
      </c>
      <c r="AD1" s="76" t="s">
        <v>26</v>
      </c>
      <c r="AE1" s="77" t="s">
        <v>27</v>
      </c>
      <c r="AF1" s="77" t="s">
        <v>28</v>
      </c>
      <c r="AG1" s="7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Info!B1:BJ5000""),2,FALSE),"""")"),"B087YD32B8")</f>
        <v>B087YD32B8</v>
      </c>
      <c r="B2" s="36" t="s">
        <v>161</v>
      </c>
      <c r="C2" s="61"/>
      <c r="D2" s="61"/>
      <c r="E2" s="63"/>
      <c r="F2" s="61"/>
      <c r="G2" s="61"/>
      <c r="H2" s="66"/>
      <c r="I2" s="61"/>
      <c r="J2" s="61"/>
      <c r="K2" s="66"/>
      <c r="L2" s="66"/>
      <c r="M2" s="66"/>
      <c r="N2" s="61"/>
      <c r="O2" s="61"/>
      <c r="P2" s="63"/>
      <c r="Q2" s="61"/>
      <c r="R2" s="61"/>
      <c r="S2" s="73"/>
      <c r="T2" s="59"/>
      <c r="U2" s="75"/>
      <c r="V2" s="75"/>
      <c r="W2" s="59"/>
      <c r="X2" s="59"/>
      <c r="Y2" s="59"/>
      <c r="Z2" s="59"/>
      <c r="AA2" s="75"/>
      <c r="AB2" s="75"/>
      <c r="AC2" s="75"/>
      <c r="AD2" s="75"/>
      <c r="AE2" s="59"/>
      <c r="AF2" s="59"/>
      <c r="AG2" s="59"/>
    </row>
    <row r="3" spans="1:33" ht="192" x14ac:dyDescent="0.15">
      <c r="A3" s="67" t="s">
        <v>31</v>
      </c>
      <c r="B3" s="68"/>
      <c r="C3" s="4">
        <f>((AE32+AF32)/0.85)*-1</f>
        <v>11.604111966176472</v>
      </c>
      <c r="D3" s="5">
        <f>SUM(D4:D99529)</f>
        <v>136</v>
      </c>
      <c r="E3" s="5"/>
      <c r="F3" s="6">
        <f t="shared" ref="F3:G3" si="0">SUM(F4:F99529)</f>
        <v>2338.2900000000004</v>
      </c>
      <c r="G3" s="6">
        <f t="shared" si="0"/>
        <v>-44.92</v>
      </c>
      <c r="H3" s="7">
        <f t="shared" ref="H3:H32" si="1">G3/F3*-1</f>
        <v>1.9210619726381242E-2</v>
      </c>
      <c r="I3" s="8">
        <f t="shared" ref="I3:I32" si="2">J3/F3</f>
        <v>0.24313810541214667</v>
      </c>
      <c r="J3" s="6">
        <f>SUM(J4:J99529)</f>
        <v>568.52740050416855</v>
      </c>
      <c r="K3" s="6">
        <f t="shared" ref="K3:K32" si="3">J3/D3</f>
        <v>4.1803485331188863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Sheet!a1:g5000""),2,FALSE),"""")"),"3 - March
3 - April
3 - May
3 - June
3 - July
3 - Aug
3 - Sept
3 - Oct
3 - Nov
3 - Dec
3 - Jan
3 - Feb")</f>
        <v>3 - March
3 - April
3 - May
3 - June
3 - July
3 - Aug
3 - Sept
3 - Oct
3 - Nov
3 - Dec
3 - Jan
3 -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QTY-120")</f>
        <v>US QTY-120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SUM(W4:W99529)</f>
        <v>4</v>
      </c>
      <c r="X3" s="7">
        <f>W3/D3</f>
        <v>2.9411764705882353E-2</v>
      </c>
      <c r="Y3" s="6"/>
      <c r="Z3" s="5"/>
      <c r="AA3" s="5"/>
      <c r="AB3" s="5"/>
      <c r="AC3" s="5"/>
      <c r="AD3" s="6">
        <f>SUM(AD4:AD99529)</f>
        <v>-3.766889580062283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Info!B2:BZ3000""),37,FALSE)),"""")*-1"),-4.91349517125)</f>
        <v>-4.9134951712500001</v>
      </c>
      <c r="AG3" s="6">
        <f>SUM(AG4:AG99529)</f>
        <v>0</v>
      </c>
    </row>
    <row r="4" spans="1:33" ht="15.75" customHeight="1" x14ac:dyDescent="0.2">
      <c r="A4" s="15" t="s">
        <v>32</v>
      </c>
      <c r="B4" s="15" t="s">
        <v>128</v>
      </c>
      <c r="C4" s="16">
        <f t="shared" ref="C4:C32" si="4">IFERROR(F4/D4," - ")</f>
        <v>16.071428571428573</v>
      </c>
      <c r="D4" s="17">
        <v>7</v>
      </c>
      <c r="E4" s="17">
        <v>1</v>
      </c>
      <c r="F4" s="18">
        <v>112.5</v>
      </c>
      <c r="G4" s="18">
        <v>0</v>
      </c>
      <c r="H4" s="19">
        <f t="shared" si="1"/>
        <v>0</v>
      </c>
      <c r="I4" s="19">
        <f t="shared" si="2"/>
        <v>0.22278744681623927</v>
      </c>
      <c r="J4" s="18">
        <f t="shared" ref="J4:J32" si="5">F4*0.85+G4+AF4*D4+D4*AE4+AG4+AD4</f>
        <v>25.063587766826917</v>
      </c>
      <c r="K4" s="18">
        <f t="shared" si="3"/>
        <v>3.5805125381181311</v>
      </c>
      <c r="L4" s="17">
        <v>41</v>
      </c>
      <c r="M4" s="20">
        <f t="shared" ref="M4:M32" si="6">IFERROR(D4/L4,"-")</f>
        <v>0.17073170731707318</v>
      </c>
      <c r="N4" s="17">
        <v>159</v>
      </c>
      <c r="O4" s="21">
        <f t="shared" ref="O4:P4" si="7">D4/7</f>
        <v>1</v>
      </c>
      <c r="P4" s="21">
        <f t="shared" si="7"/>
        <v>0.14285714285714285</v>
      </c>
      <c r="Q4" s="17">
        <f t="shared" ref="Q4:Q32" si="8">ROUNDDOWN(N4/(O4+P4),0)</f>
        <v>139</v>
      </c>
      <c r="R4" s="17"/>
      <c r="S4" s="22">
        <v>1.8957345971563899</v>
      </c>
      <c r="T4" s="15">
        <v>440</v>
      </c>
      <c r="U4" s="23" t="s">
        <v>34</v>
      </c>
      <c r="V4" s="24" t="s">
        <v>34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7" t="s">
        <v>35</v>
      </c>
      <c r="AB4" s="28">
        <f t="shared" ref="AB4:AB32" si="11">IF(OR(AA4="UsLargeStandardSize",AA4="UsSmallStandardSize"),-0.69,-0.48)</f>
        <v>-0.69</v>
      </c>
      <c r="AC4" s="29">
        <v>2.006927083333334E-2</v>
      </c>
      <c r="AD4" s="26">
        <f t="shared" ref="AD4:AD32" si="12">IFERROR(AB4*AC4*D4*2,0)</f>
        <v>-0.19386915625000006</v>
      </c>
      <c r="AE4" s="26">
        <v>-4.9000000000000004</v>
      </c>
      <c r="AF4" s="26">
        <v>-5.1525061538461543</v>
      </c>
      <c r="AG4" s="26">
        <v>0</v>
      </c>
    </row>
    <row r="5" spans="1:33" ht="15.75" customHeight="1" x14ac:dyDescent="0.2">
      <c r="A5" s="15" t="s">
        <v>36</v>
      </c>
      <c r="B5" s="15" t="s">
        <v>128</v>
      </c>
      <c r="C5" s="16">
        <f t="shared" si="4"/>
        <v>16.402222222222221</v>
      </c>
      <c r="D5" s="17">
        <v>9</v>
      </c>
      <c r="E5" s="17">
        <v>0</v>
      </c>
      <c r="F5" s="30">
        <v>147.61999999999998</v>
      </c>
      <c r="G5" s="30">
        <v>0</v>
      </c>
      <c r="H5" s="19">
        <f t="shared" si="1"/>
        <v>0</v>
      </c>
      <c r="I5" s="19">
        <f t="shared" si="2"/>
        <v>0.235434869540525</v>
      </c>
      <c r="J5" s="18">
        <f t="shared" si="5"/>
        <v>34.754895441572295</v>
      </c>
      <c r="K5" s="18">
        <f t="shared" si="3"/>
        <v>3.8616550490635881</v>
      </c>
      <c r="L5" s="17">
        <v>80</v>
      </c>
      <c r="M5" s="20">
        <f t="shared" si="6"/>
        <v>0.1125</v>
      </c>
      <c r="N5" s="17">
        <v>147</v>
      </c>
      <c r="O5" s="21">
        <f t="shared" ref="O5:P5" si="13">D5/7</f>
        <v>1.2857142857142858</v>
      </c>
      <c r="P5" s="21">
        <f t="shared" si="13"/>
        <v>0</v>
      </c>
      <c r="Q5" s="17">
        <f t="shared" si="8"/>
        <v>114</v>
      </c>
      <c r="R5" s="17"/>
      <c r="S5" s="22">
        <v>1.83080260303687</v>
      </c>
      <c r="T5" s="15">
        <v>440</v>
      </c>
      <c r="U5" s="23" t="s">
        <v>34</v>
      </c>
      <c r="V5" s="24" t="s">
        <v>34</v>
      </c>
      <c r="W5" s="15">
        <v>0</v>
      </c>
      <c r="X5" s="25">
        <f t="shared" si="9"/>
        <v>0</v>
      </c>
      <c r="Y5" s="26">
        <f t="shared" si="10"/>
        <v>0</v>
      </c>
      <c r="Z5" s="15">
        <v>0</v>
      </c>
      <c r="AA5" s="15" t="s">
        <v>35</v>
      </c>
      <c r="AB5" s="28">
        <f t="shared" si="11"/>
        <v>-0.69</v>
      </c>
      <c r="AC5" s="29">
        <v>2.0092526071842417E-2</v>
      </c>
      <c r="AD5" s="26">
        <f t="shared" si="12"/>
        <v>-0.24954917381228281</v>
      </c>
      <c r="AE5" s="26">
        <v>-4.9000000000000004</v>
      </c>
      <c r="AF5" s="26">
        <v>-5.1525061538461543</v>
      </c>
      <c r="AG5" s="26">
        <v>0</v>
      </c>
    </row>
    <row r="6" spans="1:33" ht="15.75" customHeight="1" x14ac:dyDescent="0.2">
      <c r="A6" s="15" t="s">
        <v>38</v>
      </c>
      <c r="B6" s="15" t="s">
        <v>128</v>
      </c>
      <c r="C6" s="16">
        <f t="shared" si="4"/>
        <v>15.513333333333334</v>
      </c>
      <c r="D6" s="17">
        <v>6</v>
      </c>
      <c r="E6" s="17">
        <v>0</v>
      </c>
      <c r="F6" s="30">
        <v>93.08</v>
      </c>
      <c r="G6" s="30">
        <v>0</v>
      </c>
      <c r="H6" s="19">
        <f t="shared" si="1"/>
        <v>0</v>
      </c>
      <c r="I6" s="19">
        <f t="shared" si="2"/>
        <v>0.20022335103591607</v>
      </c>
      <c r="J6" s="18">
        <f t="shared" si="5"/>
        <v>18.636789514423068</v>
      </c>
      <c r="K6" s="18">
        <f t="shared" si="3"/>
        <v>3.1061315857371778</v>
      </c>
      <c r="L6" s="17">
        <v>72</v>
      </c>
      <c r="M6" s="20">
        <f t="shared" si="6"/>
        <v>8.3333333333333329E-2</v>
      </c>
      <c r="N6" s="17">
        <v>141</v>
      </c>
      <c r="O6" s="21">
        <f t="shared" ref="O6:P6" si="14">D6/7</f>
        <v>0.8571428571428571</v>
      </c>
      <c r="P6" s="21">
        <f t="shared" si="14"/>
        <v>0</v>
      </c>
      <c r="Q6" s="17">
        <f t="shared" si="8"/>
        <v>164</v>
      </c>
      <c r="R6" s="17"/>
      <c r="S6" s="22">
        <v>1.28149300155521</v>
      </c>
      <c r="T6" s="15">
        <v>440</v>
      </c>
      <c r="U6" s="23" t="s">
        <v>34</v>
      </c>
      <c r="V6" s="24" t="s">
        <v>125</v>
      </c>
      <c r="W6" s="15">
        <v>0</v>
      </c>
      <c r="X6" s="25">
        <f t="shared" si="9"/>
        <v>0</v>
      </c>
      <c r="Y6" s="26">
        <f t="shared" si="10"/>
        <v>0</v>
      </c>
      <c r="Z6" s="15">
        <v>0</v>
      </c>
      <c r="AA6" s="15" t="s">
        <v>35</v>
      </c>
      <c r="AB6" s="28">
        <f t="shared" si="11"/>
        <v>-0.69</v>
      </c>
      <c r="AC6" s="29">
        <v>2.006927083333334E-2</v>
      </c>
      <c r="AD6" s="26">
        <f t="shared" si="12"/>
        <v>-0.16617356250000004</v>
      </c>
      <c r="AE6" s="26">
        <v>-4.9000000000000004</v>
      </c>
      <c r="AF6" s="26">
        <v>-5.1525061538461543</v>
      </c>
      <c r="AG6" s="26">
        <v>0</v>
      </c>
    </row>
    <row r="7" spans="1:33" ht="15.75" customHeight="1" x14ac:dyDescent="0.2">
      <c r="A7" s="15" t="s">
        <v>39</v>
      </c>
      <c r="B7" s="15" t="s">
        <v>162</v>
      </c>
      <c r="C7" s="16">
        <f t="shared" si="4"/>
        <v>16.627692307692307</v>
      </c>
      <c r="D7" s="17">
        <v>13</v>
      </c>
      <c r="E7" s="17">
        <v>0</v>
      </c>
      <c r="F7" s="30">
        <v>216.15999999999997</v>
      </c>
      <c r="G7" s="30">
        <v>0</v>
      </c>
      <c r="H7" s="19">
        <f t="shared" si="1"/>
        <v>0</v>
      </c>
      <c r="I7" s="19">
        <f t="shared" si="2"/>
        <v>0.24377025019083065</v>
      </c>
      <c r="J7" s="18">
        <f t="shared" si="5"/>
        <v>52.693377281249944</v>
      </c>
      <c r="K7" s="18">
        <f t="shared" si="3"/>
        <v>4.0533367139423033</v>
      </c>
      <c r="L7" s="17">
        <v>69</v>
      </c>
      <c r="M7" s="20">
        <f t="shared" si="6"/>
        <v>0.18840579710144928</v>
      </c>
      <c r="N7" s="17">
        <v>125</v>
      </c>
      <c r="O7" s="21">
        <f t="shared" ref="O7:P7" si="15">D7/7</f>
        <v>1.8571428571428572</v>
      </c>
      <c r="P7" s="21">
        <f t="shared" si="15"/>
        <v>0</v>
      </c>
      <c r="Q7" s="17">
        <f t="shared" si="8"/>
        <v>67</v>
      </c>
      <c r="R7" s="17"/>
      <c r="S7" s="22">
        <v>1.3428571428571401</v>
      </c>
      <c r="T7" s="15">
        <v>440</v>
      </c>
      <c r="U7" s="23" t="s">
        <v>34</v>
      </c>
      <c r="V7" s="24" t="s">
        <v>125</v>
      </c>
      <c r="W7" s="15">
        <v>0</v>
      </c>
      <c r="X7" s="25">
        <f t="shared" si="9"/>
        <v>0</v>
      </c>
      <c r="Y7" s="26">
        <f t="shared" si="10"/>
        <v>0</v>
      </c>
      <c r="Z7" s="15">
        <v>0</v>
      </c>
      <c r="AA7" s="15" t="s">
        <v>35</v>
      </c>
      <c r="AB7" s="28">
        <f t="shared" si="11"/>
        <v>-0.69</v>
      </c>
      <c r="AC7" s="29">
        <v>2.006927083333334E-2</v>
      </c>
      <c r="AD7" s="26">
        <f t="shared" si="12"/>
        <v>-0.3600427187500001</v>
      </c>
      <c r="AE7" s="26">
        <v>-4.9000000000000004</v>
      </c>
      <c r="AF7" s="26">
        <v>-5.1525061538461543</v>
      </c>
      <c r="AG7" s="26">
        <v>0</v>
      </c>
    </row>
    <row r="8" spans="1:33" ht="15.75" customHeight="1" x14ac:dyDescent="0.2">
      <c r="A8" s="15" t="s">
        <v>41</v>
      </c>
      <c r="B8" s="15" t="s">
        <v>128</v>
      </c>
      <c r="C8" s="16">
        <f t="shared" si="4"/>
        <v>17.41090909090909</v>
      </c>
      <c r="D8" s="17">
        <v>11</v>
      </c>
      <c r="E8" s="17">
        <v>0</v>
      </c>
      <c r="F8" s="30">
        <v>191.52</v>
      </c>
      <c r="G8" s="30">
        <v>0</v>
      </c>
      <c r="H8" s="19">
        <f t="shared" si="1"/>
        <v>0</v>
      </c>
      <c r="I8" s="19">
        <f t="shared" si="2"/>
        <v>0.27118498573908723</v>
      </c>
      <c r="J8" s="18">
        <f t="shared" si="5"/>
        <v>51.937348468749988</v>
      </c>
      <c r="K8" s="18">
        <f t="shared" si="3"/>
        <v>4.7215771335227261</v>
      </c>
      <c r="L8" s="17">
        <v>63</v>
      </c>
      <c r="M8" s="20">
        <f t="shared" si="6"/>
        <v>0.17460317460317459</v>
      </c>
      <c r="N8" s="17">
        <v>116</v>
      </c>
      <c r="O8" s="21">
        <f t="shared" ref="O8:P8" si="16">D8/7</f>
        <v>1.5714285714285714</v>
      </c>
      <c r="P8" s="21">
        <f t="shared" si="16"/>
        <v>0</v>
      </c>
      <c r="Q8" s="17">
        <f t="shared" si="8"/>
        <v>73</v>
      </c>
      <c r="R8" s="17"/>
      <c r="S8" s="22">
        <v>1.44383057090239</v>
      </c>
      <c r="T8" s="15">
        <v>440</v>
      </c>
      <c r="U8" s="23" t="s">
        <v>34</v>
      </c>
      <c r="V8" s="24" t="s">
        <v>34</v>
      </c>
      <c r="W8" s="15">
        <v>0</v>
      </c>
      <c r="X8" s="25">
        <f t="shared" si="9"/>
        <v>0</v>
      </c>
      <c r="Y8" s="26">
        <f t="shared" si="10"/>
        <v>0</v>
      </c>
      <c r="Z8" s="15">
        <v>0</v>
      </c>
      <c r="AA8" s="15" t="s">
        <v>35</v>
      </c>
      <c r="AB8" s="28">
        <f t="shared" si="11"/>
        <v>-0.69</v>
      </c>
      <c r="AC8" s="29">
        <v>2.006927083333334E-2</v>
      </c>
      <c r="AD8" s="26">
        <f t="shared" si="12"/>
        <v>-0.30465153125000011</v>
      </c>
      <c r="AE8" s="26">
        <v>-4.9000000000000004</v>
      </c>
      <c r="AF8" s="26">
        <v>-5.15</v>
      </c>
      <c r="AG8" s="26">
        <v>0</v>
      </c>
    </row>
    <row r="9" spans="1:33" ht="15.75" customHeight="1" x14ac:dyDescent="0.2">
      <c r="A9" s="15" t="s">
        <v>43</v>
      </c>
      <c r="B9" s="15" t="s">
        <v>128</v>
      </c>
      <c r="C9" s="16">
        <f t="shared" si="4"/>
        <v>18.752857142857145</v>
      </c>
      <c r="D9" s="17">
        <v>7</v>
      </c>
      <c r="E9" s="17">
        <v>0</v>
      </c>
      <c r="F9" s="30">
        <v>131.27000000000001</v>
      </c>
      <c r="G9" s="30">
        <v>0</v>
      </c>
      <c r="H9" s="19">
        <f t="shared" si="1"/>
        <v>0</v>
      </c>
      <c r="I9" s="19">
        <f t="shared" si="2"/>
        <v>0.30904192824463411</v>
      </c>
      <c r="J9" s="18">
        <f t="shared" si="5"/>
        <v>40.56793392067312</v>
      </c>
      <c r="K9" s="18">
        <f t="shared" si="3"/>
        <v>5.7954191315247314</v>
      </c>
      <c r="L9" s="17">
        <v>70</v>
      </c>
      <c r="M9" s="20">
        <f t="shared" si="6"/>
        <v>0.1</v>
      </c>
      <c r="N9" s="17">
        <v>106</v>
      </c>
      <c r="O9" s="21">
        <f t="shared" ref="O9:P9" si="17">D9/7</f>
        <v>1</v>
      </c>
      <c r="P9" s="21">
        <f t="shared" si="17"/>
        <v>0</v>
      </c>
      <c r="Q9" s="17">
        <f t="shared" si="8"/>
        <v>106</v>
      </c>
      <c r="R9" s="17"/>
      <c r="S9" s="22">
        <v>1.4417744916820701</v>
      </c>
      <c r="T9" s="15">
        <v>440</v>
      </c>
      <c r="U9" s="23" t="s">
        <v>34</v>
      </c>
      <c r="V9" s="24" t="s">
        <v>34</v>
      </c>
      <c r="W9" s="15">
        <v>0</v>
      </c>
      <c r="X9" s="25">
        <f t="shared" si="9"/>
        <v>0</v>
      </c>
      <c r="Y9" s="26">
        <f t="shared" si="10"/>
        <v>0</v>
      </c>
      <c r="Z9" s="15">
        <v>0</v>
      </c>
      <c r="AA9" s="15" t="s">
        <v>35</v>
      </c>
      <c r="AB9" s="28">
        <f t="shared" si="11"/>
        <v>-0.69</v>
      </c>
      <c r="AC9" s="29">
        <v>2.006927083333334E-2</v>
      </c>
      <c r="AD9" s="26">
        <f t="shared" si="12"/>
        <v>-0.19386915625000006</v>
      </c>
      <c r="AE9" s="26">
        <v>-4.9000000000000004</v>
      </c>
      <c r="AF9" s="26">
        <v>-5.2168138461538396</v>
      </c>
      <c r="AG9" s="26">
        <v>0</v>
      </c>
    </row>
    <row r="10" spans="1:33" ht="15.75" customHeight="1" x14ac:dyDescent="0.2">
      <c r="A10" s="15" t="s">
        <v>45</v>
      </c>
      <c r="B10" s="15" t="s">
        <v>128</v>
      </c>
      <c r="C10" s="16">
        <f t="shared" si="4"/>
        <v>19.63111111111111</v>
      </c>
      <c r="D10" s="17">
        <v>9</v>
      </c>
      <c r="E10" s="17">
        <v>0</v>
      </c>
      <c r="F10" s="30">
        <v>176.67999999999998</v>
      </c>
      <c r="G10" s="30">
        <v>0</v>
      </c>
      <c r="H10" s="19">
        <f t="shared" si="1"/>
        <v>0</v>
      </c>
      <c r="I10" s="19">
        <f t="shared" si="2"/>
        <v>0.33324323659081628</v>
      </c>
      <c r="J10" s="18">
        <f t="shared" si="5"/>
        <v>58.877415040865415</v>
      </c>
      <c r="K10" s="18">
        <f t="shared" si="3"/>
        <v>6.5419350045406013</v>
      </c>
      <c r="L10" s="17">
        <v>46</v>
      </c>
      <c r="M10" s="20">
        <f t="shared" si="6"/>
        <v>0.19565217391304349</v>
      </c>
      <c r="N10" s="17">
        <v>94</v>
      </c>
      <c r="O10" s="21">
        <f t="shared" ref="O10:P10" si="18">D10/7</f>
        <v>1.2857142857142858</v>
      </c>
      <c r="P10" s="21">
        <f t="shared" si="18"/>
        <v>0</v>
      </c>
      <c r="Q10" s="17">
        <f t="shared" si="8"/>
        <v>73</v>
      </c>
      <c r="R10" s="17"/>
      <c r="S10" s="22">
        <v>1.35740072202166</v>
      </c>
      <c r="T10" s="15">
        <v>440</v>
      </c>
      <c r="U10" s="23" t="s">
        <v>34</v>
      </c>
      <c r="V10" s="24" t="s">
        <v>34</v>
      </c>
      <c r="W10" s="15">
        <v>0</v>
      </c>
      <c r="X10" s="25">
        <f t="shared" si="9"/>
        <v>0</v>
      </c>
      <c r="Y10" s="26">
        <f t="shared" si="10"/>
        <v>0</v>
      </c>
      <c r="Z10" s="15">
        <v>0</v>
      </c>
      <c r="AA10" s="15" t="s">
        <v>35</v>
      </c>
      <c r="AB10" s="28">
        <f t="shared" si="11"/>
        <v>-0.69</v>
      </c>
      <c r="AC10" s="29">
        <v>2.006927083333334E-2</v>
      </c>
      <c r="AD10" s="26">
        <f t="shared" si="12"/>
        <v>-0.24926034375000006</v>
      </c>
      <c r="AE10" s="26">
        <v>-4.9000000000000004</v>
      </c>
      <c r="AF10" s="26">
        <v>-5.2168138461538396</v>
      </c>
      <c r="AG10" s="26">
        <v>0</v>
      </c>
    </row>
    <row r="11" spans="1:33" ht="15.75" customHeight="1" x14ac:dyDescent="0.2">
      <c r="A11" s="15" t="s">
        <v>47</v>
      </c>
      <c r="B11" s="15" t="s">
        <v>163</v>
      </c>
      <c r="C11" s="16">
        <f t="shared" si="4"/>
        <v>18.690000000000001</v>
      </c>
      <c r="D11" s="17">
        <v>6</v>
      </c>
      <c r="E11" s="17">
        <v>0</v>
      </c>
      <c r="F11" s="30">
        <v>112.14</v>
      </c>
      <c r="G11" s="30">
        <v>-0.16</v>
      </c>
      <c r="H11" s="19">
        <f t="shared" si="1"/>
        <v>1.4267879436418763E-3</v>
      </c>
      <c r="I11" s="19">
        <f t="shared" si="2"/>
        <v>0.30579582094325819</v>
      </c>
      <c r="J11" s="18">
        <f t="shared" si="5"/>
        <v>34.291943360576973</v>
      </c>
      <c r="K11" s="18">
        <f t="shared" si="3"/>
        <v>5.7153238934294954</v>
      </c>
      <c r="L11" s="17">
        <v>50</v>
      </c>
      <c r="M11" s="20">
        <f t="shared" si="6"/>
        <v>0.12</v>
      </c>
      <c r="N11" s="17">
        <v>86</v>
      </c>
      <c r="O11" s="21">
        <f t="shared" ref="O11:P11" si="19">D11/7</f>
        <v>0.8571428571428571</v>
      </c>
      <c r="P11" s="21">
        <f t="shared" si="19"/>
        <v>0</v>
      </c>
      <c r="Q11" s="17">
        <f t="shared" si="8"/>
        <v>100</v>
      </c>
      <c r="R11" s="17"/>
      <c r="S11" s="22">
        <v>1.3116089613034601</v>
      </c>
      <c r="T11" s="15">
        <v>440</v>
      </c>
      <c r="U11" s="23" t="s">
        <v>34</v>
      </c>
      <c r="V11" s="24" t="s">
        <v>34</v>
      </c>
      <c r="W11" s="15">
        <v>0</v>
      </c>
      <c r="X11" s="25">
        <f t="shared" si="9"/>
        <v>0</v>
      </c>
      <c r="Y11" s="26">
        <f t="shared" si="10"/>
        <v>0</v>
      </c>
      <c r="Z11" s="15">
        <v>0</v>
      </c>
      <c r="AA11" s="15" t="s">
        <v>35</v>
      </c>
      <c r="AB11" s="28">
        <f t="shared" si="11"/>
        <v>-0.69</v>
      </c>
      <c r="AC11" s="29">
        <v>2.006927083333334E-2</v>
      </c>
      <c r="AD11" s="26">
        <f t="shared" si="12"/>
        <v>-0.16617356250000004</v>
      </c>
      <c r="AE11" s="26">
        <v>-4.9000000000000004</v>
      </c>
      <c r="AF11" s="26">
        <v>-5.2168138461538396</v>
      </c>
      <c r="AG11" s="26">
        <v>0</v>
      </c>
    </row>
    <row r="12" spans="1:33" ht="15.75" customHeight="1" x14ac:dyDescent="0.2">
      <c r="A12" s="15" t="s">
        <v>49</v>
      </c>
      <c r="B12" s="15" t="s">
        <v>164</v>
      </c>
      <c r="C12" s="16">
        <f t="shared" si="4"/>
        <v>18.333999999999996</v>
      </c>
      <c r="D12" s="17">
        <v>5</v>
      </c>
      <c r="E12" s="17">
        <v>0</v>
      </c>
      <c r="F12" s="30">
        <v>91.669999999999987</v>
      </c>
      <c r="G12" s="30">
        <v>-0.34</v>
      </c>
      <c r="H12" s="19">
        <f t="shared" si="1"/>
        <v>3.7089560379622568E-3</v>
      </c>
      <c r="I12" s="19">
        <f t="shared" si="2"/>
        <v>0.2929742860312074</v>
      </c>
      <c r="J12" s="18">
        <f t="shared" si="5"/>
        <v>26.85695280048078</v>
      </c>
      <c r="K12" s="18">
        <f t="shared" si="3"/>
        <v>5.371390560096156</v>
      </c>
      <c r="L12" s="17">
        <v>46</v>
      </c>
      <c r="M12" s="20">
        <f t="shared" si="6"/>
        <v>0.10869565217391304</v>
      </c>
      <c r="N12" s="17">
        <v>84</v>
      </c>
      <c r="O12" s="21">
        <f t="shared" ref="O12:P12" si="20">D12/7</f>
        <v>0.7142857142857143</v>
      </c>
      <c r="P12" s="21">
        <f t="shared" si="20"/>
        <v>0</v>
      </c>
      <c r="Q12" s="17">
        <f t="shared" si="8"/>
        <v>117</v>
      </c>
      <c r="R12" s="17"/>
      <c r="S12" s="22">
        <v>1.2356435643564301</v>
      </c>
      <c r="T12" s="15">
        <v>440</v>
      </c>
      <c r="U12" s="23" t="s">
        <v>34</v>
      </c>
      <c r="V12" s="24" t="s">
        <v>34</v>
      </c>
      <c r="W12" s="15">
        <v>0</v>
      </c>
      <c r="X12" s="25">
        <f t="shared" si="9"/>
        <v>0</v>
      </c>
      <c r="Y12" s="26">
        <f t="shared" si="10"/>
        <v>0</v>
      </c>
      <c r="Z12" s="15">
        <v>0</v>
      </c>
      <c r="AA12" s="15" t="s">
        <v>35</v>
      </c>
      <c r="AB12" s="28">
        <f t="shared" si="11"/>
        <v>-0.69</v>
      </c>
      <c r="AC12" s="29">
        <v>2.006927083333334E-2</v>
      </c>
      <c r="AD12" s="26">
        <f t="shared" si="12"/>
        <v>-0.13847796875000004</v>
      </c>
      <c r="AE12" s="26">
        <v>-4.9000000000000004</v>
      </c>
      <c r="AF12" s="26">
        <v>-5.2168138461538396</v>
      </c>
      <c r="AG12" s="26">
        <v>0</v>
      </c>
    </row>
    <row r="13" spans="1:33" ht="15.75" customHeight="1" x14ac:dyDescent="0.2">
      <c r="A13" s="15" t="s">
        <v>51</v>
      </c>
      <c r="B13" s="15" t="s">
        <v>165</v>
      </c>
      <c r="C13" s="16">
        <f t="shared" si="4"/>
        <v>18.899999999999999</v>
      </c>
      <c r="D13" s="17">
        <v>1</v>
      </c>
      <c r="E13" s="17">
        <v>0</v>
      </c>
      <c r="F13" s="18">
        <v>18.899999999999999</v>
      </c>
      <c r="G13" s="30">
        <v>-0.31000000000000005</v>
      </c>
      <c r="H13" s="19">
        <f t="shared" si="1"/>
        <v>1.6402116402116407E-2</v>
      </c>
      <c r="I13" s="19">
        <f t="shared" si="2"/>
        <v>0.29506055059523795</v>
      </c>
      <c r="J13" s="18">
        <f t="shared" si="5"/>
        <v>5.5766444062499971</v>
      </c>
      <c r="K13" s="18">
        <f t="shared" si="3"/>
        <v>5.5766444062499971</v>
      </c>
      <c r="L13" s="17">
        <v>0</v>
      </c>
      <c r="M13" s="20" t="str">
        <f t="shared" si="6"/>
        <v>-</v>
      </c>
      <c r="N13" s="17">
        <v>80</v>
      </c>
      <c r="O13" s="21">
        <f t="shared" ref="O13:P13" si="21">D13/7</f>
        <v>0.14285714285714285</v>
      </c>
      <c r="P13" s="21">
        <f t="shared" si="21"/>
        <v>0</v>
      </c>
      <c r="Q13" s="17">
        <f t="shared" si="8"/>
        <v>560</v>
      </c>
      <c r="R13" s="17"/>
      <c r="S13" s="22">
        <v>1.13319238900634</v>
      </c>
      <c r="T13" s="15">
        <v>140</v>
      </c>
      <c r="U13" s="23" t="s">
        <v>34</v>
      </c>
      <c r="V13" s="24" t="s">
        <v>34</v>
      </c>
      <c r="W13" s="15">
        <v>1</v>
      </c>
      <c r="X13" s="25">
        <f t="shared" si="9"/>
        <v>1</v>
      </c>
      <c r="Y13" s="26">
        <f t="shared" si="10"/>
        <v>0.31000000000000005</v>
      </c>
      <c r="Z13" s="15">
        <v>0</v>
      </c>
      <c r="AA13" s="15" t="s">
        <v>35</v>
      </c>
      <c r="AB13" s="28">
        <f t="shared" si="11"/>
        <v>-0.69</v>
      </c>
      <c r="AC13" s="29">
        <v>2.006927083333334E-2</v>
      </c>
      <c r="AD13" s="26">
        <f t="shared" si="12"/>
        <v>-2.7695593750000008E-2</v>
      </c>
      <c r="AE13" s="26">
        <v>-4.9000000000000004</v>
      </c>
      <c r="AF13" s="26">
        <v>-5.2506599999999999</v>
      </c>
      <c r="AG13" s="26">
        <v>0</v>
      </c>
    </row>
    <row r="14" spans="1:33" ht="15.75" customHeight="1" x14ac:dyDescent="0.2">
      <c r="A14" s="15" t="s">
        <v>53</v>
      </c>
      <c r="B14" s="15" t="s">
        <v>166</v>
      </c>
      <c r="C14" s="16">
        <f t="shared" si="4"/>
        <v>16.73</v>
      </c>
      <c r="D14" s="17">
        <v>3</v>
      </c>
      <c r="E14" s="17">
        <v>0</v>
      </c>
      <c r="F14" s="18">
        <v>50.19</v>
      </c>
      <c r="G14" s="30">
        <v>-0.18</v>
      </c>
      <c r="H14" s="19">
        <f t="shared" si="1"/>
        <v>3.5863717872086074E-3</v>
      </c>
      <c r="I14" s="19">
        <f t="shared" si="2"/>
        <v>0.23802417251942612</v>
      </c>
      <c r="J14" s="18">
        <f t="shared" si="5"/>
        <v>11.946433218749997</v>
      </c>
      <c r="K14" s="18">
        <f t="shared" si="3"/>
        <v>3.9821444062499989</v>
      </c>
      <c r="L14" s="17">
        <v>28</v>
      </c>
      <c r="M14" s="20">
        <f t="shared" si="6"/>
        <v>0.10714285714285714</v>
      </c>
      <c r="N14" s="17">
        <v>72</v>
      </c>
      <c r="O14" s="21">
        <f t="shared" ref="O14:P14" si="22">D14/7</f>
        <v>0.42857142857142855</v>
      </c>
      <c r="P14" s="21">
        <f t="shared" si="22"/>
        <v>0</v>
      </c>
      <c r="Q14" s="17">
        <f t="shared" si="8"/>
        <v>168</v>
      </c>
      <c r="R14" s="17"/>
      <c r="S14" s="22">
        <v>0.75442043222003896</v>
      </c>
      <c r="T14" s="15">
        <v>140</v>
      </c>
      <c r="U14" s="23" t="s">
        <v>34</v>
      </c>
      <c r="V14" s="24" t="s">
        <v>34</v>
      </c>
      <c r="W14" s="15">
        <v>0</v>
      </c>
      <c r="X14" s="25">
        <f t="shared" si="9"/>
        <v>0</v>
      </c>
      <c r="Y14" s="26">
        <f t="shared" si="10"/>
        <v>0</v>
      </c>
      <c r="Z14" s="15">
        <v>0</v>
      </c>
      <c r="AA14" s="15" t="s">
        <v>35</v>
      </c>
      <c r="AB14" s="28">
        <f t="shared" si="11"/>
        <v>-0.69</v>
      </c>
      <c r="AC14" s="29">
        <v>2.006927083333334E-2</v>
      </c>
      <c r="AD14" s="26">
        <f t="shared" si="12"/>
        <v>-8.3086781250000019E-2</v>
      </c>
      <c r="AE14" s="26">
        <v>-4.9000000000000004</v>
      </c>
      <c r="AF14" s="26">
        <v>-5.2506599999999999</v>
      </c>
      <c r="AG14" s="26">
        <v>0</v>
      </c>
    </row>
    <row r="15" spans="1:33" ht="15.75" customHeight="1" x14ac:dyDescent="0.2">
      <c r="A15" s="15" t="s">
        <v>55</v>
      </c>
      <c r="B15" s="15" t="s">
        <v>167</v>
      </c>
      <c r="C15" s="16">
        <f t="shared" si="4"/>
        <v>15.111666666666665</v>
      </c>
      <c r="D15" s="17">
        <v>12</v>
      </c>
      <c r="E15" s="17">
        <v>0</v>
      </c>
      <c r="F15" s="18">
        <v>181.33999999999997</v>
      </c>
      <c r="G15" s="30">
        <v>-0.02</v>
      </c>
      <c r="H15" s="19">
        <f t="shared" si="1"/>
        <v>1.1029006286533585E-4</v>
      </c>
      <c r="I15" s="19">
        <f t="shared" si="2"/>
        <v>0.17634682295687645</v>
      </c>
      <c r="J15" s="18">
        <f t="shared" si="5"/>
        <v>31.97873287499997</v>
      </c>
      <c r="K15" s="18">
        <f t="shared" si="3"/>
        <v>2.6648944062499975</v>
      </c>
      <c r="L15" s="17">
        <v>29</v>
      </c>
      <c r="M15" s="20">
        <f t="shared" si="6"/>
        <v>0.41379310344827586</v>
      </c>
      <c r="N15" s="17">
        <v>57</v>
      </c>
      <c r="O15" s="21">
        <f t="shared" ref="O15:P15" si="23">D15/7</f>
        <v>1.7142857142857142</v>
      </c>
      <c r="P15" s="21">
        <f t="shared" si="23"/>
        <v>0</v>
      </c>
      <c r="Q15" s="17">
        <f t="shared" si="8"/>
        <v>33</v>
      </c>
      <c r="R15" s="17"/>
      <c r="S15" s="22">
        <v>0.79830148619957497</v>
      </c>
      <c r="T15" s="15">
        <v>140</v>
      </c>
      <c r="U15" s="23" t="s">
        <v>34</v>
      </c>
      <c r="V15" s="24" t="s">
        <v>34</v>
      </c>
      <c r="W15" s="15">
        <v>0</v>
      </c>
      <c r="X15" s="25">
        <f t="shared" si="9"/>
        <v>0</v>
      </c>
      <c r="Y15" s="26">
        <f t="shared" si="10"/>
        <v>0</v>
      </c>
      <c r="Z15" s="15">
        <v>0</v>
      </c>
      <c r="AA15" s="15" t="s">
        <v>35</v>
      </c>
      <c r="AB15" s="28">
        <f t="shared" si="11"/>
        <v>-0.69</v>
      </c>
      <c r="AC15" s="29">
        <v>2.006927083333334E-2</v>
      </c>
      <c r="AD15" s="26">
        <f t="shared" si="12"/>
        <v>-0.33234712500000008</v>
      </c>
      <c r="AE15" s="26">
        <v>-4.9000000000000004</v>
      </c>
      <c r="AF15" s="26">
        <v>-5.2506599999999999</v>
      </c>
      <c r="AG15" s="26">
        <v>0</v>
      </c>
    </row>
    <row r="16" spans="1:33" ht="15.75" customHeight="1" x14ac:dyDescent="0.2">
      <c r="A16" s="15" t="s">
        <v>57</v>
      </c>
      <c r="B16" s="15" t="s">
        <v>128</v>
      </c>
      <c r="C16" s="16">
        <f t="shared" si="4"/>
        <v>16.989999999999998</v>
      </c>
      <c r="D16" s="17">
        <v>4</v>
      </c>
      <c r="E16" s="17">
        <v>0</v>
      </c>
      <c r="F16" s="18">
        <v>67.959999999999994</v>
      </c>
      <c r="G16" s="30">
        <v>-0.16</v>
      </c>
      <c r="H16" s="19">
        <f t="shared" si="1"/>
        <v>2.3543260741612716E-3</v>
      </c>
      <c r="I16" s="19">
        <f t="shared" si="2"/>
        <v>0.24856647476456734</v>
      </c>
      <c r="J16" s="18">
        <f t="shared" si="5"/>
        <v>16.892577624999994</v>
      </c>
      <c r="K16" s="18">
        <f t="shared" si="3"/>
        <v>4.2231444062499985</v>
      </c>
      <c r="L16" s="17">
        <v>52</v>
      </c>
      <c r="M16" s="20">
        <f t="shared" si="6"/>
        <v>7.6923076923076927E-2</v>
      </c>
      <c r="N16" s="17">
        <v>50</v>
      </c>
      <c r="O16" s="21">
        <f t="shared" ref="O16:P16" si="24">D16/7</f>
        <v>0.5714285714285714</v>
      </c>
      <c r="P16" s="21">
        <f t="shared" si="24"/>
        <v>0</v>
      </c>
      <c r="Q16" s="17">
        <f t="shared" si="8"/>
        <v>87</v>
      </c>
      <c r="R16" s="17"/>
      <c r="S16" s="22">
        <v>0.83069977426636499</v>
      </c>
      <c r="T16" s="15">
        <v>140</v>
      </c>
      <c r="U16" s="23" t="s">
        <v>34</v>
      </c>
      <c r="V16" s="24" t="s">
        <v>34</v>
      </c>
      <c r="W16" s="15">
        <v>0</v>
      </c>
      <c r="X16" s="25">
        <f t="shared" si="9"/>
        <v>0</v>
      </c>
      <c r="Y16" s="26">
        <f t="shared" si="10"/>
        <v>0</v>
      </c>
      <c r="Z16" s="15">
        <v>0</v>
      </c>
      <c r="AA16" s="15" t="s">
        <v>35</v>
      </c>
      <c r="AB16" s="28">
        <f t="shared" si="11"/>
        <v>-0.69</v>
      </c>
      <c r="AC16" s="29">
        <v>2.006927083333334E-2</v>
      </c>
      <c r="AD16" s="26">
        <f t="shared" si="12"/>
        <v>-0.11078237500000003</v>
      </c>
      <c r="AE16" s="26">
        <v>-4.9000000000000004</v>
      </c>
      <c r="AF16" s="26">
        <v>-5.2506599999999999</v>
      </c>
      <c r="AG16" s="26">
        <v>0</v>
      </c>
    </row>
    <row r="17" spans="1:33" ht="15.75" customHeight="1" x14ac:dyDescent="0.2">
      <c r="A17" s="15" t="s">
        <v>59</v>
      </c>
      <c r="B17" s="15" t="s">
        <v>168</v>
      </c>
      <c r="C17" s="16">
        <f t="shared" si="4"/>
        <v>17.186</v>
      </c>
      <c r="D17" s="17">
        <v>5</v>
      </c>
      <c r="E17" s="17">
        <v>0</v>
      </c>
      <c r="F17" s="18">
        <v>85.929999999999993</v>
      </c>
      <c r="G17" s="30">
        <v>-0.16</v>
      </c>
      <c r="H17" s="19">
        <f t="shared" si="1"/>
        <v>1.861980681950425E-3</v>
      </c>
      <c r="I17" s="19">
        <f t="shared" si="2"/>
        <v>0.26238475539683459</v>
      </c>
      <c r="J17" s="18">
        <f t="shared" si="5"/>
        <v>22.546722031249995</v>
      </c>
      <c r="K17" s="18">
        <f t="shared" si="3"/>
        <v>4.5093444062499994</v>
      </c>
      <c r="L17" s="17">
        <v>56</v>
      </c>
      <c r="M17" s="20">
        <f t="shared" si="6"/>
        <v>8.9285714285714288E-2</v>
      </c>
      <c r="N17" s="17">
        <v>42</v>
      </c>
      <c r="O17" s="21">
        <f t="shared" ref="O17:P17" si="25">D17/7</f>
        <v>0.7142857142857143</v>
      </c>
      <c r="P17" s="21">
        <f t="shared" si="25"/>
        <v>0</v>
      </c>
      <c r="Q17" s="17">
        <f t="shared" si="8"/>
        <v>58</v>
      </c>
      <c r="R17" s="17"/>
      <c r="S17" s="22">
        <v>0.89423076923076905</v>
      </c>
      <c r="T17" s="15">
        <v>140</v>
      </c>
      <c r="U17" s="23">
        <v>140</v>
      </c>
      <c r="V17" s="24" t="s">
        <v>169</v>
      </c>
      <c r="W17" s="15">
        <v>0</v>
      </c>
      <c r="X17" s="25">
        <f t="shared" si="9"/>
        <v>0</v>
      </c>
      <c r="Y17" s="26">
        <f t="shared" si="10"/>
        <v>0</v>
      </c>
      <c r="Z17" s="15">
        <v>0</v>
      </c>
      <c r="AA17" s="15" t="s">
        <v>35</v>
      </c>
      <c r="AB17" s="28">
        <f t="shared" si="11"/>
        <v>-0.69</v>
      </c>
      <c r="AC17" s="29">
        <v>2.006927083333334E-2</v>
      </c>
      <c r="AD17" s="26">
        <f t="shared" si="12"/>
        <v>-0.13847796875000004</v>
      </c>
      <c r="AE17" s="26">
        <v>-4.9000000000000004</v>
      </c>
      <c r="AF17" s="26">
        <v>-5.1390599999999997</v>
      </c>
      <c r="AG17" s="26">
        <v>0</v>
      </c>
    </row>
    <row r="18" spans="1:33" ht="15.75" customHeight="1" x14ac:dyDescent="0.2">
      <c r="A18" s="15" t="s">
        <v>61</v>
      </c>
      <c r="B18" s="15" t="s">
        <v>170</v>
      </c>
      <c r="C18" s="16">
        <f t="shared" si="4"/>
        <v>16.989999999999998</v>
      </c>
      <c r="D18" s="17">
        <v>1</v>
      </c>
      <c r="E18" s="17">
        <v>0</v>
      </c>
      <c r="F18" s="18">
        <v>16.989999999999998</v>
      </c>
      <c r="G18" s="30">
        <v>-0.08</v>
      </c>
      <c r="H18" s="19">
        <f t="shared" si="1"/>
        <v>4.7086521483225433E-3</v>
      </c>
      <c r="I18" s="19">
        <f t="shared" si="2"/>
        <v>0.25278071843731603</v>
      </c>
      <c r="J18" s="18">
        <f t="shared" si="5"/>
        <v>4.2947444062499986</v>
      </c>
      <c r="K18" s="18">
        <f t="shared" si="3"/>
        <v>4.2947444062499986</v>
      </c>
      <c r="L18" s="17">
        <v>31</v>
      </c>
      <c r="M18" s="20">
        <f t="shared" si="6"/>
        <v>3.2258064516129031E-2</v>
      </c>
      <c r="N18" s="17">
        <v>36</v>
      </c>
      <c r="O18" s="21">
        <f t="shared" ref="O18:P18" si="26">D18/7</f>
        <v>0.14285714285714285</v>
      </c>
      <c r="P18" s="21">
        <f t="shared" si="26"/>
        <v>0</v>
      </c>
      <c r="Q18" s="17">
        <f t="shared" si="8"/>
        <v>252</v>
      </c>
      <c r="R18" s="17"/>
      <c r="S18" s="22">
        <v>0.87368421052631495</v>
      </c>
      <c r="T18" s="15">
        <v>140</v>
      </c>
      <c r="U18" s="23">
        <v>140</v>
      </c>
      <c r="V18" s="24" t="s">
        <v>169</v>
      </c>
      <c r="W18" s="15">
        <v>0</v>
      </c>
      <c r="X18" s="25">
        <f t="shared" si="9"/>
        <v>0</v>
      </c>
      <c r="Y18" s="26">
        <f t="shared" si="10"/>
        <v>0</v>
      </c>
      <c r="Z18" s="15">
        <v>0</v>
      </c>
      <c r="AA18" s="15" t="s">
        <v>35</v>
      </c>
      <c r="AB18" s="28">
        <f t="shared" si="11"/>
        <v>-0.69</v>
      </c>
      <c r="AC18" s="29">
        <v>2.006927083333334E-2</v>
      </c>
      <c r="AD18" s="26">
        <f t="shared" si="12"/>
        <v>-2.7695593750000008E-2</v>
      </c>
      <c r="AE18" s="26">
        <v>-4.9000000000000004</v>
      </c>
      <c r="AF18" s="26">
        <v>-5.1390599999999997</v>
      </c>
      <c r="AG18" s="26">
        <v>0</v>
      </c>
    </row>
    <row r="19" spans="1:33" ht="15.75" customHeight="1" x14ac:dyDescent="0.2">
      <c r="A19" s="15" t="s">
        <v>63</v>
      </c>
      <c r="B19" s="15" t="s">
        <v>128</v>
      </c>
      <c r="C19" s="16">
        <f t="shared" si="4"/>
        <v>17.876666666666665</v>
      </c>
      <c r="D19" s="17">
        <v>3</v>
      </c>
      <c r="E19" s="17">
        <v>0</v>
      </c>
      <c r="F19" s="18">
        <v>53.629999999999995</v>
      </c>
      <c r="G19" s="30">
        <v>-0.24</v>
      </c>
      <c r="H19" s="19">
        <f t="shared" si="1"/>
        <v>4.4751072161103864E-3</v>
      </c>
      <c r="I19" s="19">
        <f t="shared" si="2"/>
        <v>0.28240226027876175</v>
      </c>
      <c r="J19" s="18">
        <f t="shared" si="5"/>
        <v>15.145233218749992</v>
      </c>
      <c r="K19" s="18">
        <f t="shared" si="3"/>
        <v>5.0484110729166636</v>
      </c>
      <c r="L19" s="17">
        <v>19</v>
      </c>
      <c r="M19" s="20">
        <f t="shared" si="6"/>
        <v>0.15789473684210525</v>
      </c>
      <c r="N19" s="17">
        <v>30</v>
      </c>
      <c r="O19" s="21">
        <f t="shared" ref="O19:P19" si="27">D19/7</f>
        <v>0.42857142857142855</v>
      </c>
      <c r="P19" s="21">
        <f t="shared" si="27"/>
        <v>0</v>
      </c>
      <c r="Q19" s="17">
        <f t="shared" si="8"/>
        <v>70</v>
      </c>
      <c r="R19" s="17"/>
      <c r="S19" s="22">
        <v>0.92222222222222205</v>
      </c>
      <c r="T19" s="15">
        <v>440</v>
      </c>
      <c r="U19" s="23">
        <v>140</v>
      </c>
      <c r="V19" s="24" t="s">
        <v>169</v>
      </c>
      <c r="W19" s="15">
        <v>0</v>
      </c>
      <c r="X19" s="25">
        <f t="shared" si="9"/>
        <v>0</v>
      </c>
      <c r="Y19" s="26">
        <f t="shared" si="10"/>
        <v>0</v>
      </c>
      <c r="Z19" s="15">
        <v>0</v>
      </c>
      <c r="AA19" s="15" t="s">
        <v>35</v>
      </c>
      <c r="AB19" s="28">
        <f t="shared" si="11"/>
        <v>-0.69</v>
      </c>
      <c r="AC19" s="29">
        <v>2.006927083333334E-2</v>
      </c>
      <c r="AD19" s="26">
        <f t="shared" si="12"/>
        <v>-8.3086781250000019E-2</v>
      </c>
      <c r="AE19" s="26">
        <v>-4.9000000000000004</v>
      </c>
      <c r="AF19" s="26">
        <v>-5.1390600000000006</v>
      </c>
      <c r="AG19" s="26">
        <v>0</v>
      </c>
    </row>
    <row r="20" spans="1:33" ht="15.75" customHeight="1" x14ac:dyDescent="0.2">
      <c r="A20" s="15" t="s">
        <v>65</v>
      </c>
      <c r="B20" s="15" t="s">
        <v>171</v>
      </c>
      <c r="C20" s="16">
        <f t="shared" si="4"/>
        <v>16.495000000000001</v>
      </c>
      <c r="D20" s="17">
        <v>4</v>
      </c>
      <c r="E20" s="17">
        <v>0</v>
      </c>
      <c r="F20" s="18">
        <v>65.98</v>
      </c>
      <c r="G20" s="30">
        <v>-0.24</v>
      </c>
      <c r="H20" s="19">
        <f t="shared" si="1"/>
        <v>3.6374658987571988E-3</v>
      </c>
      <c r="I20" s="19">
        <f t="shared" si="2"/>
        <v>0.23607119771142759</v>
      </c>
      <c r="J20" s="18">
        <f t="shared" si="5"/>
        <v>15.575977624999993</v>
      </c>
      <c r="K20" s="18">
        <f t="shared" si="3"/>
        <v>3.8939944062499983</v>
      </c>
      <c r="L20" s="17">
        <v>35</v>
      </c>
      <c r="M20" s="20">
        <f t="shared" si="6"/>
        <v>0.11428571428571428</v>
      </c>
      <c r="N20" s="17">
        <v>24</v>
      </c>
      <c r="O20" s="21">
        <f t="shared" ref="O20:P20" si="28">D20/7</f>
        <v>0.5714285714285714</v>
      </c>
      <c r="P20" s="21">
        <f t="shared" si="28"/>
        <v>0</v>
      </c>
      <c r="Q20" s="17">
        <f t="shared" si="8"/>
        <v>42</v>
      </c>
      <c r="R20" s="17"/>
      <c r="S20" s="22">
        <v>0.96103896103896103</v>
      </c>
      <c r="T20" s="15">
        <v>440</v>
      </c>
      <c r="U20" s="23">
        <v>140</v>
      </c>
      <c r="V20" s="24" t="s">
        <v>169</v>
      </c>
      <c r="W20" s="15">
        <v>0</v>
      </c>
      <c r="X20" s="25">
        <f t="shared" si="9"/>
        <v>0</v>
      </c>
      <c r="Y20" s="26">
        <f t="shared" si="10"/>
        <v>0</v>
      </c>
      <c r="Z20" s="15">
        <v>0</v>
      </c>
      <c r="AA20" s="15" t="s">
        <v>35</v>
      </c>
      <c r="AB20" s="28">
        <f t="shared" si="11"/>
        <v>-0.69</v>
      </c>
      <c r="AC20" s="29">
        <v>2.006927083333334E-2</v>
      </c>
      <c r="AD20" s="26">
        <f t="shared" si="12"/>
        <v>-0.11078237500000003</v>
      </c>
      <c r="AE20" s="26">
        <v>-4.9000000000000004</v>
      </c>
      <c r="AF20" s="26">
        <v>-5.1390600000000006</v>
      </c>
      <c r="AG20" s="26">
        <v>0</v>
      </c>
    </row>
    <row r="21" spans="1:33" ht="15.75" customHeight="1" x14ac:dyDescent="0.2">
      <c r="A21" s="15" t="s">
        <v>67</v>
      </c>
      <c r="B21" s="15" t="s">
        <v>172</v>
      </c>
      <c r="C21" s="16">
        <f t="shared" si="4"/>
        <v>19.29</v>
      </c>
      <c r="D21" s="17">
        <v>2</v>
      </c>
      <c r="E21" s="17">
        <v>0</v>
      </c>
      <c r="F21" s="18">
        <v>38.58</v>
      </c>
      <c r="G21" s="30">
        <v>-0.16</v>
      </c>
      <c r="H21" s="19">
        <f t="shared" si="1"/>
        <v>4.1472265422498704E-3</v>
      </c>
      <c r="I21" s="19">
        <f t="shared" si="2"/>
        <v>0.32398882354847075</v>
      </c>
      <c r="J21" s="18">
        <f t="shared" si="5"/>
        <v>12.499488812500001</v>
      </c>
      <c r="K21" s="18">
        <f t="shared" si="3"/>
        <v>6.2497444062500005</v>
      </c>
      <c r="L21" s="17">
        <v>15</v>
      </c>
      <c r="M21" s="20">
        <f t="shared" si="6"/>
        <v>0.13333333333333333</v>
      </c>
      <c r="N21" s="17">
        <v>22</v>
      </c>
      <c r="O21" s="21">
        <f t="shared" ref="O21:P21" si="29">D21/7</f>
        <v>0.2857142857142857</v>
      </c>
      <c r="P21" s="21">
        <f t="shared" si="29"/>
        <v>0</v>
      </c>
      <c r="Q21" s="17">
        <f t="shared" si="8"/>
        <v>77</v>
      </c>
      <c r="R21" s="17"/>
      <c r="S21" s="22">
        <v>0.91666666666666596</v>
      </c>
      <c r="T21" s="15">
        <v>440</v>
      </c>
      <c r="U21" s="23">
        <v>140</v>
      </c>
      <c r="V21" s="24" t="s">
        <v>151</v>
      </c>
      <c r="W21" s="15">
        <v>0</v>
      </c>
      <c r="X21" s="25">
        <f t="shared" si="9"/>
        <v>0</v>
      </c>
      <c r="Y21" s="26">
        <f t="shared" si="10"/>
        <v>0</v>
      </c>
      <c r="Z21" s="15">
        <v>0</v>
      </c>
      <c r="AA21" s="15" t="s">
        <v>35</v>
      </c>
      <c r="AB21" s="28">
        <f t="shared" si="11"/>
        <v>-0.69</v>
      </c>
      <c r="AC21" s="29">
        <v>2.006927083333334E-2</v>
      </c>
      <c r="AD21" s="26">
        <f t="shared" si="12"/>
        <v>-5.5391187500000015E-2</v>
      </c>
      <c r="AE21" s="26">
        <v>-4.9000000000000004</v>
      </c>
      <c r="AF21" s="26">
        <v>-5.1390600000000006</v>
      </c>
      <c r="AG21" s="26">
        <v>0</v>
      </c>
    </row>
    <row r="22" spans="1:33" ht="15.75" customHeight="1" x14ac:dyDescent="0.2">
      <c r="A22" s="15" t="s">
        <v>69</v>
      </c>
      <c r="B22" s="15" t="s">
        <v>173</v>
      </c>
      <c r="C22" s="16">
        <f t="shared" si="4"/>
        <v>17.120000000000005</v>
      </c>
      <c r="D22" s="17">
        <v>4</v>
      </c>
      <c r="E22" s="17">
        <v>0</v>
      </c>
      <c r="F22" s="30">
        <v>68.480000000000018</v>
      </c>
      <c r="G22" s="30">
        <v>-7.0000000000000007E-2</v>
      </c>
      <c r="H22" s="19">
        <f t="shared" si="1"/>
        <v>1.0221962616822429E-3</v>
      </c>
      <c r="I22" s="19">
        <f t="shared" si="2"/>
        <v>0.26096637886974305</v>
      </c>
      <c r="J22" s="18">
        <f t="shared" si="5"/>
        <v>17.870977625000009</v>
      </c>
      <c r="K22" s="18">
        <f t="shared" si="3"/>
        <v>4.4677444062500022</v>
      </c>
      <c r="L22" s="17">
        <v>31</v>
      </c>
      <c r="M22" s="20">
        <f t="shared" si="6"/>
        <v>0.12903225806451613</v>
      </c>
      <c r="N22" s="17">
        <v>14</v>
      </c>
      <c r="O22" s="21">
        <f t="shared" ref="O22:P22" si="30">D22/7</f>
        <v>0.5714285714285714</v>
      </c>
      <c r="P22" s="21">
        <f t="shared" si="30"/>
        <v>0</v>
      </c>
      <c r="Q22" s="17">
        <f t="shared" si="8"/>
        <v>24</v>
      </c>
      <c r="R22" s="17"/>
      <c r="S22" s="22">
        <v>0.94208494208494198</v>
      </c>
      <c r="T22" s="15">
        <v>440</v>
      </c>
      <c r="U22" s="23">
        <v>140</v>
      </c>
      <c r="V22" s="24" t="s">
        <v>151</v>
      </c>
      <c r="W22" s="15">
        <v>0</v>
      </c>
      <c r="X22" s="25">
        <f t="shared" si="9"/>
        <v>0</v>
      </c>
      <c r="Y22" s="26">
        <f t="shared" si="10"/>
        <v>0</v>
      </c>
      <c r="Z22" s="15">
        <v>0</v>
      </c>
      <c r="AA22" s="15" t="s">
        <v>35</v>
      </c>
      <c r="AB22" s="28">
        <f t="shared" si="11"/>
        <v>-0.69</v>
      </c>
      <c r="AC22" s="29">
        <v>2.006927083333334E-2</v>
      </c>
      <c r="AD22" s="26">
        <f t="shared" si="12"/>
        <v>-0.11078237500000003</v>
      </c>
      <c r="AE22" s="26">
        <v>-4.9000000000000004</v>
      </c>
      <c r="AF22" s="26">
        <v>-5.1390600000000006</v>
      </c>
      <c r="AG22" s="26">
        <v>0</v>
      </c>
    </row>
    <row r="23" spans="1:33" ht="15.75" customHeight="1" x14ac:dyDescent="0.2">
      <c r="A23" s="15" t="s">
        <v>71</v>
      </c>
      <c r="B23" s="15" t="s">
        <v>141</v>
      </c>
      <c r="C23" s="16">
        <f t="shared" si="4"/>
        <v>18.510000000000002</v>
      </c>
      <c r="D23" s="17">
        <v>1</v>
      </c>
      <c r="E23" s="17">
        <v>0</v>
      </c>
      <c r="F23" s="18">
        <v>18.510000000000002</v>
      </c>
      <c r="G23" s="30">
        <v>-7.0000000000000007E-2</v>
      </c>
      <c r="H23" s="19">
        <f t="shared" si="1"/>
        <v>3.7817396002160996E-3</v>
      </c>
      <c r="I23" s="19">
        <f t="shared" si="2"/>
        <v>0.30236328504862237</v>
      </c>
      <c r="J23" s="18">
        <f t="shared" si="5"/>
        <v>5.59674440625</v>
      </c>
      <c r="K23" s="18">
        <f t="shared" si="3"/>
        <v>5.59674440625</v>
      </c>
      <c r="L23" s="17">
        <v>17</v>
      </c>
      <c r="M23" s="20">
        <f t="shared" si="6"/>
        <v>5.8823529411764705E-2</v>
      </c>
      <c r="N23" s="17">
        <v>9</v>
      </c>
      <c r="O23" s="21">
        <f t="shared" ref="O23:P23" si="31">D23/7</f>
        <v>0.14285714285714285</v>
      </c>
      <c r="P23" s="21">
        <f t="shared" si="31"/>
        <v>0</v>
      </c>
      <c r="Q23" s="17">
        <f t="shared" si="8"/>
        <v>63</v>
      </c>
      <c r="R23" s="17"/>
      <c r="S23" s="22">
        <v>0.90987124463519298</v>
      </c>
      <c r="T23" s="15">
        <v>440</v>
      </c>
      <c r="U23" s="23" t="s">
        <v>34</v>
      </c>
      <c r="V23" s="24" t="s">
        <v>152</v>
      </c>
      <c r="W23" s="15">
        <v>0</v>
      </c>
      <c r="X23" s="25">
        <f t="shared" si="9"/>
        <v>0</v>
      </c>
      <c r="Y23" s="26">
        <f t="shared" si="10"/>
        <v>0</v>
      </c>
      <c r="Z23" s="15">
        <v>0</v>
      </c>
      <c r="AA23" s="15" t="s">
        <v>35</v>
      </c>
      <c r="AB23" s="28">
        <f t="shared" si="11"/>
        <v>-0.69</v>
      </c>
      <c r="AC23" s="29">
        <v>2.006927083333334E-2</v>
      </c>
      <c r="AD23" s="26">
        <f t="shared" si="12"/>
        <v>-2.7695593750000008E-2</v>
      </c>
      <c r="AE23" s="26">
        <v>-4.9000000000000004</v>
      </c>
      <c r="AF23" s="26">
        <v>-5.1390600000000006</v>
      </c>
      <c r="AG23" s="26">
        <v>0</v>
      </c>
    </row>
    <row r="24" spans="1:33" ht="15.75" customHeight="1" x14ac:dyDescent="0.2">
      <c r="A24" s="15" t="s">
        <v>73</v>
      </c>
      <c r="B24" s="15" t="s">
        <v>174</v>
      </c>
      <c r="C24" s="16">
        <f t="shared" si="4"/>
        <v>17.650000000000002</v>
      </c>
      <c r="D24" s="17">
        <v>3</v>
      </c>
      <c r="E24" s="17">
        <v>0</v>
      </c>
      <c r="F24" s="18">
        <v>52.95</v>
      </c>
      <c r="G24" s="18">
        <v>0</v>
      </c>
      <c r="H24" s="19">
        <f t="shared" si="1"/>
        <v>0</v>
      </c>
      <c r="I24" s="19">
        <f t="shared" si="2"/>
        <v>0.27964557542492913</v>
      </c>
      <c r="J24" s="18">
        <f t="shared" si="5"/>
        <v>14.807233218749998</v>
      </c>
      <c r="K24" s="18">
        <f t="shared" si="3"/>
        <v>4.9357444062499995</v>
      </c>
      <c r="L24" s="17">
        <v>14</v>
      </c>
      <c r="M24" s="20">
        <f t="shared" si="6"/>
        <v>0.21428571428571427</v>
      </c>
      <c r="N24" s="17">
        <v>2</v>
      </c>
      <c r="O24" s="21">
        <f t="shared" ref="O24:P24" si="32">D24/7</f>
        <v>0.42857142857142855</v>
      </c>
      <c r="P24" s="21">
        <f t="shared" si="32"/>
        <v>0</v>
      </c>
      <c r="Q24" s="17">
        <f t="shared" si="8"/>
        <v>4</v>
      </c>
      <c r="R24" s="17"/>
      <c r="S24" s="22">
        <v>1.0251256281407</v>
      </c>
      <c r="T24" s="15">
        <v>440</v>
      </c>
      <c r="U24" s="23" t="s">
        <v>34</v>
      </c>
      <c r="V24" s="24" t="s">
        <v>152</v>
      </c>
      <c r="W24" s="15">
        <v>0</v>
      </c>
      <c r="X24" s="25">
        <f t="shared" si="9"/>
        <v>0</v>
      </c>
      <c r="Y24" s="26">
        <f t="shared" si="10"/>
        <v>0</v>
      </c>
      <c r="Z24" s="15">
        <v>0</v>
      </c>
      <c r="AA24" s="15" t="s">
        <v>35</v>
      </c>
      <c r="AB24" s="28">
        <f t="shared" si="11"/>
        <v>-0.69</v>
      </c>
      <c r="AC24" s="29">
        <v>2.006927083333334E-2</v>
      </c>
      <c r="AD24" s="26">
        <f t="shared" si="12"/>
        <v>-8.3086781250000019E-2</v>
      </c>
      <c r="AE24" s="26">
        <v>-4.9000000000000004</v>
      </c>
      <c r="AF24" s="26">
        <v>-5.1390600000000006</v>
      </c>
      <c r="AG24" s="26">
        <v>0</v>
      </c>
    </row>
    <row r="25" spans="1:33" ht="15.75" customHeight="1" x14ac:dyDescent="0.2">
      <c r="A25" s="15" t="s">
        <v>75</v>
      </c>
      <c r="B25" s="15"/>
      <c r="C25" s="16" t="str">
        <f t="shared" si="4"/>
        <v xml:space="preserve"> - </v>
      </c>
      <c r="D25" s="17">
        <v>0</v>
      </c>
      <c r="E25" s="17">
        <v>0</v>
      </c>
      <c r="F25" s="18">
        <v>0</v>
      </c>
      <c r="G25" s="18">
        <v>-0.08</v>
      </c>
      <c r="H25" s="19" t="e">
        <f t="shared" si="1"/>
        <v>#DIV/0!</v>
      </c>
      <c r="I25" s="19" t="e">
        <f t="shared" si="2"/>
        <v>#DIV/0!</v>
      </c>
      <c r="J25" s="18">
        <f t="shared" si="5"/>
        <v>-0.08</v>
      </c>
      <c r="K25" s="18" t="e">
        <f t="shared" si="3"/>
        <v>#DIV/0!</v>
      </c>
      <c r="L25" s="17">
        <v>0</v>
      </c>
      <c r="M25" s="20" t="str">
        <f t="shared" si="6"/>
        <v>-</v>
      </c>
      <c r="N25" s="17">
        <v>20</v>
      </c>
      <c r="O25" s="21">
        <f t="shared" ref="O25:P25" si="33">D25/7</f>
        <v>0</v>
      </c>
      <c r="P25" s="21">
        <f t="shared" si="33"/>
        <v>0</v>
      </c>
      <c r="Q25" s="17" t="e">
        <f t="shared" si="8"/>
        <v>#DIV/0!</v>
      </c>
      <c r="R25" s="17"/>
      <c r="S25" s="22">
        <v>1.01123595505618</v>
      </c>
      <c r="T25" s="15">
        <v>440</v>
      </c>
      <c r="U25" s="23">
        <v>140</v>
      </c>
      <c r="V25" s="24" t="s">
        <v>153</v>
      </c>
      <c r="W25" s="15">
        <v>0</v>
      </c>
      <c r="X25" s="25">
        <f t="shared" si="9"/>
        <v>0</v>
      </c>
      <c r="Y25" s="26">
        <f t="shared" si="10"/>
        <v>0</v>
      </c>
      <c r="Z25" s="15">
        <v>0</v>
      </c>
      <c r="AA25" s="15" t="s">
        <v>35</v>
      </c>
      <c r="AB25" s="28">
        <f t="shared" si="11"/>
        <v>-0.69</v>
      </c>
      <c r="AC25" s="29">
        <v>2.006927083333334E-2</v>
      </c>
      <c r="AD25" s="26">
        <f t="shared" si="12"/>
        <v>0</v>
      </c>
      <c r="AE25" s="26">
        <v>-4.9000000000000004</v>
      </c>
      <c r="AF25" s="26">
        <v>-5.14</v>
      </c>
      <c r="AG25" s="26">
        <v>0</v>
      </c>
    </row>
    <row r="26" spans="1:33" ht="15.75" customHeight="1" x14ac:dyDescent="0.2">
      <c r="A26" s="15" t="s">
        <v>77</v>
      </c>
      <c r="B26" s="15" t="s">
        <v>175</v>
      </c>
      <c r="C26" s="16">
        <f t="shared" si="4"/>
        <v>18.989999999999998</v>
      </c>
      <c r="D26" s="17">
        <v>1</v>
      </c>
      <c r="E26" s="17">
        <v>0</v>
      </c>
      <c r="F26" s="18">
        <v>18.989999999999998</v>
      </c>
      <c r="G26" s="18">
        <v>-0.08</v>
      </c>
      <c r="H26" s="19">
        <f t="shared" si="1"/>
        <v>4.2127435492364407E-3</v>
      </c>
      <c r="I26" s="19">
        <f t="shared" si="2"/>
        <v>0.31304604561611366</v>
      </c>
      <c r="J26" s="18">
        <f t="shared" si="5"/>
        <v>5.9447444062499981</v>
      </c>
      <c r="K26" s="18">
        <f t="shared" si="3"/>
        <v>5.9447444062499981</v>
      </c>
      <c r="L26" s="17">
        <v>17</v>
      </c>
      <c r="M26" s="20">
        <f t="shared" si="6"/>
        <v>5.8823529411764705E-2</v>
      </c>
      <c r="N26" s="17">
        <v>19</v>
      </c>
      <c r="O26" s="21">
        <f t="shared" ref="O26:P26" si="34">D26/7</f>
        <v>0.14285714285714285</v>
      </c>
      <c r="P26" s="21">
        <f t="shared" si="34"/>
        <v>0</v>
      </c>
      <c r="Q26" s="17">
        <f t="shared" si="8"/>
        <v>133</v>
      </c>
      <c r="R26" s="17"/>
      <c r="S26" s="22">
        <v>0.96174863387978138</v>
      </c>
      <c r="T26" s="15">
        <v>440</v>
      </c>
      <c r="U26" s="23">
        <v>140</v>
      </c>
      <c r="V26" s="24" t="s">
        <v>154</v>
      </c>
      <c r="W26" s="15">
        <v>0</v>
      </c>
      <c r="X26" s="25">
        <f t="shared" si="9"/>
        <v>0</v>
      </c>
      <c r="Y26" s="26">
        <f t="shared" si="10"/>
        <v>0</v>
      </c>
      <c r="Z26" s="15">
        <v>0</v>
      </c>
      <c r="AA26" s="15" t="s">
        <v>35</v>
      </c>
      <c r="AB26" s="28">
        <f t="shared" si="11"/>
        <v>-0.69</v>
      </c>
      <c r="AC26" s="29">
        <v>2.006927083333334E-2</v>
      </c>
      <c r="AD26" s="26">
        <f t="shared" si="12"/>
        <v>-2.7695593750000008E-2</v>
      </c>
      <c r="AE26" s="26">
        <v>-4.95</v>
      </c>
      <c r="AF26" s="26">
        <v>-5.1390599999999997</v>
      </c>
      <c r="AG26" s="26">
        <v>0</v>
      </c>
    </row>
    <row r="27" spans="1:33" ht="15.75" customHeight="1" x14ac:dyDescent="0.2">
      <c r="A27" s="15" t="s">
        <v>78</v>
      </c>
      <c r="B27" s="15" t="s">
        <v>175</v>
      </c>
      <c r="C27" s="16">
        <f t="shared" si="4"/>
        <v>17.004999999999999</v>
      </c>
      <c r="D27" s="17">
        <v>2</v>
      </c>
      <c r="E27" s="17">
        <v>0</v>
      </c>
      <c r="F27" s="18">
        <v>34.01</v>
      </c>
      <c r="G27" s="18">
        <v>-0.08</v>
      </c>
      <c r="H27" s="19">
        <f t="shared" si="1"/>
        <v>2.3522493384298738E-3</v>
      </c>
      <c r="I27" s="19">
        <f t="shared" si="2"/>
        <v>0.25271945935019102</v>
      </c>
      <c r="J27" s="18">
        <f t="shared" si="5"/>
        <v>8.5949888124999969</v>
      </c>
      <c r="K27" s="18">
        <f t="shared" si="3"/>
        <v>4.2974944062499985</v>
      </c>
      <c r="L27" s="17">
        <v>19</v>
      </c>
      <c r="M27" s="20">
        <f t="shared" si="6"/>
        <v>0.10526315789473684</v>
      </c>
      <c r="N27" s="17">
        <v>18</v>
      </c>
      <c r="O27" s="21">
        <f t="shared" ref="O27:P27" si="35">D27/7</f>
        <v>0.2857142857142857</v>
      </c>
      <c r="P27" s="21">
        <f t="shared" si="35"/>
        <v>0</v>
      </c>
      <c r="Q27" s="17">
        <f t="shared" si="8"/>
        <v>63</v>
      </c>
      <c r="R27" s="17"/>
      <c r="S27" s="22">
        <v>1.128205128205128</v>
      </c>
      <c r="T27" s="15">
        <v>440</v>
      </c>
      <c r="U27" s="23">
        <v>140</v>
      </c>
      <c r="V27" s="24" t="s">
        <v>155</v>
      </c>
      <c r="W27" s="32">
        <v>0</v>
      </c>
      <c r="X27" s="25">
        <f t="shared" si="9"/>
        <v>0</v>
      </c>
      <c r="Y27" s="26">
        <f t="shared" si="10"/>
        <v>0</v>
      </c>
      <c r="Z27" s="32">
        <v>0</v>
      </c>
      <c r="AA27" s="15" t="s">
        <v>35</v>
      </c>
      <c r="AB27" s="28">
        <f t="shared" si="11"/>
        <v>-0.69</v>
      </c>
      <c r="AC27" s="29">
        <v>2.006927083333334E-2</v>
      </c>
      <c r="AD27" s="26">
        <f t="shared" si="12"/>
        <v>-5.5391187500000015E-2</v>
      </c>
      <c r="AE27" s="26">
        <v>-4.95</v>
      </c>
      <c r="AF27" s="26">
        <v>-5.1390599999999997</v>
      </c>
      <c r="AG27" s="26">
        <v>0</v>
      </c>
    </row>
    <row r="28" spans="1:33" ht="15.75" customHeight="1" x14ac:dyDescent="0.2">
      <c r="A28" s="15" t="s">
        <v>79</v>
      </c>
      <c r="B28" s="15" t="s">
        <v>176</v>
      </c>
      <c r="C28" s="16">
        <f t="shared" si="4"/>
        <v>16.84</v>
      </c>
      <c r="D28" s="17">
        <v>13</v>
      </c>
      <c r="E28" s="17">
        <v>0</v>
      </c>
      <c r="F28" s="18">
        <v>218.92</v>
      </c>
      <c r="G28" s="18">
        <v>-0.23</v>
      </c>
      <c r="H28" s="19">
        <f t="shared" si="1"/>
        <v>1.0506120957427371E-3</v>
      </c>
      <c r="I28" s="19">
        <f t="shared" si="2"/>
        <v>0.24819192984309338</v>
      </c>
      <c r="J28" s="18">
        <f t="shared" si="5"/>
        <v>54.33417728125</v>
      </c>
      <c r="K28" s="18">
        <f t="shared" si="3"/>
        <v>4.1795520985576919</v>
      </c>
      <c r="L28" s="17">
        <v>20</v>
      </c>
      <c r="M28" s="20">
        <f t="shared" si="6"/>
        <v>0.65</v>
      </c>
      <c r="N28" s="17">
        <v>8</v>
      </c>
      <c r="O28" s="21">
        <f t="shared" ref="O28:P28" si="36">D28/7</f>
        <v>1.8571428571428572</v>
      </c>
      <c r="P28" s="21">
        <f t="shared" si="36"/>
        <v>0</v>
      </c>
      <c r="Q28" s="17">
        <f t="shared" si="8"/>
        <v>4</v>
      </c>
      <c r="R28" s="17"/>
      <c r="S28" s="22">
        <v>1.32258064516129</v>
      </c>
      <c r="T28" s="15">
        <v>300</v>
      </c>
      <c r="U28" s="23" t="s">
        <v>34</v>
      </c>
      <c r="V28" s="24" t="s">
        <v>34</v>
      </c>
      <c r="W28" s="32">
        <v>0</v>
      </c>
      <c r="X28" s="25">
        <f t="shared" si="9"/>
        <v>0</v>
      </c>
      <c r="Y28" s="26">
        <f t="shared" si="10"/>
        <v>0</v>
      </c>
      <c r="Z28" s="32">
        <v>0</v>
      </c>
      <c r="AA28" s="15" t="s">
        <v>35</v>
      </c>
      <c r="AB28" s="28">
        <f t="shared" si="11"/>
        <v>-0.69</v>
      </c>
      <c r="AC28" s="29">
        <v>2.006927083333334E-2</v>
      </c>
      <c r="AD28" s="26">
        <f t="shared" si="12"/>
        <v>-0.3600427187500001</v>
      </c>
      <c r="AE28" s="26">
        <v>-4.95</v>
      </c>
      <c r="AF28" s="26">
        <v>-5.1390599999999997</v>
      </c>
      <c r="AG28" s="26">
        <v>0</v>
      </c>
    </row>
    <row r="29" spans="1:33" ht="15.75" customHeight="1" x14ac:dyDescent="0.2">
      <c r="A29" s="15" t="s">
        <v>80</v>
      </c>
      <c r="B29" s="15" t="s">
        <v>170</v>
      </c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-0.16</v>
      </c>
      <c r="H29" s="19" t="e">
        <f t="shared" si="1"/>
        <v>#DIV/0!</v>
      </c>
      <c r="I29" s="19" t="e">
        <f t="shared" si="2"/>
        <v>#DIV/0!</v>
      </c>
      <c r="J29" s="18">
        <f t="shared" si="5"/>
        <v>-0.16</v>
      </c>
      <c r="K29" s="18" t="e">
        <f t="shared" si="3"/>
        <v>#DIV/0!</v>
      </c>
      <c r="L29" s="17">
        <v>0</v>
      </c>
      <c r="M29" s="20" t="str">
        <f t="shared" si="6"/>
        <v>-</v>
      </c>
      <c r="N29" s="33">
        <v>145</v>
      </c>
      <c r="O29" s="21">
        <f t="shared" ref="O29:P29" si="37">D29/7</f>
        <v>0</v>
      </c>
      <c r="P29" s="21">
        <f t="shared" si="37"/>
        <v>0</v>
      </c>
      <c r="Q29" s="17" t="e">
        <f t="shared" si="8"/>
        <v>#DIV/0!</v>
      </c>
      <c r="R29" s="17"/>
      <c r="S29" s="34">
        <v>0.65843621399176955</v>
      </c>
      <c r="T29" s="15">
        <v>300</v>
      </c>
      <c r="U29" s="23" t="s">
        <v>34</v>
      </c>
      <c r="V29" s="24" t="s">
        <v>34</v>
      </c>
      <c r="W29" s="15">
        <v>0</v>
      </c>
      <c r="X29" s="25">
        <f t="shared" si="9"/>
        <v>0</v>
      </c>
      <c r="Y29" s="26">
        <f t="shared" si="10"/>
        <v>0</v>
      </c>
      <c r="Z29" s="15">
        <v>0</v>
      </c>
      <c r="AA29" s="15" t="s">
        <v>35</v>
      </c>
      <c r="AB29" s="28">
        <f t="shared" si="11"/>
        <v>-0.69</v>
      </c>
      <c r="AC29" s="29">
        <v>2.006927083333334E-2</v>
      </c>
      <c r="AD29" s="26">
        <f t="shared" si="12"/>
        <v>0</v>
      </c>
      <c r="AE29" s="26">
        <v>-4.95</v>
      </c>
      <c r="AF29" s="26">
        <v>-5.1390599999999997</v>
      </c>
      <c r="AG29" s="26">
        <v>0</v>
      </c>
    </row>
    <row r="30" spans="1:33" ht="15.75" customHeight="1" x14ac:dyDescent="0.2">
      <c r="A30" s="15" t="s">
        <v>81</v>
      </c>
      <c r="B30" s="15" t="s">
        <v>177</v>
      </c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19" t="e">
        <f t="shared" si="1"/>
        <v>#DIV/0!</v>
      </c>
      <c r="I30" s="19" t="e">
        <f t="shared" si="2"/>
        <v>#DIV/0!</v>
      </c>
      <c r="J30" s="18">
        <f t="shared" si="5"/>
        <v>0</v>
      </c>
      <c r="K30" s="18" t="e">
        <f t="shared" si="3"/>
        <v>#DIV/0!</v>
      </c>
      <c r="L30" s="17">
        <v>0</v>
      </c>
      <c r="M30" s="20" t="str">
        <f t="shared" si="6"/>
        <v>-</v>
      </c>
      <c r="N30" s="33">
        <v>145</v>
      </c>
      <c r="O30" s="21">
        <f t="shared" ref="O30:P30" si="38">D30/7</f>
        <v>0</v>
      </c>
      <c r="P30" s="21">
        <f t="shared" si="38"/>
        <v>0</v>
      </c>
      <c r="Q30" s="17" t="e">
        <f t="shared" si="8"/>
        <v>#DIV/0!</v>
      </c>
      <c r="R30" s="17"/>
      <c r="S30" s="34">
        <v>0.59607843137254901</v>
      </c>
      <c r="T30" s="15">
        <v>300</v>
      </c>
      <c r="U30" s="23" t="s">
        <v>34</v>
      </c>
      <c r="V30" s="24" t="s">
        <v>34</v>
      </c>
      <c r="W30" s="15">
        <v>0</v>
      </c>
      <c r="X30" s="25">
        <f t="shared" si="9"/>
        <v>0</v>
      </c>
      <c r="Y30" s="26">
        <f t="shared" si="10"/>
        <v>0</v>
      </c>
      <c r="Z30" s="15">
        <v>0</v>
      </c>
      <c r="AA30" s="15" t="s">
        <v>35</v>
      </c>
      <c r="AB30" s="28">
        <f t="shared" si="11"/>
        <v>-0.69</v>
      </c>
      <c r="AC30" s="29">
        <v>2.006927083333334E-2</v>
      </c>
      <c r="AD30" s="26">
        <f t="shared" si="12"/>
        <v>0</v>
      </c>
      <c r="AE30" s="26">
        <v>-4.95</v>
      </c>
      <c r="AF30" s="26">
        <v>-4.9134951712500001</v>
      </c>
      <c r="AG30" s="26">
        <v>0</v>
      </c>
    </row>
    <row r="31" spans="1:33" ht="15.75" customHeight="1" x14ac:dyDescent="0.2">
      <c r="A31" s="15" t="s">
        <v>82</v>
      </c>
      <c r="B31" s="15" t="s">
        <v>178</v>
      </c>
      <c r="C31" s="16">
        <f t="shared" si="4"/>
        <v>18.7</v>
      </c>
      <c r="D31" s="17">
        <v>3</v>
      </c>
      <c r="E31" s="17">
        <v>0</v>
      </c>
      <c r="F31" s="18">
        <v>56.099999999999994</v>
      </c>
      <c r="G31" s="18">
        <v>-23.070000000000004</v>
      </c>
      <c r="H31" s="19">
        <f t="shared" si="1"/>
        <v>0.4112299465240643</v>
      </c>
      <c r="I31" s="19">
        <f t="shared" si="2"/>
        <v>-9.0170629144385214E-2</v>
      </c>
      <c r="J31" s="18">
        <f t="shared" si="5"/>
        <v>-5.05857229500001</v>
      </c>
      <c r="K31" s="18">
        <f t="shared" si="3"/>
        <v>-1.6861907650000034</v>
      </c>
      <c r="L31" s="17">
        <v>38</v>
      </c>
      <c r="M31" s="20">
        <f t="shared" si="6"/>
        <v>7.8947368421052627E-2</v>
      </c>
      <c r="N31" s="33">
        <v>142</v>
      </c>
      <c r="O31" s="21">
        <f t="shared" ref="O31:P31" si="39">D31/7</f>
        <v>0.42857142857142855</v>
      </c>
      <c r="P31" s="21">
        <f t="shared" si="39"/>
        <v>0</v>
      </c>
      <c r="Q31" s="17">
        <f t="shared" si="8"/>
        <v>331</v>
      </c>
      <c r="R31" s="17"/>
      <c r="S31" s="34">
        <v>0.59322033898305004</v>
      </c>
      <c r="T31" s="15">
        <v>300</v>
      </c>
      <c r="U31" s="23" t="s">
        <v>34</v>
      </c>
      <c r="V31" s="24" t="s">
        <v>179</v>
      </c>
      <c r="W31" s="15">
        <v>2</v>
      </c>
      <c r="X31" s="25">
        <f t="shared" si="9"/>
        <v>0.66666666666666663</v>
      </c>
      <c r="Y31" s="26">
        <f t="shared" si="10"/>
        <v>7.6900000000000013</v>
      </c>
      <c r="Z31" s="15">
        <v>1</v>
      </c>
      <c r="AA31" s="15" t="s">
        <v>35</v>
      </c>
      <c r="AB31" s="28">
        <f t="shared" si="11"/>
        <v>-0.69</v>
      </c>
      <c r="AC31" s="29">
        <v>2.006927083333334E-2</v>
      </c>
      <c r="AD31" s="26">
        <f t="shared" si="12"/>
        <v>-8.3086781250000019E-2</v>
      </c>
      <c r="AE31" s="26">
        <v>-4.95</v>
      </c>
      <c r="AF31" s="26">
        <v>-4.9134951712500001</v>
      </c>
      <c r="AG31" s="26">
        <v>0</v>
      </c>
    </row>
    <row r="32" spans="1:33" ht="15.75" customHeight="1" x14ac:dyDescent="0.2">
      <c r="A32" s="15" t="s">
        <v>84</v>
      </c>
      <c r="B32" s="56" t="s">
        <v>180</v>
      </c>
      <c r="C32" s="16">
        <f t="shared" si="4"/>
        <v>18.190000000000001</v>
      </c>
      <c r="D32" s="17">
        <v>1</v>
      </c>
      <c r="E32" s="17">
        <v>0</v>
      </c>
      <c r="F32" s="18">
        <v>18.190000000000001</v>
      </c>
      <c r="G32" s="18">
        <v>-19.03</v>
      </c>
      <c r="H32" s="19">
        <f t="shared" si="1"/>
        <v>1.046179219351292</v>
      </c>
      <c r="I32" s="19">
        <f t="shared" si="2"/>
        <v>-0.73995001456844423</v>
      </c>
      <c r="J32" s="18">
        <f t="shared" si="5"/>
        <v>-13.459690765000001</v>
      </c>
      <c r="K32" s="18">
        <f t="shared" si="3"/>
        <v>-13.459690765000001</v>
      </c>
      <c r="L32" s="17">
        <v>34</v>
      </c>
      <c r="M32" s="20">
        <f t="shared" si="6"/>
        <v>2.9411764705882353E-2</v>
      </c>
      <c r="N32" s="33">
        <v>141</v>
      </c>
      <c r="O32" s="21">
        <f t="shared" ref="O32:P32" si="40">D32/7</f>
        <v>0.14285714285714285</v>
      </c>
      <c r="P32" s="21">
        <f t="shared" si="40"/>
        <v>0</v>
      </c>
      <c r="Q32" s="17">
        <f t="shared" si="8"/>
        <v>987</v>
      </c>
      <c r="R32" s="17" t="str">
        <f ca="1">IFERROR(VLOOKUP($B$2,IMPORTRANGE("https://docs.google.com/spreadsheets/d/1KiWZV1ko8G7lnRucBRBd29jj3Be6ltMfljMDqzOkQmI/edit#gid=1381463014","Lookup!A:F"),6,FALSE),"")</f>
        <v/>
      </c>
      <c r="S32" s="34">
        <v>0.65384615384615385</v>
      </c>
      <c r="T32" s="15">
        <f ca="1">IFERROR(__xludf.DUMMYFUNCTION("IFERROR(VLOOKUP($B$2,IMPORTRANGE(""https://docs.google.com/spreadsheets/d/1KiWZV1ko8G7lnRucBRBd29jj3Be6ltMfljMDqzOkQmI/edit#gid=1381463014"",""Lookup!A:D""),4,FALSE),"""")"),300)</f>
        <v>300</v>
      </c>
      <c r="U32" s="23">
        <f ca="1">IFERROR(__xludf.DUMMYFUNCTION("IFERROR(VLOOKUP($B$2,IMPORTRANGE(""https://docs.google.com/spreadsheets/d/1KiWZV1ko8G7lnRucBRBd29jj3Be6ltMfljMDqzOkQmI/edit#gid=1381463014"",""Lookup!A:D""),3,FALSE),"""")"),140)</f>
        <v>140</v>
      </c>
      <c r="V32" s="24" t="str">
        <f ca="1">IFERROR(__xludf.DUMMYFUNCTION("IFERROR(VLOOKUP($B$2,IMPORTRANGE(""https://docs.google.com/spreadsheets/d/1KiWZV1ko8G7lnRucBRBd29jj3Be6ltMfljMDqzOkQmI/edit#gid=1381463014"",""Lookup!A:D""),2,FALSE),"""")"),"| AGL196  - 140 units 06/10")</f>
        <v>| AGL196  - 140 units 06/10</v>
      </c>
      <c r="W32" s="15">
        <v>1</v>
      </c>
      <c r="X32" s="25">
        <f t="shared" si="9"/>
        <v>1</v>
      </c>
      <c r="Y32" s="26">
        <f t="shared" si="10"/>
        <v>19.03</v>
      </c>
      <c r="Z32" s="15">
        <v>0</v>
      </c>
      <c r="AA32" s="15" t="s">
        <v>35</v>
      </c>
      <c r="AB32" s="28">
        <f t="shared" si="11"/>
        <v>-0.69</v>
      </c>
      <c r="AC32" s="29">
        <v>2.006927083333334E-2</v>
      </c>
      <c r="AD32" s="26">
        <f t="shared" si="12"/>
        <v>-2.7695593750000008E-2</v>
      </c>
      <c r="AE32" s="26">
        <v>-4.95</v>
      </c>
      <c r="AF32" s="26">
        <v>-4.9134951712500001</v>
      </c>
      <c r="AG32" s="26">
        <v>0</v>
      </c>
    </row>
    <row r="33" spans="1:33" ht="15.75" customHeight="1" x14ac:dyDescent="0.2">
      <c r="A33" s="15"/>
      <c r="B33" s="1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22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5.75" customHeight="1" x14ac:dyDescent="0.2">
      <c r="A34" s="15"/>
      <c r="B34" s="1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2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5.75" customHeight="1" x14ac:dyDescent="0.2">
      <c r="A35" s="15"/>
      <c r="B35" s="1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2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5.75" customHeight="1" x14ac:dyDescent="0.2">
      <c r="A36" s="15"/>
      <c r="B36" s="1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2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5.75" customHeight="1" x14ac:dyDescent="0.2">
      <c r="A37" s="15"/>
      <c r="B37" s="1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2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5.75" customHeight="1" x14ac:dyDescent="0.2">
      <c r="A38" s="15"/>
      <c r="B38" s="1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2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5.75" customHeight="1" x14ac:dyDescent="0.2">
      <c r="A39" s="15"/>
      <c r="B39" s="1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2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">
      <c r="A40" s="15"/>
      <c r="B40" s="1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2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">
      <c r="A41" s="15"/>
      <c r="B41" s="1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2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">
      <c r="A42" s="15"/>
      <c r="B42" s="1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22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">
      <c r="A43" s="15"/>
      <c r="B43" s="1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22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">
      <c r="A44" s="15"/>
      <c r="B44" s="1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22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">
      <c r="A45" s="15"/>
      <c r="B45" s="1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2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">
      <c r="A46" s="15"/>
      <c r="B46" s="1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22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">
      <c r="A47" s="15"/>
      <c r="B47" s="1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22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">
      <c r="A48" s="15"/>
      <c r="B48" s="1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22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">
      <c r="A49" s="15"/>
      <c r="B49" s="1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22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">
      <c r="A50" s="15"/>
      <c r="B50" s="1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22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">
      <c r="A51" s="15"/>
      <c r="B51" s="1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2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">
      <c r="A52" s="15"/>
      <c r="B52" s="1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22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">
      <c r="A53" s="15"/>
      <c r="B53" s="1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2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">
      <c r="A54" s="15"/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2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">
      <c r="A55" s="15"/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2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">
      <c r="A56" s="15"/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22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">
      <c r="A57" s="15"/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">
      <c r="A58" s="15"/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22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">
      <c r="A59" s="15"/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2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2">
      <c r="A60" s="15"/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22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">
      <c r="A61" s="15"/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22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">
      <c r="A62" s="15"/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22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">
      <c r="A63" s="15"/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2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">
      <c r="A64" s="15"/>
      <c r="B64" s="1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2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5.75" customHeight="1" x14ac:dyDescent="0.2">
      <c r="A65" s="15"/>
      <c r="B65" s="1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22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5.75" customHeight="1" x14ac:dyDescent="0.2">
      <c r="A66" s="15"/>
      <c r="B66" s="1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2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5.75" customHeight="1" x14ac:dyDescent="0.2">
      <c r="A67" s="15"/>
      <c r="B67" s="1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22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5.75" customHeight="1" x14ac:dyDescent="0.2">
      <c r="A68" s="15"/>
      <c r="B68" s="1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2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5.75" customHeight="1" x14ac:dyDescent="0.2">
      <c r="A69" s="15"/>
      <c r="B69" s="1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2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5.75" customHeight="1" x14ac:dyDescent="0.2">
      <c r="A70" s="15"/>
      <c r="B70" s="1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2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5.75" customHeight="1" x14ac:dyDescent="0.2">
      <c r="A71" s="15"/>
      <c r="B71" s="1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2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5.75" customHeight="1" x14ac:dyDescent="0.2">
      <c r="A72" s="15"/>
      <c r="B72" s="1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22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5.75" customHeight="1" x14ac:dyDescent="0.2">
      <c r="A73" s="15"/>
      <c r="B73" s="1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2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5.75" customHeight="1" x14ac:dyDescent="0.2">
      <c r="A74" s="15"/>
      <c r="B74" s="1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22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5.75" customHeight="1" x14ac:dyDescent="0.2">
      <c r="A75" s="15"/>
      <c r="B75" s="1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2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5.75" customHeight="1" x14ac:dyDescent="0.2">
      <c r="A76" s="15"/>
      <c r="B76" s="1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2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5.75" customHeight="1" x14ac:dyDescent="0.2">
      <c r="A77" s="15"/>
      <c r="B77" s="1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22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5.75" customHeight="1" x14ac:dyDescent="0.2">
      <c r="A78" s="15"/>
      <c r="B78" s="1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22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5.75" customHeight="1" x14ac:dyDescent="0.2">
      <c r="A79" s="15"/>
      <c r="B79" s="1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2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5.75" customHeight="1" x14ac:dyDescent="0.2">
      <c r="A80" s="15"/>
      <c r="B80" s="1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22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">
      <c r="A81" s="15"/>
      <c r="B81" s="1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22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">
      <c r="A82" s="15"/>
      <c r="B82" s="1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22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">
      <c r="A83" s="15"/>
      <c r="B83" s="1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22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">
      <c r="A84" s="15"/>
      <c r="B84" s="1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22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">
      <c r="A85" s="15"/>
      <c r="B85" s="1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22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">
      <c r="A86" s="15"/>
      <c r="B86" s="1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22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">
      <c r="A87" s="15"/>
      <c r="B87" s="1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22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">
      <c r="A88" s="15"/>
      <c r="B88" s="1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22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">
      <c r="A89" s="15"/>
      <c r="B89" s="1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22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">
      <c r="A90" s="15"/>
      <c r="B90" s="1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22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">
      <c r="A91" s="15"/>
      <c r="B91" s="1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2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">
      <c r="A92" s="15"/>
      <c r="B92" s="1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22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">
      <c r="A93" s="15"/>
      <c r="B93" s="1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">
      <c r="A94" s="15"/>
      <c r="B94" s="1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2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">
      <c r="A95" s="15"/>
      <c r="B95" s="1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2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">
      <c r="A96" s="15"/>
      <c r="B96" s="1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2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2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2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2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2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22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22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22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2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22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2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22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2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22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15"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34"/>
    </row>
    <row r="222" spans="1:33" ht="15.75" customHeight="1" x14ac:dyDescent="0.15"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34"/>
    </row>
    <row r="223" spans="1:33" ht="15.75" customHeight="1" x14ac:dyDescent="0.15"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34"/>
    </row>
    <row r="224" spans="1:33" ht="15.75" customHeight="1" x14ac:dyDescent="0.15">
      <c r="R224" s="32"/>
      <c r="S224" s="34"/>
    </row>
    <row r="225" spans="18:18" ht="15.75" customHeight="1" x14ac:dyDescent="0.15">
      <c r="R225" s="32"/>
    </row>
    <row r="226" spans="18:18" ht="15.75" customHeight="1" x14ac:dyDescent="0.15">
      <c r="R226" s="32"/>
    </row>
    <row r="227" spans="18:18" ht="15.75" customHeight="1" x14ac:dyDescent="0.15">
      <c r="R227" s="32"/>
    </row>
    <row r="228" spans="18:18" ht="15.75" customHeight="1" x14ac:dyDescent="0.15">
      <c r="R228" s="32"/>
    </row>
    <row r="229" spans="18:18" ht="15.75" customHeight="1" x14ac:dyDescent="0.15">
      <c r="R229" s="32"/>
    </row>
    <row r="230" spans="18:18" ht="15.75" customHeight="1" x14ac:dyDescent="0.15">
      <c r="R230" s="32"/>
    </row>
    <row r="231" spans="18:18" ht="15.75" customHeight="1" x14ac:dyDescent="0.15">
      <c r="R231" s="32"/>
    </row>
    <row r="232" spans="18:18" ht="15.75" customHeight="1" x14ac:dyDescent="0.15">
      <c r="R232" s="32"/>
    </row>
    <row r="233" spans="18:18" ht="15.75" customHeight="1" x14ac:dyDescent="0.15">
      <c r="R233" s="32"/>
    </row>
    <row r="234" spans="18:18" ht="15.75" customHeight="1" x14ac:dyDescent="0.15">
      <c r="R234" s="32"/>
    </row>
    <row r="235" spans="18:18" ht="15.75" customHeight="1" x14ac:dyDescent="0.15">
      <c r="R235" s="32"/>
    </row>
    <row r="236" spans="18:18" ht="15.75" customHeight="1" x14ac:dyDescent="0.15">
      <c r="R236" s="32"/>
    </row>
    <row r="237" spans="18:18" ht="15.75" customHeight="1" x14ac:dyDescent="0.15">
      <c r="R237" s="32"/>
    </row>
    <row r="238" spans="18:18" ht="15.75" customHeight="1" x14ac:dyDescent="0.15">
      <c r="R238" s="32"/>
    </row>
    <row r="239" spans="18:18" ht="15.75" customHeight="1" x14ac:dyDescent="0.15">
      <c r="R239" s="32"/>
    </row>
    <row r="240" spans="18:18" ht="15.75" customHeight="1" x14ac:dyDescent="0.15">
      <c r="R240" s="32"/>
    </row>
    <row r="241" spans="18:18" ht="15.75" customHeight="1" x14ac:dyDescent="0.15">
      <c r="R241" s="32"/>
    </row>
    <row r="242" spans="18:18" ht="15.75" customHeight="1" x14ac:dyDescent="0.15">
      <c r="R242" s="32"/>
    </row>
    <row r="243" spans="18:18" ht="15.75" customHeight="1" x14ac:dyDescent="0.15">
      <c r="R243" s="32"/>
    </row>
    <row r="244" spans="18:18" ht="15.75" customHeight="1" x14ac:dyDescent="0.15">
      <c r="R244" s="32"/>
    </row>
    <row r="245" spans="18:18" ht="15.75" customHeight="1" x14ac:dyDescent="0.15">
      <c r="R245" s="32"/>
    </row>
    <row r="246" spans="18:18" ht="15.75" customHeight="1" x14ac:dyDescent="0.15">
      <c r="R246" s="32"/>
    </row>
    <row r="247" spans="18:18" ht="15.75" customHeight="1" x14ac:dyDescent="0.15">
      <c r="R247" s="32"/>
    </row>
    <row r="248" spans="18:18" ht="15.75" customHeight="1" x14ac:dyDescent="0.15">
      <c r="R248" s="32"/>
    </row>
    <row r="249" spans="18:18" ht="15.75" customHeight="1" x14ac:dyDescent="0.15">
      <c r="R249" s="32"/>
    </row>
    <row r="250" spans="18:18" ht="15.75" customHeight="1" x14ac:dyDescent="0.15">
      <c r="R250" s="32"/>
    </row>
    <row r="251" spans="18:18" ht="15.75" customHeight="1" x14ac:dyDescent="0.15">
      <c r="R251" s="32"/>
    </row>
    <row r="252" spans="18:18" ht="15.75" customHeight="1" x14ac:dyDescent="0.15">
      <c r="R252" s="32"/>
    </row>
    <row r="253" spans="18:18" ht="15.75" customHeight="1" x14ac:dyDescent="0.15">
      <c r="R253" s="32"/>
    </row>
    <row r="254" spans="18:18" ht="15.75" customHeight="1" x14ac:dyDescent="0.15">
      <c r="R254" s="32"/>
    </row>
    <row r="255" spans="18:18" ht="15.75" customHeight="1" x14ac:dyDescent="0.15">
      <c r="R255" s="32"/>
    </row>
    <row r="256" spans="18:18" ht="15.75" customHeight="1" x14ac:dyDescent="0.15">
      <c r="R256" s="32"/>
    </row>
    <row r="257" spans="18:18" ht="15.75" customHeight="1" x14ac:dyDescent="0.15">
      <c r="R257" s="32"/>
    </row>
    <row r="258" spans="18:18" ht="15.75" customHeight="1" x14ac:dyDescent="0.15">
      <c r="R258" s="32"/>
    </row>
    <row r="259" spans="18:18" ht="15.75" customHeight="1" x14ac:dyDescent="0.15">
      <c r="R259" s="32"/>
    </row>
    <row r="260" spans="18:18" ht="15.75" customHeight="1" x14ac:dyDescent="0.15">
      <c r="R260" s="32"/>
    </row>
    <row r="261" spans="18:18" ht="15.75" customHeight="1" x14ac:dyDescent="0.15">
      <c r="R261" s="32"/>
    </row>
    <row r="262" spans="18:18" ht="15.75" customHeight="1" x14ac:dyDescent="0.15">
      <c r="R262" s="32"/>
    </row>
    <row r="263" spans="18:18" ht="15.75" customHeight="1" x14ac:dyDescent="0.15">
      <c r="R263" s="32"/>
    </row>
    <row r="264" spans="18:18" ht="15.75" customHeight="1" x14ac:dyDescent="0.15">
      <c r="R264" s="32"/>
    </row>
    <row r="265" spans="18:18" ht="15.75" customHeight="1" x14ac:dyDescent="0.15">
      <c r="R265" s="32"/>
    </row>
    <row r="266" spans="18:18" ht="15.75" customHeight="1" x14ac:dyDescent="0.15">
      <c r="R266" s="32"/>
    </row>
    <row r="267" spans="18:18" ht="15.75" customHeight="1" x14ac:dyDescent="0.15">
      <c r="R267" s="32"/>
    </row>
    <row r="268" spans="18:18" ht="15.75" customHeight="1" x14ac:dyDescent="0.15">
      <c r="R268" s="32"/>
    </row>
    <row r="269" spans="18:18" ht="15.75" customHeight="1" x14ac:dyDescent="0.15">
      <c r="R269" s="32"/>
    </row>
    <row r="270" spans="18:18" ht="15.75" customHeight="1" x14ac:dyDescent="0.15">
      <c r="R270" s="32"/>
    </row>
    <row r="271" spans="18:18" ht="15.75" customHeight="1" x14ac:dyDescent="0.15">
      <c r="R271" s="32"/>
    </row>
    <row r="272" spans="18:18" ht="15.75" customHeight="1" x14ac:dyDescent="0.15">
      <c r="R272" s="32"/>
    </row>
    <row r="273" spans="18:18" ht="15.75" customHeight="1" x14ac:dyDescent="0.15">
      <c r="R273" s="32"/>
    </row>
    <row r="274" spans="18:18" ht="15.75" customHeight="1" x14ac:dyDescent="0.15">
      <c r="R274" s="32"/>
    </row>
    <row r="275" spans="18:18" ht="15.75" customHeight="1" x14ac:dyDescent="0.15">
      <c r="R275" s="32"/>
    </row>
    <row r="276" spans="18:18" ht="15.75" customHeight="1" x14ac:dyDescent="0.15">
      <c r="R276" s="32"/>
    </row>
    <row r="277" spans="18:18" ht="15.75" customHeight="1" x14ac:dyDescent="0.15">
      <c r="R277" s="32"/>
    </row>
    <row r="278" spans="18:18" ht="15.75" customHeight="1" x14ac:dyDescent="0.15">
      <c r="R278" s="32"/>
    </row>
    <row r="279" spans="18:18" ht="15.75" customHeight="1" x14ac:dyDescent="0.15">
      <c r="R279" s="32"/>
    </row>
    <row r="280" spans="18:18" ht="15.75" customHeight="1" x14ac:dyDescent="0.15">
      <c r="R280" s="32"/>
    </row>
    <row r="281" spans="18:18" ht="15.75" customHeight="1" x14ac:dyDescent="0.15">
      <c r="R281" s="32"/>
    </row>
    <row r="282" spans="18:18" ht="15.75" customHeight="1" x14ac:dyDescent="0.15">
      <c r="R282" s="32"/>
    </row>
    <row r="283" spans="18:18" ht="15.75" customHeight="1" x14ac:dyDescent="0.15">
      <c r="R283" s="32"/>
    </row>
    <row r="284" spans="18:18" ht="15.75" customHeight="1" x14ac:dyDescent="0.15">
      <c r="R284" s="32"/>
    </row>
    <row r="285" spans="18:18" ht="15.75" customHeight="1" x14ac:dyDescent="0.15">
      <c r="R285" s="32"/>
    </row>
    <row r="286" spans="18:18" ht="15.75" customHeight="1" x14ac:dyDescent="0.15">
      <c r="R286" s="32"/>
    </row>
    <row r="287" spans="18:18" ht="15.75" customHeight="1" x14ac:dyDescent="0.15">
      <c r="R287" s="32"/>
    </row>
    <row r="288" spans="18:18" ht="15.75" customHeight="1" x14ac:dyDescent="0.15">
      <c r="R288" s="32"/>
    </row>
    <row r="289" spans="18:18" ht="15.75" customHeight="1" x14ac:dyDescent="0.15">
      <c r="R289" s="32"/>
    </row>
    <row r="290" spans="18:18" ht="15.75" customHeight="1" x14ac:dyDescent="0.15">
      <c r="R290" s="32"/>
    </row>
    <row r="291" spans="18:18" ht="15.75" customHeight="1" x14ac:dyDescent="0.15">
      <c r="R291" s="32"/>
    </row>
    <row r="292" spans="18:18" ht="15.75" customHeight="1" x14ac:dyDescent="0.15">
      <c r="R292" s="32"/>
    </row>
    <row r="293" spans="18:18" ht="15.75" customHeight="1" x14ac:dyDescent="0.15">
      <c r="R293" s="32"/>
    </row>
    <row r="294" spans="18:18" ht="15.75" customHeight="1" x14ac:dyDescent="0.15">
      <c r="R294" s="32"/>
    </row>
    <row r="295" spans="18:18" ht="15.75" customHeight="1" x14ac:dyDescent="0.15">
      <c r="R295" s="32"/>
    </row>
    <row r="296" spans="18:18" ht="15.75" customHeight="1" x14ac:dyDescent="0.15">
      <c r="R296" s="32"/>
    </row>
    <row r="297" spans="18:18" ht="15.75" customHeight="1" x14ac:dyDescent="0.15">
      <c r="R297" s="32"/>
    </row>
    <row r="298" spans="18:18" ht="15.75" customHeight="1" x14ac:dyDescent="0.15">
      <c r="R298" s="32"/>
    </row>
    <row r="299" spans="18:18" ht="15.75" customHeight="1" x14ac:dyDescent="0.15">
      <c r="R299" s="32"/>
    </row>
    <row r="300" spans="18:18" ht="15.75" customHeight="1" x14ac:dyDescent="0.15">
      <c r="R300" s="32"/>
    </row>
    <row r="301" spans="18:18" ht="15.75" customHeight="1" x14ac:dyDescent="0.15">
      <c r="R301" s="32"/>
    </row>
    <row r="302" spans="18:18" ht="15.75" customHeight="1" x14ac:dyDescent="0.15">
      <c r="R302" s="32"/>
    </row>
    <row r="303" spans="18:18" ht="15.75" customHeight="1" x14ac:dyDescent="0.15">
      <c r="R303" s="32"/>
    </row>
    <row r="304" spans="18:18" ht="15.75" customHeight="1" x14ac:dyDescent="0.15">
      <c r="R304" s="32"/>
    </row>
    <row r="305" spans="18:18" ht="15.75" customHeight="1" x14ac:dyDescent="0.15">
      <c r="R305" s="32"/>
    </row>
    <row r="306" spans="18:18" ht="15.75" customHeight="1" x14ac:dyDescent="0.15">
      <c r="R306" s="32"/>
    </row>
    <row r="307" spans="18:18" ht="15.75" customHeight="1" x14ac:dyDescent="0.15">
      <c r="R307" s="32"/>
    </row>
    <row r="308" spans="18:18" ht="15.75" customHeight="1" x14ac:dyDescent="0.15">
      <c r="R308" s="32"/>
    </row>
    <row r="309" spans="18:18" ht="15.75" customHeight="1" x14ac:dyDescent="0.15">
      <c r="R309" s="32"/>
    </row>
    <row r="310" spans="18:18" ht="15.75" customHeight="1" x14ac:dyDescent="0.15">
      <c r="R310" s="32"/>
    </row>
    <row r="311" spans="18:18" ht="15.75" customHeight="1" x14ac:dyDescent="0.15">
      <c r="R311" s="32"/>
    </row>
    <row r="312" spans="18:18" ht="15.75" customHeight="1" x14ac:dyDescent="0.15">
      <c r="R312" s="32"/>
    </row>
    <row r="313" spans="18:18" ht="15.75" customHeight="1" x14ac:dyDescent="0.15">
      <c r="R313" s="32"/>
    </row>
    <row r="314" spans="18:18" ht="15.75" customHeight="1" x14ac:dyDescent="0.15">
      <c r="R314" s="32"/>
    </row>
    <row r="315" spans="18:18" ht="15.75" customHeight="1" x14ac:dyDescent="0.15">
      <c r="R315" s="32"/>
    </row>
    <row r="316" spans="18:18" ht="15.75" customHeight="1" x14ac:dyDescent="0.15">
      <c r="R316" s="32"/>
    </row>
    <row r="317" spans="18:18" ht="15.75" customHeight="1" x14ac:dyDescent="0.15">
      <c r="R317" s="32"/>
    </row>
    <row r="318" spans="18:18" ht="15.75" customHeight="1" x14ac:dyDescent="0.15">
      <c r="R318" s="32"/>
    </row>
    <row r="319" spans="18:18" ht="15.75" customHeight="1" x14ac:dyDescent="0.15">
      <c r="R319" s="32"/>
    </row>
    <row r="320" spans="18:18" ht="15.75" customHeight="1" x14ac:dyDescent="0.15">
      <c r="R320" s="32"/>
    </row>
    <row r="321" spans="18:18" ht="15.75" customHeight="1" x14ac:dyDescent="0.15">
      <c r="R321" s="32"/>
    </row>
    <row r="322" spans="18:18" ht="15.75" customHeight="1" x14ac:dyDescent="0.15">
      <c r="R322" s="32"/>
    </row>
    <row r="323" spans="18:18" ht="15.75" customHeight="1" x14ac:dyDescent="0.15">
      <c r="R323" s="32"/>
    </row>
    <row r="324" spans="18:18" ht="15.75" customHeight="1" x14ac:dyDescent="0.15">
      <c r="R324" s="32"/>
    </row>
    <row r="325" spans="18:18" ht="15.75" customHeight="1" x14ac:dyDescent="0.15">
      <c r="R325" s="32"/>
    </row>
    <row r="326" spans="18:18" ht="15.75" customHeight="1" x14ac:dyDescent="0.15">
      <c r="R326" s="32"/>
    </row>
    <row r="327" spans="18:18" ht="15.75" customHeight="1" x14ac:dyDescent="0.15">
      <c r="R327" s="32"/>
    </row>
    <row r="328" spans="18:18" ht="15.75" customHeight="1" x14ac:dyDescent="0.15">
      <c r="R328" s="32"/>
    </row>
    <row r="329" spans="18:18" ht="15.75" customHeight="1" x14ac:dyDescent="0.15">
      <c r="R329" s="32"/>
    </row>
    <row r="330" spans="18:18" ht="15.75" customHeight="1" x14ac:dyDescent="0.15">
      <c r="R330" s="32"/>
    </row>
    <row r="331" spans="18:18" ht="15.75" customHeight="1" x14ac:dyDescent="0.15">
      <c r="R331" s="32"/>
    </row>
    <row r="332" spans="18:18" ht="15.75" customHeight="1" x14ac:dyDescent="0.15">
      <c r="R332" s="32"/>
    </row>
    <row r="333" spans="18:18" ht="15.75" customHeight="1" x14ac:dyDescent="0.15">
      <c r="R333" s="32"/>
    </row>
    <row r="334" spans="18:18" ht="15.75" customHeight="1" x14ac:dyDescent="0.15">
      <c r="R334" s="32"/>
    </row>
    <row r="335" spans="18:18" ht="15.75" customHeight="1" x14ac:dyDescent="0.15">
      <c r="R335" s="32"/>
    </row>
    <row r="336" spans="18:18" ht="15.75" customHeight="1" x14ac:dyDescent="0.15">
      <c r="R336" s="32"/>
    </row>
    <row r="337" spans="18:18" ht="15.75" customHeight="1" x14ac:dyDescent="0.15">
      <c r="R337" s="32"/>
    </row>
    <row r="338" spans="18:18" ht="15.75" customHeight="1" x14ac:dyDescent="0.15">
      <c r="R338" s="32"/>
    </row>
    <row r="339" spans="18:18" ht="15.75" customHeight="1" x14ac:dyDescent="0.15">
      <c r="R339" s="32"/>
    </row>
    <row r="340" spans="18:18" ht="15.75" customHeight="1" x14ac:dyDescent="0.15">
      <c r="R340" s="32"/>
    </row>
    <row r="341" spans="18:18" ht="15.75" customHeight="1" x14ac:dyDescent="0.15">
      <c r="R341" s="32"/>
    </row>
    <row r="342" spans="18:18" ht="15.75" customHeight="1" x14ac:dyDescent="0.15">
      <c r="R342" s="32"/>
    </row>
    <row r="343" spans="18:18" ht="15.75" customHeight="1" x14ac:dyDescent="0.15">
      <c r="R343" s="32"/>
    </row>
    <row r="344" spans="18:18" ht="15.75" customHeight="1" x14ac:dyDescent="0.15">
      <c r="R344" s="32"/>
    </row>
    <row r="345" spans="18:18" ht="15.75" customHeight="1" x14ac:dyDescent="0.15">
      <c r="R345" s="32"/>
    </row>
    <row r="346" spans="18:18" ht="15.75" customHeight="1" x14ac:dyDescent="0.15">
      <c r="R346" s="32"/>
    </row>
    <row r="347" spans="18:18" ht="15.75" customHeight="1" x14ac:dyDescent="0.15">
      <c r="R347" s="32"/>
    </row>
    <row r="348" spans="18:18" ht="15.75" customHeight="1" x14ac:dyDescent="0.15">
      <c r="R348" s="32"/>
    </row>
    <row r="349" spans="18:18" ht="15.75" customHeight="1" x14ac:dyDescent="0.15">
      <c r="R349" s="32"/>
    </row>
    <row r="350" spans="18:18" ht="15.75" customHeight="1" x14ac:dyDescent="0.15">
      <c r="R350" s="32"/>
    </row>
    <row r="351" spans="18:18" ht="15.75" customHeight="1" x14ac:dyDescent="0.15">
      <c r="R351" s="32"/>
    </row>
    <row r="352" spans="18:18" ht="15.75" customHeight="1" x14ac:dyDescent="0.15">
      <c r="R352" s="32"/>
    </row>
    <row r="353" spans="18:18" ht="15.75" customHeight="1" x14ac:dyDescent="0.15">
      <c r="R353" s="32"/>
    </row>
    <row r="354" spans="18:18" ht="15.75" customHeight="1" x14ac:dyDescent="0.15">
      <c r="R354" s="32"/>
    </row>
    <row r="355" spans="18:18" ht="15.75" customHeight="1" x14ac:dyDescent="0.15">
      <c r="R355" s="32"/>
    </row>
    <row r="356" spans="18:18" ht="15.75" customHeight="1" x14ac:dyDescent="0.15">
      <c r="R356" s="32"/>
    </row>
    <row r="357" spans="18:18" ht="15.75" customHeight="1" x14ac:dyDescent="0.15">
      <c r="R357" s="32"/>
    </row>
    <row r="358" spans="18:18" ht="15.75" customHeight="1" x14ac:dyDescent="0.15">
      <c r="R358" s="32"/>
    </row>
    <row r="359" spans="18:18" ht="15.75" customHeight="1" x14ac:dyDescent="0.15">
      <c r="R359" s="32"/>
    </row>
    <row r="360" spans="18:18" ht="15.75" customHeight="1" x14ac:dyDescent="0.15">
      <c r="R360" s="32"/>
    </row>
    <row r="361" spans="18:18" ht="15.75" customHeight="1" x14ac:dyDescent="0.15">
      <c r="R361" s="32"/>
    </row>
    <row r="362" spans="18:18" ht="15.75" customHeight="1" x14ac:dyDescent="0.15">
      <c r="R362" s="32"/>
    </row>
    <row r="363" spans="18:18" ht="15.75" customHeight="1" x14ac:dyDescent="0.15">
      <c r="R363" s="32"/>
    </row>
    <row r="364" spans="18:18" ht="15.75" customHeight="1" x14ac:dyDescent="0.15">
      <c r="R364" s="32"/>
    </row>
    <row r="365" spans="18:18" ht="15.75" customHeight="1" x14ac:dyDescent="0.15">
      <c r="R365" s="32"/>
    </row>
    <row r="366" spans="18:18" ht="15.75" customHeight="1" x14ac:dyDescent="0.15">
      <c r="R366" s="32"/>
    </row>
    <row r="367" spans="18:18" ht="15.75" customHeight="1" x14ac:dyDescent="0.15">
      <c r="R367" s="32"/>
    </row>
    <row r="368" spans="18:18" ht="15.75" customHeight="1" x14ac:dyDescent="0.15">
      <c r="R368" s="32"/>
    </row>
    <row r="369" spans="18:18" ht="15.75" customHeight="1" x14ac:dyDescent="0.15">
      <c r="R369" s="32"/>
    </row>
    <row r="370" spans="18:18" ht="15.75" customHeight="1" x14ac:dyDescent="0.15">
      <c r="R370" s="32"/>
    </row>
    <row r="371" spans="18:18" ht="15.75" customHeight="1" x14ac:dyDescent="0.15">
      <c r="R371" s="32"/>
    </row>
    <row r="372" spans="18:18" ht="15.75" customHeight="1" x14ac:dyDescent="0.15">
      <c r="R372" s="32"/>
    </row>
    <row r="373" spans="18:18" ht="15.75" customHeight="1" x14ac:dyDescent="0.15">
      <c r="R373" s="32"/>
    </row>
    <row r="374" spans="18:18" ht="15.75" customHeight="1" x14ac:dyDescent="0.15">
      <c r="R374" s="32"/>
    </row>
    <row r="375" spans="18:18" ht="15.75" customHeight="1" x14ac:dyDescent="0.15">
      <c r="R375" s="32"/>
    </row>
    <row r="376" spans="18:18" ht="15.75" customHeight="1" x14ac:dyDescent="0.15">
      <c r="R376" s="32"/>
    </row>
    <row r="377" spans="18:18" ht="15.75" customHeight="1" x14ac:dyDescent="0.15">
      <c r="R377" s="32"/>
    </row>
    <row r="378" spans="18:18" ht="15.75" customHeight="1" x14ac:dyDescent="0.15">
      <c r="R378" s="32"/>
    </row>
    <row r="379" spans="18:18" ht="15.75" customHeight="1" x14ac:dyDescent="0.15">
      <c r="R379" s="32"/>
    </row>
    <row r="380" spans="18:18" ht="15.75" customHeight="1" x14ac:dyDescent="0.15">
      <c r="R380" s="32"/>
    </row>
    <row r="381" spans="18:18" ht="15.75" customHeight="1" x14ac:dyDescent="0.15">
      <c r="R381" s="32"/>
    </row>
    <row r="382" spans="18:18" ht="15.75" customHeight="1" x14ac:dyDescent="0.15">
      <c r="R382" s="32"/>
    </row>
    <row r="383" spans="18:18" ht="15.75" customHeight="1" x14ac:dyDescent="0.15">
      <c r="R383" s="32"/>
    </row>
    <row r="384" spans="18:18" ht="15.75" customHeight="1" x14ac:dyDescent="0.15">
      <c r="R384" s="32"/>
    </row>
    <row r="385" spans="18:18" ht="15.75" customHeight="1" x14ac:dyDescent="0.15">
      <c r="R385" s="32"/>
    </row>
    <row r="386" spans="18:18" ht="15.75" customHeight="1" x14ac:dyDescent="0.15">
      <c r="R386" s="32"/>
    </row>
    <row r="387" spans="18:18" ht="15.75" customHeight="1" x14ac:dyDescent="0.15">
      <c r="R387" s="32"/>
    </row>
    <row r="388" spans="18:18" ht="15.75" customHeight="1" x14ac:dyDescent="0.15">
      <c r="R388" s="32"/>
    </row>
    <row r="389" spans="18:18" ht="15.75" customHeight="1" x14ac:dyDescent="0.15">
      <c r="R389" s="32"/>
    </row>
    <row r="390" spans="18:18" ht="15.75" customHeight="1" x14ac:dyDescent="0.15">
      <c r="R390" s="32"/>
    </row>
    <row r="391" spans="18:18" ht="15.75" customHeight="1" x14ac:dyDescent="0.15">
      <c r="R391" s="32"/>
    </row>
    <row r="392" spans="18:18" ht="15.75" customHeight="1" x14ac:dyDescent="0.15">
      <c r="R392" s="32"/>
    </row>
    <row r="393" spans="18:18" ht="15.75" customHeight="1" x14ac:dyDescent="0.15">
      <c r="R393" s="32"/>
    </row>
    <row r="394" spans="18:18" ht="15.75" customHeight="1" x14ac:dyDescent="0.15">
      <c r="R394" s="32"/>
    </row>
    <row r="395" spans="18:18" ht="15.75" customHeight="1" x14ac:dyDescent="0.15">
      <c r="R395" s="32"/>
    </row>
    <row r="396" spans="18:18" ht="15.75" customHeight="1" x14ac:dyDescent="0.15">
      <c r="R396" s="32"/>
    </row>
    <row r="397" spans="18:18" ht="15.75" customHeight="1" x14ac:dyDescent="0.15">
      <c r="R397" s="32"/>
    </row>
    <row r="398" spans="18:18" ht="15.75" customHeight="1" x14ac:dyDescent="0.15">
      <c r="R398" s="32"/>
    </row>
    <row r="399" spans="18:18" ht="15.75" customHeight="1" x14ac:dyDescent="0.15">
      <c r="R399" s="32"/>
    </row>
    <row r="400" spans="18:18" ht="15.75" customHeight="1" x14ac:dyDescent="0.15">
      <c r="R400" s="32"/>
    </row>
    <row r="401" spans="18:18" ht="15.75" customHeight="1" x14ac:dyDescent="0.15">
      <c r="R401" s="32"/>
    </row>
    <row r="402" spans="18:18" ht="15.75" customHeight="1" x14ac:dyDescent="0.15">
      <c r="R402" s="32"/>
    </row>
    <row r="403" spans="18:18" ht="15.75" customHeight="1" x14ac:dyDescent="0.15">
      <c r="R403" s="32"/>
    </row>
    <row r="404" spans="18:18" ht="15.75" customHeight="1" x14ac:dyDescent="0.15">
      <c r="R404" s="32"/>
    </row>
    <row r="405" spans="18:18" ht="15.75" customHeight="1" x14ac:dyDescent="0.15">
      <c r="R405" s="32"/>
    </row>
    <row r="406" spans="18:18" ht="15.75" customHeight="1" x14ac:dyDescent="0.15">
      <c r="R406" s="32"/>
    </row>
    <row r="407" spans="18:18" ht="15.75" customHeight="1" x14ac:dyDescent="0.15">
      <c r="R407" s="32"/>
    </row>
    <row r="408" spans="18:18" ht="15.75" customHeight="1" x14ac:dyDescent="0.15">
      <c r="R408" s="32"/>
    </row>
    <row r="409" spans="18:18" ht="15.75" customHeight="1" x14ac:dyDescent="0.15">
      <c r="R409" s="32"/>
    </row>
    <row r="410" spans="18:18" ht="15.75" customHeight="1" x14ac:dyDescent="0.15">
      <c r="R410" s="32"/>
    </row>
    <row r="411" spans="18:18" ht="15.75" customHeight="1" x14ac:dyDescent="0.15">
      <c r="R411" s="32"/>
    </row>
    <row r="412" spans="18:18" ht="15.75" customHeight="1" x14ac:dyDescent="0.15">
      <c r="R412" s="32"/>
    </row>
    <row r="413" spans="18:18" ht="15.75" customHeight="1" x14ac:dyDescent="0.15">
      <c r="R413" s="32"/>
    </row>
    <row r="414" spans="18:18" ht="15.75" customHeight="1" x14ac:dyDescent="0.15">
      <c r="R414" s="32"/>
    </row>
    <row r="415" spans="18:18" ht="15.75" customHeight="1" x14ac:dyDescent="0.15">
      <c r="R415" s="32"/>
    </row>
    <row r="416" spans="18:18" ht="15.75" customHeight="1" x14ac:dyDescent="0.15">
      <c r="R416" s="32"/>
    </row>
    <row r="417" spans="18:18" ht="15.75" customHeight="1" x14ac:dyDescent="0.15">
      <c r="R417" s="32"/>
    </row>
    <row r="418" spans="18:18" ht="15.75" customHeight="1" x14ac:dyDescent="0.15">
      <c r="R418" s="32"/>
    </row>
    <row r="419" spans="18:18" ht="15.75" customHeight="1" x14ac:dyDescent="0.15">
      <c r="R419" s="32"/>
    </row>
    <row r="420" spans="18:18" ht="15.75" customHeight="1" x14ac:dyDescent="0.15">
      <c r="R420" s="32"/>
    </row>
    <row r="421" spans="18:18" ht="15.75" customHeight="1" x14ac:dyDescent="0.15">
      <c r="R421" s="32"/>
    </row>
    <row r="422" spans="18:18" ht="15.75" customHeight="1" x14ac:dyDescent="0.15">
      <c r="R422" s="32"/>
    </row>
    <row r="423" spans="18:18" ht="15.75" customHeight="1" x14ac:dyDescent="0.15">
      <c r="R423" s="32"/>
    </row>
    <row r="424" spans="18:18" ht="15.75" customHeight="1" x14ac:dyDescent="0.15">
      <c r="R424" s="32"/>
    </row>
    <row r="425" spans="18:18" ht="15.75" customHeight="1" x14ac:dyDescent="0.15">
      <c r="R425" s="32"/>
    </row>
    <row r="426" spans="18:18" ht="15.75" customHeight="1" x14ac:dyDescent="0.15">
      <c r="R426" s="32"/>
    </row>
    <row r="427" spans="18:18" ht="15.75" customHeight="1" x14ac:dyDescent="0.15">
      <c r="R427" s="32"/>
    </row>
    <row r="428" spans="18:18" ht="15.75" customHeight="1" x14ac:dyDescent="0.15">
      <c r="R428" s="32"/>
    </row>
    <row r="429" spans="18:18" ht="15.75" customHeight="1" x14ac:dyDescent="0.15">
      <c r="R429" s="32"/>
    </row>
    <row r="430" spans="18:18" ht="15.75" customHeight="1" x14ac:dyDescent="0.15">
      <c r="R430" s="32"/>
    </row>
    <row r="431" spans="18:18" ht="15.75" customHeight="1" x14ac:dyDescent="0.15">
      <c r="R431" s="32"/>
    </row>
    <row r="432" spans="18:18" ht="15.75" customHeight="1" x14ac:dyDescent="0.15">
      <c r="R432" s="32"/>
    </row>
    <row r="433" spans="18:18" ht="15.75" customHeight="1" x14ac:dyDescent="0.15">
      <c r="R433" s="32"/>
    </row>
    <row r="434" spans="18:18" ht="15.75" customHeight="1" x14ac:dyDescent="0.15">
      <c r="R434" s="32"/>
    </row>
    <row r="435" spans="18:18" ht="15.75" customHeight="1" x14ac:dyDescent="0.15">
      <c r="R435" s="32"/>
    </row>
    <row r="436" spans="18:18" ht="15.75" customHeight="1" x14ac:dyDescent="0.15">
      <c r="R436" s="32"/>
    </row>
    <row r="437" spans="18:18" ht="15.75" customHeight="1" x14ac:dyDescent="0.15">
      <c r="R437" s="32"/>
    </row>
    <row r="438" spans="18:18" ht="15.75" customHeight="1" x14ac:dyDescent="0.15">
      <c r="R438" s="32"/>
    </row>
    <row r="439" spans="18:18" ht="15.75" customHeight="1" x14ac:dyDescent="0.15">
      <c r="R439" s="32"/>
    </row>
    <row r="440" spans="18:18" ht="15.75" customHeight="1" x14ac:dyDescent="0.15">
      <c r="R440" s="32"/>
    </row>
    <row r="441" spans="18:18" ht="15.75" customHeight="1" x14ac:dyDescent="0.15">
      <c r="R441" s="32"/>
    </row>
    <row r="442" spans="18:18" ht="15.75" customHeight="1" x14ac:dyDescent="0.15">
      <c r="R442" s="32"/>
    </row>
    <row r="443" spans="18:18" ht="15.75" customHeight="1" x14ac:dyDescent="0.15">
      <c r="R443" s="32"/>
    </row>
    <row r="444" spans="18:18" ht="15.75" customHeight="1" x14ac:dyDescent="0.15">
      <c r="R444" s="32"/>
    </row>
    <row r="445" spans="18:18" ht="15.75" customHeight="1" x14ac:dyDescent="0.15">
      <c r="R445" s="32"/>
    </row>
    <row r="446" spans="18:18" ht="15.75" customHeight="1" x14ac:dyDescent="0.15">
      <c r="R446" s="32"/>
    </row>
    <row r="447" spans="18:18" ht="15.75" customHeight="1" x14ac:dyDescent="0.15">
      <c r="R447" s="32"/>
    </row>
    <row r="448" spans="18:18" ht="15.75" customHeight="1" x14ac:dyDescent="0.15">
      <c r="R448" s="32"/>
    </row>
    <row r="449" spans="18:18" ht="15.75" customHeight="1" x14ac:dyDescent="0.15">
      <c r="R449" s="32"/>
    </row>
    <row r="450" spans="18:18" ht="15.75" customHeight="1" x14ac:dyDescent="0.15">
      <c r="R450" s="32"/>
    </row>
    <row r="451" spans="18:18" ht="15.75" customHeight="1" x14ac:dyDescent="0.15">
      <c r="R451" s="32"/>
    </row>
    <row r="452" spans="18:18" ht="15.75" customHeight="1" x14ac:dyDescent="0.15">
      <c r="R452" s="32"/>
    </row>
    <row r="453" spans="18:18" ht="15.75" customHeight="1" x14ac:dyDescent="0.15">
      <c r="R453" s="32"/>
    </row>
    <row r="454" spans="18:18" ht="15.75" customHeight="1" x14ac:dyDescent="0.15">
      <c r="R454" s="32"/>
    </row>
    <row r="455" spans="18:18" ht="15.75" customHeight="1" x14ac:dyDescent="0.15">
      <c r="R455" s="32"/>
    </row>
    <row r="456" spans="18:18" ht="15.75" customHeight="1" x14ac:dyDescent="0.15">
      <c r="R456" s="32"/>
    </row>
    <row r="457" spans="18:18" ht="15.75" customHeight="1" x14ac:dyDescent="0.15">
      <c r="R457" s="32"/>
    </row>
    <row r="458" spans="18:18" ht="15.75" customHeight="1" x14ac:dyDescent="0.15">
      <c r="R458" s="32"/>
    </row>
    <row r="459" spans="18:18" ht="15.75" customHeight="1" x14ac:dyDescent="0.15">
      <c r="R459" s="32"/>
    </row>
    <row r="460" spans="18:18" ht="15.75" customHeight="1" x14ac:dyDescent="0.15">
      <c r="R460" s="32"/>
    </row>
    <row r="461" spans="18:18" ht="15.75" customHeight="1" x14ac:dyDescent="0.15">
      <c r="R461" s="32"/>
    </row>
    <row r="462" spans="18:18" ht="15.75" customHeight="1" x14ac:dyDescent="0.15">
      <c r="R462" s="32"/>
    </row>
    <row r="463" spans="18:18" ht="15.75" customHeight="1" x14ac:dyDescent="0.15">
      <c r="R463" s="32"/>
    </row>
    <row r="464" spans="18:18" ht="15.75" customHeight="1" x14ac:dyDescent="0.15">
      <c r="R464" s="32"/>
    </row>
    <row r="465" spans="18:18" ht="15.75" customHeight="1" x14ac:dyDescent="0.15">
      <c r="R465" s="32"/>
    </row>
    <row r="466" spans="18:18" ht="15.75" customHeight="1" x14ac:dyDescent="0.15">
      <c r="R466" s="32"/>
    </row>
    <row r="467" spans="18:18" ht="15.75" customHeight="1" x14ac:dyDescent="0.15">
      <c r="R467" s="32"/>
    </row>
    <row r="468" spans="18:18" ht="15.75" customHeight="1" x14ac:dyDescent="0.15">
      <c r="R468" s="32"/>
    </row>
    <row r="469" spans="18:18" ht="15.75" customHeight="1" x14ac:dyDescent="0.15">
      <c r="R469" s="32"/>
    </row>
    <row r="470" spans="18:18" ht="15.75" customHeight="1" x14ac:dyDescent="0.15">
      <c r="R470" s="32"/>
    </row>
    <row r="471" spans="18:18" ht="15.75" customHeight="1" x14ac:dyDescent="0.15">
      <c r="R471" s="32"/>
    </row>
    <row r="472" spans="18:18" ht="15.75" customHeight="1" x14ac:dyDescent="0.15">
      <c r="R472" s="32"/>
    </row>
    <row r="473" spans="18:18" ht="15.75" customHeight="1" x14ac:dyDescent="0.15">
      <c r="R473" s="32"/>
    </row>
    <row r="474" spans="18:18" ht="15.75" customHeight="1" x14ac:dyDescent="0.15">
      <c r="R474" s="32"/>
    </row>
    <row r="475" spans="18:18" ht="15.75" customHeight="1" x14ac:dyDescent="0.15">
      <c r="R475" s="32"/>
    </row>
    <row r="476" spans="18:18" ht="15.75" customHeight="1" x14ac:dyDescent="0.15">
      <c r="R476" s="32"/>
    </row>
    <row r="477" spans="18:18" ht="15.75" customHeight="1" x14ac:dyDescent="0.15">
      <c r="R477" s="32"/>
    </row>
    <row r="478" spans="18:18" ht="15.75" customHeight="1" x14ac:dyDescent="0.15">
      <c r="R478" s="32"/>
    </row>
    <row r="479" spans="18:18" ht="15.75" customHeight="1" x14ac:dyDescent="0.15">
      <c r="R479" s="32"/>
    </row>
    <row r="480" spans="18:18" ht="15.75" customHeight="1" x14ac:dyDescent="0.15">
      <c r="R480" s="32"/>
    </row>
    <row r="481" spans="18:18" ht="15.75" customHeight="1" x14ac:dyDescent="0.15">
      <c r="R481" s="32"/>
    </row>
    <row r="482" spans="18:18" ht="15.75" customHeight="1" x14ac:dyDescent="0.15">
      <c r="R482" s="32"/>
    </row>
    <row r="483" spans="18:18" ht="15.75" customHeight="1" x14ac:dyDescent="0.15">
      <c r="R483" s="32"/>
    </row>
    <row r="484" spans="18:18" ht="15.75" customHeight="1" x14ac:dyDescent="0.15">
      <c r="R484" s="32"/>
    </row>
    <row r="485" spans="18:18" ht="15.75" customHeight="1" x14ac:dyDescent="0.15">
      <c r="R485" s="32"/>
    </row>
    <row r="486" spans="18:18" ht="15.75" customHeight="1" x14ac:dyDescent="0.15">
      <c r="R486" s="32"/>
    </row>
    <row r="487" spans="18:18" ht="15.75" customHeight="1" x14ac:dyDescent="0.15">
      <c r="R487" s="32"/>
    </row>
    <row r="488" spans="18:18" ht="15.75" customHeight="1" x14ac:dyDescent="0.15">
      <c r="R488" s="32"/>
    </row>
    <row r="489" spans="18:18" ht="15.75" customHeight="1" x14ac:dyDescent="0.15">
      <c r="R489" s="32"/>
    </row>
    <row r="490" spans="18:18" ht="15.75" customHeight="1" x14ac:dyDescent="0.15">
      <c r="R490" s="32"/>
    </row>
    <row r="491" spans="18:18" ht="15.75" customHeight="1" x14ac:dyDescent="0.15">
      <c r="R491" s="32"/>
    </row>
    <row r="492" spans="18:18" ht="15.75" customHeight="1" x14ac:dyDescent="0.15">
      <c r="R492" s="32"/>
    </row>
    <row r="493" spans="18:18" ht="15.75" customHeight="1" x14ac:dyDescent="0.15">
      <c r="R493" s="32"/>
    </row>
    <row r="494" spans="18:18" ht="15.75" customHeight="1" x14ac:dyDescent="0.15">
      <c r="R494" s="32"/>
    </row>
    <row r="495" spans="18:18" ht="15.75" customHeight="1" x14ac:dyDescent="0.15">
      <c r="R495" s="32"/>
    </row>
    <row r="496" spans="18:18" ht="15.75" customHeight="1" x14ac:dyDescent="0.15">
      <c r="R496" s="32"/>
    </row>
    <row r="497" spans="18:18" ht="15.75" customHeight="1" x14ac:dyDescent="0.15">
      <c r="R497" s="32"/>
    </row>
    <row r="498" spans="18:18" ht="15.75" customHeight="1" x14ac:dyDescent="0.15">
      <c r="R498" s="32"/>
    </row>
    <row r="499" spans="18:18" ht="15.75" customHeight="1" x14ac:dyDescent="0.15">
      <c r="R499" s="32"/>
    </row>
    <row r="500" spans="18:18" ht="15.75" customHeight="1" x14ac:dyDescent="0.15">
      <c r="R500" s="32"/>
    </row>
    <row r="501" spans="18:18" ht="15.75" customHeight="1" x14ac:dyDescent="0.15">
      <c r="R501" s="32"/>
    </row>
    <row r="502" spans="18:18" ht="15.75" customHeight="1" x14ac:dyDescent="0.15">
      <c r="R502" s="32"/>
    </row>
    <row r="503" spans="18:18" ht="15.75" customHeight="1" x14ac:dyDescent="0.15">
      <c r="R503" s="32"/>
    </row>
    <row r="504" spans="18:18" ht="15.75" customHeight="1" x14ac:dyDescent="0.15">
      <c r="R504" s="32"/>
    </row>
    <row r="505" spans="18:18" ht="15.75" customHeight="1" x14ac:dyDescent="0.15">
      <c r="R505" s="32"/>
    </row>
    <row r="506" spans="18:18" ht="15.75" customHeight="1" x14ac:dyDescent="0.15">
      <c r="R506" s="32"/>
    </row>
    <row r="507" spans="18:18" ht="15.75" customHeight="1" x14ac:dyDescent="0.15">
      <c r="R507" s="32"/>
    </row>
    <row r="508" spans="18:18" ht="15.75" customHeight="1" x14ac:dyDescent="0.15">
      <c r="R508" s="32"/>
    </row>
    <row r="509" spans="18:18" ht="15.75" customHeight="1" x14ac:dyDescent="0.15">
      <c r="R509" s="32"/>
    </row>
    <row r="510" spans="18:18" ht="15.75" customHeight="1" x14ac:dyDescent="0.15">
      <c r="R510" s="32"/>
    </row>
    <row r="511" spans="18:18" ht="15.75" customHeight="1" x14ac:dyDescent="0.15">
      <c r="R511" s="32"/>
    </row>
    <row r="512" spans="18:18" ht="15.75" customHeight="1" x14ac:dyDescent="0.15">
      <c r="R512" s="32"/>
    </row>
    <row r="513" spans="18:18" ht="15.75" customHeight="1" x14ac:dyDescent="0.15">
      <c r="R513" s="32"/>
    </row>
    <row r="514" spans="18:18" ht="15.75" customHeight="1" x14ac:dyDescent="0.15">
      <c r="R514" s="32"/>
    </row>
    <row r="515" spans="18:18" ht="15.75" customHeight="1" x14ac:dyDescent="0.15">
      <c r="R515" s="32"/>
    </row>
    <row r="516" spans="18:18" ht="15.75" customHeight="1" x14ac:dyDescent="0.15">
      <c r="R516" s="32"/>
    </row>
    <row r="517" spans="18:18" ht="15.75" customHeight="1" x14ac:dyDescent="0.15">
      <c r="R517" s="32"/>
    </row>
    <row r="518" spans="18:18" ht="15.75" customHeight="1" x14ac:dyDescent="0.15">
      <c r="R518" s="32"/>
    </row>
    <row r="519" spans="18:18" ht="15.75" customHeight="1" x14ac:dyDescent="0.15">
      <c r="R519" s="32"/>
    </row>
    <row r="520" spans="18:18" ht="15.75" customHeight="1" x14ac:dyDescent="0.15">
      <c r="R520" s="32"/>
    </row>
    <row r="521" spans="18:18" ht="15.75" customHeight="1" x14ac:dyDescent="0.15">
      <c r="R521" s="32"/>
    </row>
    <row r="522" spans="18:18" ht="15.75" customHeight="1" x14ac:dyDescent="0.15">
      <c r="R522" s="32"/>
    </row>
    <row r="523" spans="18:18" ht="15.75" customHeight="1" x14ac:dyDescent="0.15">
      <c r="R523" s="32"/>
    </row>
    <row r="524" spans="18:18" ht="15.75" customHeight="1" x14ac:dyDescent="0.15">
      <c r="R524" s="32"/>
    </row>
    <row r="525" spans="18:18" ht="15.75" customHeight="1" x14ac:dyDescent="0.15">
      <c r="R525" s="32"/>
    </row>
    <row r="526" spans="18:18" ht="15.75" customHeight="1" x14ac:dyDescent="0.15">
      <c r="R526" s="32"/>
    </row>
    <row r="527" spans="18:18" ht="15.75" customHeight="1" x14ac:dyDescent="0.15">
      <c r="R527" s="32"/>
    </row>
    <row r="528" spans="18:18" ht="15.75" customHeight="1" x14ac:dyDescent="0.15">
      <c r="R528" s="32"/>
    </row>
    <row r="529" spans="18:18" ht="15.75" customHeight="1" x14ac:dyDescent="0.15">
      <c r="R529" s="32"/>
    </row>
    <row r="530" spans="18:18" ht="15.75" customHeight="1" x14ac:dyDescent="0.15">
      <c r="R530" s="32"/>
    </row>
    <row r="531" spans="18:18" ht="15.75" customHeight="1" x14ac:dyDescent="0.15">
      <c r="R531" s="32"/>
    </row>
    <row r="532" spans="18:18" ht="15.75" customHeight="1" x14ac:dyDescent="0.15">
      <c r="R532" s="32"/>
    </row>
    <row r="533" spans="18:18" ht="15.75" customHeight="1" x14ac:dyDescent="0.15">
      <c r="R533" s="32"/>
    </row>
    <row r="534" spans="18:18" ht="15.75" customHeight="1" x14ac:dyDescent="0.15">
      <c r="R534" s="32"/>
    </row>
    <row r="535" spans="18:18" ht="15.75" customHeight="1" x14ac:dyDescent="0.15">
      <c r="R535" s="32"/>
    </row>
    <row r="536" spans="18:18" ht="15.75" customHeight="1" x14ac:dyDescent="0.15">
      <c r="R536" s="32"/>
    </row>
    <row r="537" spans="18:18" ht="15.75" customHeight="1" x14ac:dyDescent="0.15">
      <c r="R537" s="32"/>
    </row>
    <row r="538" spans="18:18" ht="15.75" customHeight="1" x14ac:dyDescent="0.15">
      <c r="R538" s="32"/>
    </row>
    <row r="539" spans="18:18" ht="15.75" customHeight="1" x14ac:dyDescent="0.15">
      <c r="R539" s="32"/>
    </row>
    <row r="540" spans="18:18" ht="15.75" customHeight="1" x14ac:dyDescent="0.15">
      <c r="R540" s="32"/>
    </row>
    <row r="541" spans="18:18" ht="15.75" customHeight="1" x14ac:dyDescent="0.15">
      <c r="R541" s="32"/>
    </row>
    <row r="542" spans="18:18" ht="15.75" customHeight="1" x14ac:dyDescent="0.15">
      <c r="R542" s="32"/>
    </row>
    <row r="543" spans="18:18" ht="15.75" customHeight="1" x14ac:dyDescent="0.15">
      <c r="R543" s="32"/>
    </row>
    <row r="544" spans="18:18" ht="15.75" customHeight="1" x14ac:dyDescent="0.15">
      <c r="R544" s="32"/>
    </row>
    <row r="545" spans="18:18" ht="15.75" customHeight="1" x14ac:dyDescent="0.15">
      <c r="R545" s="32"/>
    </row>
    <row r="546" spans="18:18" ht="15.75" customHeight="1" x14ac:dyDescent="0.15">
      <c r="R546" s="32"/>
    </row>
    <row r="547" spans="18:18" ht="15.75" customHeight="1" x14ac:dyDescent="0.15">
      <c r="R547" s="32"/>
    </row>
    <row r="548" spans="18:18" ht="15.75" customHeight="1" x14ac:dyDescent="0.15">
      <c r="R548" s="32"/>
    </row>
    <row r="549" spans="18:18" ht="15.75" customHeight="1" x14ac:dyDescent="0.15">
      <c r="R549" s="32"/>
    </row>
    <row r="550" spans="18:18" ht="15.75" customHeight="1" x14ac:dyDescent="0.15">
      <c r="R550" s="32"/>
    </row>
    <row r="551" spans="18:18" ht="15.75" customHeight="1" x14ac:dyDescent="0.15">
      <c r="R551" s="32"/>
    </row>
    <row r="552" spans="18:18" ht="15.75" customHeight="1" x14ac:dyDescent="0.15">
      <c r="R552" s="32"/>
    </row>
    <row r="553" spans="18:18" ht="15.75" customHeight="1" x14ac:dyDescent="0.15">
      <c r="R553" s="32"/>
    </row>
    <row r="554" spans="18:18" ht="15.75" customHeight="1" x14ac:dyDescent="0.15">
      <c r="R554" s="32"/>
    </row>
    <row r="555" spans="18:18" ht="15.75" customHeight="1" x14ac:dyDescent="0.15">
      <c r="R555" s="32"/>
    </row>
    <row r="556" spans="18:18" ht="15.75" customHeight="1" x14ac:dyDescent="0.15">
      <c r="R556" s="32"/>
    </row>
    <row r="557" spans="18:18" ht="15.75" customHeight="1" x14ac:dyDescent="0.15">
      <c r="R557" s="32"/>
    </row>
    <row r="558" spans="18:18" ht="15.75" customHeight="1" x14ac:dyDescent="0.15">
      <c r="R558" s="32"/>
    </row>
    <row r="559" spans="18:18" ht="15.75" customHeight="1" x14ac:dyDescent="0.15">
      <c r="R559" s="32"/>
    </row>
    <row r="560" spans="18:18" ht="15.75" customHeight="1" x14ac:dyDescent="0.15">
      <c r="R560" s="32"/>
    </row>
    <row r="561" spans="18:18" ht="15.75" customHeight="1" x14ac:dyDescent="0.15">
      <c r="R561" s="32"/>
    </row>
    <row r="562" spans="18:18" ht="15.75" customHeight="1" x14ac:dyDescent="0.15">
      <c r="R562" s="32"/>
    </row>
    <row r="563" spans="18:18" ht="15.75" customHeight="1" x14ac:dyDescent="0.15">
      <c r="R563" s="32"/>
    </row>
    <row r="564" spans="18:18" ht="15.75" customHeight="1" x14ac:dyDescent="0.15">
      <c r="R564" s="32"/>
    </row>
    <row r="565" spans="18:18" ht="15.75" customHeight="1" x14ac:dyDescent="0.15">
      <c r="R565" s="32"/>
    </row>
    <row r="566" spans="18:18" ht="15.75" customHeight="1" x14ac:dyDescent="0.15">
      <c r="R566" s="32"/>
    </row>
    <row r="567" spans="18:18" ht="15.75" customHeight="1" x14ac:dyDescent="0.15">
      <c r="R567" s="32"/>
    </row>
    <row r="568" spans="18:18" ht="15.75" customHeight="1" x14ac:dyDescent="0.15">
      <c r="R568" s="32"/>
    </row>
    <row r="569" spans="18:18" ht="15.75" customHeight="1" x14ac:dyDescent="0.15">
      <c r="R569" s="32"/>
    </row>
    <row r="570" spans="18:18" ht="15.75" customHeight="1" x14ac:dyDescent="0.15">
      <c r="R570" s="32"/>
    </row>
    <row r="571" spans="18:18" ht="15.75" customHeight="1" x14ac:dyDescent="0.15">
      <c r="R571" s="32"/>
    </row>
    <row r="572" spans="18:18" ht="15.75" customHeight="1" x14ac:dyDescent="0.15">
      <c r="R572" s="32"/>
    </row>
    <row r="573" spans="18:18" ht="15.75" customHeight="1" x14ac:dyDescent="0.15">
      <c r="R573" s="32"/>
    </row>
    <row r="574" spans="18:18" ht="15.75" customHeight="1" x14ac:dyDescent="0.15">
      <c r="R574" s="32"/>
    </row>
    <row r="575" spans="18:18" ht="15.75" customHeight="1" x14ac:dyDescent="0.15">
      <c r="R575" s="32"/>
    </row>
    <row r="576" spans="18:18" ht="15.75" customHeight="1" x14ac:dyDescent="0.15">
      <c r="R576" s="32"/>
    </row>
    <row r="577" spans="18:18" ht="15.75" customHeight="1" x14ac:dyDescent="0.15">
      <c r="R577" s="32"/>
    </row>
    <row r="578" spans="18:18" ht="15.75" customHeight="1" x14ac:dyDescent="0.15">
      <c r="R578" s="32"/>
    </row>
    <row r="579" spans="18:18" ht="15.75" customHeight="1" x14ac:dyDescent="0.15">
      <c r="R579" s="32"/>
    </row>
    <row r="580" spans="18:18" ht="15.75" customHeight="1" x14ac:dyDescent="0.15">
      <c r="R580" s="32"/>
    </row>
    <row r="581" spans="18:18" ht="15.75" customHeight="1" x14ac:dyDescent="0.15">
      <c r="R581" s="32"/>
    </row>
    <row r="582" spans="18:18" ht="15.75" customHeight="1" x14ac:dyDescent="0.15">
      <c r="R582" s="32"/>
    </row>
    <row r="583" spans="18:18" ht="15.75" customHeight="1" x14ac:dyDescent="0.15">
      <c r="R583" s="32"/>
    </row>
    <row r="584" spans="18:18" ht="15.75" customHeight="1" x14ac:dyDescent="0.15">
      <c r="R584" s="32"/>
    </row>
    <row r="585" spans="18:18" ht="15.75" customHeight="1" x14ac:dyDescent="0.15">
      <c r="R585" s="32"/>
    </row>
    <row r="586" spans="18:18" ht="15.75" customHeight="1" x14ac:dyDescent="0.15">
      <c r="R586" s="32"/>
    </row>
    <row r="587" spans="18:18" ht="15.75" customHeight="1" x14ac:dyDescent="0.15">
      <c r="R587" s="32"/>
    </row>
    <row r="588" spans="18:18" ht="15.75" customHeight="1" x14ac:dyDescent="0.15">
      <c r="R588" s="32"/>
    </row>
    <row r="589" spans="18:18" ht="15.75" customHeight="1" x14ac:dyDescent="0.15">
      <c r="R589" s="32"/>
    </row>
    <row r="590" spans="18:18" ht="15.75" customHeight="1" x14ac:dyDescent="0.15">
      <c r="R590" s="32"/>
    </row>
    <row r="591" spans="18:18" ht="15.75" customHeight="1" x14ac:dyDescent="0.15">
      <c r="R591" s="32"/>
    </row>
    <row r="592" spans="18:18" ht="15.75" customHeight="1" x14ac:dyDescent="0.15">
      <c r="R592" s="32"/>
    </row>
    <row r="593" spans="18:18" ht="15.75" customHeight="1" x14ac:dyDescent="0.15">
      <c r="R593" s="32"/>
    </row>
    <row r="594" spans="18:18" ht="15.75" customHeight="1" x14ac:dyDescent="0.15">
      <c r="R594" s="32"/>
    </row>
    <row r="595" spans="18:18" ht="15.75" customHeight="1" x14ac:dyDescent="0.15">
      <c r="R595" s="32"/>
    </row>
    <row r="596" spans="18:18" ht="15.75" customHeight="1" x14ac:dyDescent="0.15">
      <c r="R596" s="32"/>
    </row>
    <row r="597" spans="18:18" ht="15.75" customHeight="1" x14ac:dyDescent="0.15">
      <c r="R597" s="32"/>
    </row>
    <row r="598" spans="18:18" ht="15.75" customHeight="1" x14ac:dyDescent="0.15">
      <c r="R598" s="32"/>
    </row>
    <row r="599" spans="18:18" ht="15.75" customHeight="1" x14ac:dyDescent="0.15">
      <c r="R599" s="32"/>
    </row>
    <row r="600" spans="18:18" ht="15.75" customHeight="1" x14ac:dyDescent="0.15">
      <c r="R600" s="32"/>
    </row>
    <row r="601" spans="18:18" ht="15.75" customHeight="1" x14ac:dyDescent="0.15">
      <c r="R601" s="32"/>
    </row>
    <row r="602" spans="18:18" ht="15.75" customHeight="1" x14ac:dyDescent="0.15">
      <c r="R602" s="32"/>
    </row>
    <row r="603" spans="18:18" ht="15.75" customHeight="1" x14ac:dyDescent="0.15">
      <c r="R603" s="32"/>
    </row>
    <row r="604" spans="18:18" ht="15.75" customHeight="1" x14ac:dyDescent="0.15">
      <c r="R604" s="32"/>
    </row>
    <row r="605" spans="18:18" ht="15.75" customHeight="1" x14ac:dyDescent="0.15">
      <c r="R605" s="32"/>
    </row>
    <row r="606" spans="18:18" ht="15.75" customHeight="1" x14ac:dyDescent="0.15">
      <c r="R606" s="32"/>
    </row>
    <row r="607" spans="18:18" ht="15.75" customHeight="1" x14ac:dyDescent="0.15">
      <c r="R607" s="32"/>
    </row>
    <row r="608" spans="18:18" ht="15.75" customHeight="1" x14ac:dyDescent="0.15">
      <c r="R608" s="32"/>
    </row>
    <row r="609" spans="18:18" ht="15.75" customHeight="1" x14ac:dyDescent="0.15">
      <c r="R609" s="32"/>
    </row>
    <row r="610" spans="18:18" ht="15.75" customHeight="1" x14ac:dyDescent="0.15">
      <c r="R610" s="32"/>
    </row>
    <row r="611" spans="18:18" ht="15.75" customHeight="1" x14ac:dyDescent="0.15">
      <c r="R611" s="32"/>
    </row>
    <row r="612" spans="18:18" ht="15.75" customHeight="1" x14ac:dyDescent="0.15">
      <c r="R612" s="32"/>
    </row>
    <row r="613" spans="18:18" ht="15.75" customHeight="1" x14ac:dyDescent="0.15">
      <c r="R613" s="32"/>
    </row>
    <row r="614" spans="18:18" ht="15.75" customHeight="1" x14ac:dyDescent="0.15">
      <c r="R614" s="32"/>
    </row>
    <row r="615" spans="18:18" ht="15.75" customHeight="1" x14ac:dyDescent="0.15">
      <c r="R615" s="32"/>
    </row>
    <row r="616" spans="18:18" ht="15.75" customHeight="1" x14ac:dyDescent="0.15">
      <c r="R616" s="32"/>
    </row>
    <row r="617" spans="18:18" ht="15.75" customHeight="1" x14ac:dyDescent="0.15">
      <c r="R617" s="32"/>
    </row>
    <row r="618" spans="18:18" ht="15.75" customHeight="1" x14ac:dyDescent="0.15">
      <c r="R618" s="32"/>
    </row>
    <row r="619" spans="18:18" ht="15.75" customHeight="1" x14ac:dyDescent="0.15">
      <c r="R619" s="32"/>
    </row>
    <row r="620" spans="18:18" ht="15.75" customHeight="1" x14ac:dyDescent="0.15">
      <c r="R620" s="32"/>
    </row>
    <row r="621" spans="18:18" ht="15.75" customHeight="1" x14ac:dyDescent="0.15">
      <c r="R621" s="32"/>
    </row>
    <row r="622" spans="18:18" ht="15.75" customHeight="1" x14ac:dyDescent="0.15">
      <c r="R622" s="32"/>
    </row>
    <row r="623" spans="18:18" ht="15.75" customHeight="1" x14ac:dyDescent="0.15">
      <c r="R623" s="32"/>
    </row>
    <row r="624" spans="18:18" ht="15.75" customHeight="1" x14ac:dyDescent="0.15">
      <c r="R624" s="32"/>
    </row>
    <row r="625" spans="18:18" ht="15.75" customHeight="1" x14ac:dyDescent="0.15">
      <c r="R625" s="32"/>
    </row>
    <row r="626" spans="18:18" ht="15.75" customHeight="1" x14ac:dyDescent="0.15">
      <c r="R626" s="32"/>
    </row>
    <row r="627" spans="18:18" ht="15.75" customHeight="1" x14ac:dyDescent="0.15">
      <c r="R627" s="32"/>
    </row>
    <row r="628" spans="18:18" ht="15.75" customHeight="1" x14ac:dyDescent="0.15">
      <c r="R628" s="32"/>
    </row>
    <row r="629" spans="18:18" ht="15.75" customHeight="1" x14ac:dyDescent="0.15">
      <c r="R629" s="32"/>
    </row>
    <row r="630" spans="18:18" ht="15.75" customHeight="1" x14ac:dyDescent="0.15">
      <c r="R630" s="32"/>
    </row>
    <row r="631" spans="18:18" ht="15.75" customHeight="1" x14ac:dyDescent="0.15">
      <c r="R631" s="32"/>
    </row>
    <row r="632" spans="18:18" ht="15.75" customHeight="1" x14ac:dyDescent="0.15">
      <c r="R632" s="32"/>
    </row>
    <row r="633" spans="18:18" ht="15.75" customHeight="1" x14ac:dyDescent="0.15">
      <c r="R633" s="32"/>
    </row>
    <row r="634" spans="18:18" ht="15.75" customHeight="1" x14ac:dyDescent="0.15">
      <c r="R634" s="32"/>
    </row>
    <row r="635" spans="18:18" ht="15.75" customHeight="1" x14ac:dyDescent="0.15">
      <c r="R635" s="32"/>
    </row>
    <row r="636" spans="18:18" ht="15.75" customHeight="1" x14ac:dyDescent="0.15">
      <c r="R636" s="32"/>
    </row>
    <row r="637" spans="18:18" ht="15.75" customHeight="1" x14ac:dyDescent="0.15">
      <c r="R637" s="32"/>
    </row>
    <row r="638" spans="18:18" ht="15.75" customHeight="1" x14ac:dyDescent="0.15">
      <c r="R638" s="32"/>
    </row>
    <row r="639" spans="18:18" ht="15.75" customHeight="1" x14ac:dyDescent="0.15">
      <c r="R639" s="32"/>
    </row>
    <row r="640" spans="18:18" ht="15.75" customHeight="1" x14ac:dyDescent="0.15">
      <c r="R640" s="32"/>
    </row>
    <row r="641" spans="18:18" ht="15.75" customHeight="1" x14ac:dyDescent="0.15">
      <c r="R641" s="32"/>
    </row>
    <row r="642" spans="18:18" ht="15.75" customHeight="1" x14ac:dyDescent="0.15">
      <c r="R642" s="32"/>
    </row>
    <row r="643" spans="18:18" ht="15.75" customHeight="1" x14ac:dyDescent="0.15">
      <c r="R643" s="32"/>
    </row>
    <row r="644" spans="18:18" ht="15.75" customHeight="1" x14ac:dyDescent="0.15">
      <c r="R644" s="32"/>
    </row>
    <row r="645" spans="18:18" ht="15.75" customHeight="1" x14ac:dyDescent="0.15">
      <c r="R645" s="32"/>
    </row>
    <row r="646" spans="18:18" ht="15.75" customHeight="1" x14ac:dyDescent="0.15">
      <c r="R646" s="32"/>
    </row>
    <row r="647" spans="18:18" ht="15.75" customHeight="1" x14ac:dyDescent="0.15">
      <c r="R647" s="32"/>
    </row>
    <row r="648" spans="18:18" ht="15.75" customHeight="1" x14ac:dyDescent="0.15">
      <c r="R648" s="32"/>
    </row>
    <row r="649" spans="18:18" ht="15.75" customHeight="1" x14ac:dyDescent="0.15">
      <c r="R649" s="32"/>
    </row>
    <row r="650" spans="18:18" ht="15.75" customHeight="1" x14ac:dyDescent="0.15">
      <c r="R650" s="32"/>
    </row>
    <row r="651" spans="18:18" ht="15.75" customHeight="1" x14ac:dyDescent="0.15">
      <c r="R651" s="32"/>
    </row>
    <row r="652" spans="18:18" ht="15.75" customHeight="1" x14ac:dyDescent="0.15">
      <c r="R652" s="32"/>
    </row>
    <row r="653" spans="18:18" ht="15.75" customHeight="1" x14ac:dyDescent="0.15">
      <c r="R653" s="32"/>
    </row>
    <row r="654" spans="18:18" ht="15.75" customHeight="1" x14ac:dyDescent="0.15">
      <c r="R654" s="32"/>
    </row>
    <row r="655" spans="18:18" ht="15.75" customHeight="1" x14ac:dyDescent="0.15">
      <c r="R655" s="32"/>
    </row>
    <row r="656" spans="18:18" ht="15.75" customHeight="1" x14ac:dyDescent="0.15">
      <c r="R656" s="32"/>
    </row>
    <row r="657" spans="18:18" ht="15.75" customHeight="1" x14ac:dyDescent="0.15">
      <c r="R657" s="32"/>
    </row>
    <row r="658" spans="18:18" ht="15.75" customHeight="1" x14ac:dyDescent="0.15">
      <c r="R658" s="32"/>
    </row>
    <row r="659" spans="18:18" ht="15.75" customHeight="1" x14ac:dyDescent="0.15">
      <c r="R659" s="32"/>
    </row>
    <row r="660" spans="18:18" ht="15.75" customHeight="1" x14ac:dyDescent="0.15">
      <c r="R660" s="32"/>
    </row>
    <row r="661" spans="18:18" ht="15.75" customHeight="1" x14ac:dyDescent="0.15">
      <c r="R661" s="32"/>
    </row>
    <row r="662" spans="18:18" ht="15.75" customHeight="1" x14ac:dyDescent="0.15">
      <c r="R662" s="32"/>
    </row>
    <row r="663" spans="18:18" ht="15.75" customHeight="1" x14ac:dyDescent="0.15">
      <c r="R663" s="32"/>
    </row>
    <row r="664" spans="18:18" ht="15.75" customHeight="1" x14ac:dyDescent="0.15">
      <c r="R664" s="32"/>
    </row>
    <row r="665" spans="18:18" ht="15.75" customHeight="1" x14ac:dyDescent="0.15">
      <c r="R665" s="32"/>
    </row>
    <row r="666" spans="18:18" ht="15.75" customHeight="1" x14ac:dyDescent="0.15">
      <c r="R666" s="32"/>
    </row>
    <row r="667" spans="18:18" ht="15.75" customHeight="1" x14ac:dyDescent="0.15">
      <c r="R667" s="32"/>
    </row>
    <row r="668" spans="18:18" ht="15.75" customHeight="1" x14ac:dyDescent="0.15">
      <c r="R668" s="32"/>
    </row>
    <row r="669" spans="18:18" ht="15.75" customHeight="1" x14ac:dyDescent="0.15">
      <c r="R669" s="32"/>
    </row>
    <row r="670" spans="18:18" ht="15.75" customHeight="1" x14ac:dyDescent="0.15">
      <c r="R670" s="32"/>
    </row>
    <row r="671" spans="18:18" ht="15.75" customHeight="1" x14ac:dyDescent="0.15">
      <c r="R671" s="32"/>
    </row>
    <row r="672" spans="18:18" ht="15.75" customHeight="1" x14ac:dyDescent="0.15">
      <c r="R672" s="32"/>
    </row>
    <row r="673" spans="18:18" ht="15.75" customHeight="1" x14ac:dyDescent="0.15">
      <c r="R673" s="32"/>
    </row>
    <row r="674" spans="18:18" ht="15.75" customHeight="1" x14ac:dyDescent="0.15">
      <c r="R674" s="32"/>
    </row>
    <row r="675" spans="18:18" ht="15.75" customHeight="1" x14ac:dyDescent="0.15">
      <c r="R675" s="32"/>
    </row>
    <row r="676" spans="18:18" ht="15.75" customHeight="1" x14ac:dyDescent="0.15">
      <c r="R676" s="32"/>
    </row>
    <row r="677" spans="18:18" ht="15.75" customHeight="1" x14ac:dyDescent="0.15">
      <c r="R677" s="32"/>
    </row>
    <row r="678" spans="18:18" ht="15.75" customHeight="1" x14ac:dyDescent="0.15">
      <c r="R678" s="32"/>
    </row>
    <row r="679" spans="18:18" ht="15.75" customHeight="1" x14ac:dyDescent="0.15">
      <c r="R679" s="32"/>
    </row>
    <row r="680" spans="18:18" ht="15.75" customHeight="1" x14ac:dyDescent="0.15">
      <c r="R680" s="32"/>
    </row>
    <row r="681" spans="18:18" ht="15.75" customHeight="1" x14ac:dyDescent="0.15">
      <c r="R681" s="32"/>
    </row>
    <row r="682" spans="18:18" ht="15.75" customHeight="1" x14ac:dyDescent="0.15">
      <c r="R682" s="32"/>
    </row>
    <row r="683" spans="18:18" ht="15.75" customHeight="1" x14ac:dyDescent="0.15">
      <c r="R683" s="32"/>
    </row>
    <row r="684" spans="18:18" ht="15.75" customHeight="1" x14ac:dyDescent="0.15">
      <c r="R684" s="32"/>
    </row>
    <row r="685" spans="18:18" ht="15.75" customHeight="1" x14ac:dyDescent="0.15">
      <c r="R685" s="32"/>
    </row>
    <row r="686" spans="18:18" ht="15.75" customHeight="1" x14ac:dyDescent="0.15">
      <c r="R686" s="32"/>
    </row>
    <row r="687" spans="18:18" ht="15.75" customHeight="1" x14ac:dyDescent="0.15">
      <c r="R687" s="32"/>
    </row>
    <row r="688" spans="18:18" ht="15.75" customHeight="1" x14ac:dyDescent="0.15">
      <c r="R688" s="32"/>
    </row>
    <row r="689" spans="18:18" ht="15.75" customHeight="1" x14ac:dyDescent="0.15">
      <c r="R689" s="32"/>
    </row>
    <row r="690" spans="18:18" ht="15.75" customHeight="1" x14ac:dyDescent="0.15">
      <c r="R690" s="32"/>
    </row>
    <row r="691" spans="18:18" ht="15.75" customHeight="1" x14ac:dyDescent="0.15">
      <c r="R691" s="32"/>
    </row>
    <row r="692" spans="18:18" ht="15.75" customHeight="1" x14ac:dyDescent="0.15">
      <c r="R692" s="32"/>
    </row>
    <row r="693" spans="18:18" ht="15.75" customHeight="1" x14ac:dyDescent="0.15">
      <c r="R693" s="32"/>
    </row>
    <row r="694" spans="18:18" ht="15.75" customHeight="1" x14ac:dyDescent="0.15">
      <c r="R694" s="32"/>
    </row>
    <row r="695" spans="18:18" ht="15.75" customHeight="1" x14ac:dyDescent="0.15">
      <c r="R695" s="32"/>
    </row>
    <row r="696" spans="18:18" ht="15.75" customHeight="1" x14ac:dyDescent="0.15">
      <c r="R696" s="32"/>
    </row>
    <row r="697" spans="18:18" ht="15.75" customHeight="1" x14ac:dyDescent="0.15">
      <c r="R697" s="32"/>
    </row>
    <row r="698" spans="18:18" ht="15.75" customHeight="1" x14ac:dyDescent="0.15">
      <c r="R698" s="32"/>
    </row>
    <row r="699" spans="18:18" ht="15.75" customHeight="1" x14ac:dyDescent="0.15">
      <c r="R699" s="32"/>
    </row>
    <row r="700" spans="18:18" ht="15.75" customHeight="1" x14ac:dyDescent="0.15">
      <c r="R700" s="32"/>
    </row>
    <row r="701" spans="18:18" ht="15.75" customHeight="1" x14ac:dyDescent="0.15">
      <c r="R701" s="32"/>
    </row>
    <row r="702" spans="18:18" ht="15.75" customHeight="1" x14ac:dyDescent="0.15">
      <c r="R702" s="32"/>
    </row>
    <row r="703" spans="18:18" ht="15.75" customHeight="1" x14ac:dyDescent="0.15">
      <c r="R703" s="32"/>
    </row>
    <row r="704" spans="18:18" ht="15.75" customHeight="1" x14ac:dyDescent="0.15">
      <c r="R704" s="32"/>
    </row>
    <row r="705" spans="18:18" ht="15.75" customHeight="1" x14ac:dyDescent="0.15">
      <c r="R705" s="32"/>
    </row>
    <row r="706" spans="18:18" ht="15.75" customHeight="1" x14ac:dyDescent="0.15">
      <c r="R706" s="32"/>
    </row>
    <row r="707" spans="18:18" ht="15.75" customHeight="1" x14ac:dyDescent="0.15">
      <c r="R707" s="32"/>
    </row>
    <row r="708" spans="18:18" ht="15.75" customHeight="1" x14ac:dyDescent="0.15">
      <c r="R708" s="32"/>
    </row>
    <row r="709" spans="18:18" ht="15.75" customHeight="1" x14ac:dyDescent="0.15">
      <c r="R709" s="32"/>
    </row>
    <row r="710" spans="18:18" ht="15.75" customHeight="1" x14ac:dyDescent="0.15">
      <c r="R710" s="32"/>
    </row>
    <row r="711" spans="18:18" ht="15.75" customHeight="1" x14ac:dyDescent="0.15">
      <c r="R711" s="32"/>
    </row>
    <row r="712" spans="18:18" ht="15.75" customHeight="1" x14ac:dyDescent="0.15">
      <c r="R712" s="32"/>
    </row>
    <row r="713" spans="18:18" ht="15.75" customHeight="1" x14ac:dyDescent="0.15">
      <c r="R713" s="32"/>
    </row>
    <row r="714" spans="18:18" ht="15.75" customHeight="1" x14ac:dyDescent="0.15">
      <c r="R714" s="32"/>
    </row>
    <row r="715" spans="18:18" ht="15.75" customHeight="1" x14ac:dyDescent="0.15">
      <c r="R715" s="32"/>
    </row>
    <row r="716" spans="18:18" ht="15.75" customHeight="1" x14ac:dyDescent="0.15">
      <c r="R716" s="32"/>
    </row>
    <row r="717" spans="18:18" ht="15.75" customHeight="1" x14ac:dyDescent="0.15">
      <c r="R717" s="32"/>
    </row>
    <row r="718" spans="18:18" ht="15.75" customHeight="1" x14ac:dyDescent="0.15">
      <c r="R718" s="32"/>
    </row>
    <row r="719" spans="18:18" ht="15.75" customHeight="1" x14ac:dyDescent="0.15">
      <c r="R719" s="32"/>
    </row>
    <row r="720" spans="18:18" ht="15.75" customHeight="1" x14ac:dyDescent="0.15">
      <c r="R720" s="32"/>
    </row>
    <row r="721" spans="18:18" ht="15.75" customHeight="1" x14ac:dyDescent="0.15">
      <c r="R721" s="32"/>
    </row>
    <row r="722" spans="18:18" ht="15.75" customHeight="1" x14ac:dyDescent="0.15">
      <c r="R722" s="32"/>
    </row>
    <row r="723" spans="18:18" ht="15.75" customHeight="1" x14ac:dyDescent="0.15">
      <c r="R723" s="32"/>
    </row>
    <row r="724" spans="18:18" ht="15.75" customHeight="1" x14ac:dyDescent="0.15">
      <c r="R724" s="32"/>
    </row>
    <row r="725" spans="18:18" ht="15.75" customHeight="1" x14ac:dyDescent="0.15">
      <c r="R725" s="32"/>
    </row>
    <row r="726" spans="18:18" ht="15.75" customHeight="1" x14ac:dyDescent="0.15">
      <c r="R726" s="32"/>
    </row>
    <row r="727" spans="18:18" ht="15.75" customHeight="1" x14ac:dyDescent="0.15">
      <c r="R727" s="32"/>
    </row>
    <row r="728" spans="18:18" ht="15.75" customHeight="1" x14ac:dyDescent="0.15">
      <c r="R728" s="32"/>
    </row>
    <row r="729" spans="18:18" ht="15.75" customHeight="1" x14ac:dyDescent="0.15">
      <c r="R729" s="32"/>
    </row>
    <row r="730" spans="18:18" ht="15.75" customHeight="1" x14ac:dyDescent="0.15">
      <c r="R730" s="32"/>
    </row>
    <row r="731" spans="18:18" ht="15.75" customHeight="1" x14ac:dyDescent="0.15">
      <c r="R731" s="32"/>
    </row>
    <row r="732" spans="18:18" ht="15.75" customHeight="1" x14ac:dyDescent="0.15">
      <c r="R732" s="32"/>
    </row>
    <row r="733" spans="18:18" ht="15.75" customHeight="1" x14ac:dyDescent="0.15">
      <c r="R733" s="32"/>
    </row>
    <row r="734" spans="18:18" ht="15.75" customHeight="1" x14ac:dyDescent="0.15">
      <c r="R734" s="32"/>
    </row>
    <row r="735" spans="18:18" ht="15.75" customHeight="1" x14ac:dyDescent="0.15">
      <c r="R735" s="32"/>
    </row>
    <row r="736" spans="18:18" ht="15.75" customHeight="1" x14ac:dyDescent="0.15">
      <c r="R736" s="32"/>
    </row>
    <row r="737" spans="18:18" ht="15.75" customHeight="1" x14ac:dyDescent="0.15">
      <c r="R737" s="32"/>
    </row>
    <row r="738" spans="18:18" ht="15.75" customHeight="1" x14ac:dyDescent="0.15">
      <c r="R738" s="32"/>
    </row>
    <row r="739" spans="18:18" ht="15.75" customHeight="1" x14ac:dyDescent="0.15">
      <c r="R739" s="32"/>
    </row>
    <row r="740" spans="18:18" ht="15.75" customHeight="1" x14ac:dyDescent="0.15">
      <c r="R740" s="32"/>
    </row>
    <row r="741" spans="18:18" ht="15.75" customHeight="1" x14ac:dyDescent="0.15">
      <c r="R741" s="32"/>
    </row>
    <row r="742" spans="18:18" ht="15.75" customHeight="1" x14ac:dyDescent="0.15">
      <c r="R742" s="32"/>
    </row>
    <row r="743" spans="18:18" ht="15.75" customHeight="1" x14ac:dyDescent="0.15">
      <c r="R743" s="32"/>
    </row>
    <row r="744" spans="18:18" ht="15.75" customHeight="1" x14ac:dyDescent="0.15">
      <c r="R744" s="32"/>
    </row>
    <row r="745" spans="18:18" ht="15.75" customHeight="1" x14ac:dyDescent="0.15">
      <c r="R745" s="32"/>
    </row>
    <row r="746" spans="18:18" ht="15.75" customHeight="1" x14ac:dyDescent="0.15">
      <c r="R746" s="32"/>
    </row>
    <row r="747" spans="18:18" ht="15.75" customHeight="1" x14ac:dyDescent="0.15">
      <c r="R747" s="32"/>
    </row>
    <row r="748" spans="18:18" ht="15.75" customHeight="1" x14ac:dyDescent="0.15">
      <c r="R748" s="32"/>
    </row>
    <row r="749" spans="18:18" ht="15.75" customHeight="1" x14ac:dyDescent="0.15">
      <c r="R749" s="32"/>
    </row>
    <row r="750" spans="18:18" ht="15.75" customHeight="1" x14ac:dyDescent="0.15">
      <c r="R750" s="32"/>
    </row>
    <row r="751" spans="18:18" ht="15.75" customHeight="1" x14ac:dyDescent="0.15">
      <c r="R751" s="32"/>
    </row>
    <row r="752" spans="18:18" ht="15.75" customHeight="1" x14ac:dyDescent="0.15">
      <c r="R752" s="32"/>
    </row>
    <row r="753" spans="18:18" ht="15.75" customHeight="1" x14ac:dyDescent="0.15">
      <c r="R753" s="32"/>
    </row>
    <row r="754" spans="18:18" ht="15.75" customHeight="1" x14ac:dyDescent="0.15">
      <c r="R754" s="32"/>
    </row>
    <row r="755" spans="18:18" ht="15.75" customHeight="1" x14ac:dyDescent="0.15">
      <c r="R755" s="32"/>
    </row>
    <row r="756" spans="18:18" ht="15.75" customHeight="1" x14ac:dyDescent="0.15">
      <c r="R756" s="32"/>
    </row>
    <row r="757" spans="18:18" ht="15.75" customHeight="1" x14ac:dyDescent="0.15">
      <c r="R757" s="32"/>
    </row>
    <row r="758" spans="18:18" ht="15.75" customHeight="1" x14ac:dyDescent="0.15">
      <c r="R758" s="32"/>
    </row>
    <row r="759" spans="18:18" ht="15.75" customHeight="1" x14ac:dyDescent="0.15">
      <c r="R759" s="32"/>
    </row>
    <row r="760" spans="18:18" ht="15.75" customHeight="1" x14ac:dyDescent="0.15">
      <c r="R760" s="32"/>
    </row>
    <row r="761" spans="18:18" ht="15.75" customHeight="1" x14ac:dyDescent="0.15">
      <c r="R761" s="32"/>
    </row>
    <row r="762" spans="18:18" ht="15.75" customHeight="1" x14ac:dyDescent="0.15">
      <c r="R762" s="32"/>
    </row>
    <row r="763" spans="18:18" ht="15.75" customHeight="1" x14ac:dyDescent="0.15">
      <c r="R763" s="32"/>
    </row>
    <row r="764" spans="18:18" ht="15.75" customHeight="1" x14ac:dyDescent="0.15">
      <c r="R764" s="32"/>
    </row>
    <row r="765" spans="18:18" ht="15.75" customHeight="1" x14ac:dyDescent="0.15">
      <c r="R765" s="32"/>
    </row>
    <row r="766" spans="18:18" ht="15.75" customHeight="1" x14ac:dyDescent="0.15">
      <c r="R766" s="32"/>
    </row>
    <row r="767" spans="18:18" ht="15.75" customHeight="1" x14ac:dyDescent="0.15">
      <c r="R767" s="32"/>
    </row>
    <row r="768" spans="18:18" ht="15.75" customHeight="1" x14ac:dyDescent="0.15">
      <c r="R768" s="32"/>
    </row>
    <row r="769" spans="18:18" ht="15.75" customHeight="1" x14ac:dyDescent="0.15">
      <c r="R769" s="32"/>
    </row>
    <row r="770" spans="18:18" ht="15.75" customHeight="1" x14ac:dyDescent="0.15">
      <c r="R770" s="32"/>
    </row>
    <row r="771" spans="18:18" ht="15.75" customHeight="1" x14ac:dyDescent="0.15">
      <c r="R771" s="32"/>
    </row>
    <row r="772" spans="18:18" ht="15.75" customHeight="1" x14ac:dyDescent="0.15">
      <c r="R772" s="32"/>
    </row>
    <row r="773" spans="18:18" ht="15.75" customHeight="1" x14ac:dyDescent="0.15">
      <c r="R773" s="32"/>
    </row>
    <row r="774" spans="18:18" ht="15.75" customHeight="1" x14ac:dyDescent="0.15">
      <c r="R774" s="32"/>
    </row>
    <row r="775" spans="18:18" ht="15.75" customHeight="1" x14ac:dyDescent="0.15">
      <c r="R775" s="32"/>
    </row>
    <row r="776" spans="18:18" ht="15.75" customHeight="1" x14ac:dyDescent="0.15">
      <c r="R776" s="32"/>
    </row>
    <row r="777" spans="18:18" ht="15.75" customHeight="1" x14ac:dyDescent="0.15">
      <c r="R777" s="32"/>
    </row>
    <row r="778" spans="18:18" ht="15.75" customHeight="1" x14ac:dyDescent="0.15">
      <c r="R778" s="32"/>
    </row>
    <row r="779" spans="18:18" ht="15.75" customHeight="1" x14ac:dyDescent="0.15">
      <c r="R779" s="32"/>
    </row>
    <row r="780" spans="18:18" ht="15.75" customHeight="1" x14ac:dyDescent="0.15">
      <c r="R780" s="32"/>
    </row>
    <row r="781" spans="18:18" ht="15.75" customHeight="1" x14ac:dyDescent="0.15">
      <c r="R781" s="32"/>
    </row>
    <row r="782" spans="18:18" ht="15.75" customHeight="1" x14ac:dyDescent="0.15">
      <c r="R782" s="32"/>
    </row>
    <row r="783" spans="18:18" ht="15.75" customHeight="1" x14ac:dyDescent="0.15">
      <c r="R783" s="32"/>
    </row>
    <row r="784" spans="18:18" ht="15.75" customHeight="1" x14ac:dyDescent="0.15">
      <c r="R784" s="32"/>
    </row>
    <row r="785" spans="18:18" ht="15.75" customHeight="1" x14ac:dyDescent="0.15">
      <c r="R785" s="32"/>
    </row>
    <row r="786" spans="18:18" ht="15.75" customHeight="1" x14ac:dyDescent="0.15">
      <c r="R786" s="32"/>
    </row>
    <row r="787" spans="18:18" ht="15.75" customHeight="1" x14ac:dyDescent="0.15">
      <c r="R787" s="32"/>
    </row>
    <row r="788" spans="18:18" ht="15.75" customHeight="1" x14ac:dyDescent="0.15">
      <c r="R788" s="32"/>
    </row>
    <row r="789" spans="18:18" ht="15.75" customHeight="1" x14ac:dyDescent="0.15">
      <c r="R789" s="32"/>
    </row>
    <row r="790" spans="18:18" ht="15.75" customHeight="1" x14ac:dyDescent="0.15">
      <c r="R790" s="32"/>
    </row>
    <row r="791" spans="18:18" ht="15.75" customHeight="1" x14ac:dyDescent="0.15">
      <c r="R791" s="32"/>
    </row>
    <row r="792" spans="18:18" ht="15.75" customHeight="1" x14ac:dyDescent="0.15">
      <c r="R792" s="32"/>
    </row>
    <row r="793" spans="18:18" ht="15.75" customHeight="1" x14ac:dyDescent="0.15">
      <c r="R793" s="32"/>
    </row>
    <row r="794" spans="18:18" ht="15.75" customHeight="1" x14ac:dyDescent="0.15">
      <c r="R794" s="32"/>
    </row>
    <row r="795" spans="18:18" ht="15.75" customHeight="1" x14ac:dyDescent="0.15">
      <c r="R795" s="32"/>
    </row>
    <row r="796" spans="18:18" ht="15.75" customHeight="1" x14ac:dyDescent="0.15">
      <c r="R796" s="32"/>
    </row>
    <row r="797" spans="18:18" ht="15.75" customHeight="1" x14ac:dyDescent="0.15">
      <c r="R797" s="32"/>
    </row>
    <row r="798" spans="18:18" ht="15.75" customHeight="1" x14ac:dyDescent="0.15">
      <c r="R798" s="32"/>
    </row>
    <row r="799" spans="18:18" ht="15.75" customHeight="1" x14ac:dyDescent="0.15">
      <c r="R799" s="32"/>
    </row>
    <row r="800" spans="18:18" ht="15.75" customHeight="1" x14ac:dyDescent="0.15">
      <c r="R800" s="32"/>
    </row>
    <row r="801" spans="18:18" ht="15.75" customHeight="1" x14ac:dyDescent="0.15">
      <c r="R801" s="32"/>
    </row>
    <row r="802" spans="18:18" ht="15.75" customHeight="1" x14ac:dyDescent="0.15">
      <c r="R802" s="32"/>
    </row>
    <row r="803" spans="18:18" ht="15.75" customHeight="1" x14ac:dyDescent="0.15">
      <c r="R803" s="32"/>
    </row>
    <row r="804" spans="18:18" ht="15.75" customHeight="1" x14ac:dyDescent="0.15">
      <c r="R804" s="32"/>
    </row>
    <row r="805" spans="18:18" ht="15.75" customHeight="1" x14ac:dyDescent="0.15">
      <c r="R805" s="32"/>
    </row>
    <row r="806" spans="18:18" ht="15.75" customHeight="1" x14ac:dyDescent="0.15">
      <c r="R806" s="32"/>
    </row>
    <row r="807" spans="18:18" ht="15.75" customHeight="1" x14ac:dyDescent="0.15">
      <c r="R807" s="32"/>
    </row>
    <row r="808" spans="18:18" ht="15.75" customHeight="1" x14ac:dyDescent="0.15">
      <c r="R808" s="32"/>
    </row>
    <row r="809" spans="18:18" ht="15.75" customHeight="1" x14ac:dyDescent="0.15">
      <c r="R809" s="32"/>
    </row>
    <row r="810" spans="18:18" ht="15.75" customHeight="1" x14ac:dyDescent="0.15">
      <c r="R810" s="32"/>
    </row>
    <row r="811" spans="18:18" ht="15.75" customHeight="1" x14ac:dyDescent="0.15">
      <c r="R811" s="32"/>
    </row>
    <row r="812" spans="18:18" ht="15.75" customHeight="1" x14ac:dyDescent="0.15">
      <c r="R812" s="32"/>
    </row>
    <row r="813" spans="18:18" ht="15.75" customHeight="1" x14ac:dyDescent="0.15">
      <c r="R813" s="32"/>
    </row>
    <row r="814" spans="18:18" ht="15.75" customHeight="1" x14ac:dyDescent="0.15">
      <c r="R814" s="32"/>
    </row>
    <row r="815" spans="18:18" ht="15.75" customHeight="1" x14ac:dyDescent="0.15">
      <c r="R815" s="32"/>
    </row>
    <row r="816" spans="18:18" ht="15.75" customHeight="1" x14ac:dyDescent="0.15">
      <c r="R816" s="32"/>
    </row>
    <row r="817" spans="18:18" ht="15.75" customHeight="1" x14ac:dyDescent="0.15">
      <c r="R817" s="32"/>
    </row>
    <row r="818" spans="18:18" ht="15.75" customHeight="1" x14ac:dyDescent="0.15">
      <c r="R818" s="32"/>
    </row>
    <row r="819" spans="18:18" ht="15.75" customHeight="1" x14ac:dyDescent="0.15">
      <c r="R819" s="32"/>
    </row>
    <row r="820" spans="18:18" ht="15.75" customHeight="1" x14ac:dyDescent="0.15">
      <c r="R820" s="32"/>
    </row>
    <row r="821" spans="18:18" ht="15.75" customHeight="1" x14ac:dyDescent="0.15">
      <c r="R821" s="32"/>
    </row>
    <row r="822" spans="18:18" ht="15.75" customHeight="1" x14ac:dyDescent="0.15">
      <c r="R822" s="32"/>
    </row>
    <row r="823" spans="18:18" ht="15.75" customHeight="1" x14ac:dyDescent="0.15">
      <c r="R823" s="32"/>
    </row>
    <row r="824" spans="18:18" ht="15.75" customHeight="1" x14ac:dyDescent="0.15">
      <c r="R824" s="32"/>
    </row>
    <row r="825" spans="18:18" ht="15.75" customHeight="1" x14ac:dyDescent="0.15">
      <c r="R825" s="32"/>
    </row>
    <row r="826" spans="18:18" ht="15.75" customHeight="1" x14ac:dyDescent="0.15">
      <c r="R826" s="32"/>
    </row>
    <row r="827" spans="18:18" ht="15.75" customHeight="1" x14ac:dyDescent="0.15">
      <c r="R827" s="32"/>
    </row>
    <row r="828" spans="18:18" ht="15.75" customHeight="1" x14ac:dyDescent="0.15">
      <c r="R828" s="32"/>
    </row>
    <row r="829" spans="18:18" ht="15.75" customHeight="1" x14ac:dyDescent="0.15">
      <c r="R829" s="32"/>
    </row>
    <row r="830" spans="18:18" ht="15.75" customHeight="1" x14ac:dyDescent="0.15">
      <c r="R830" s="32"/>
    </row>
    <row r="831" spans="18:18" ht="15.75" customHeight="1" x14ac:dyDescent="0.15">
      <c r="R831" s="32"/>
    </row>
    <row r="832" spans="18:18" ht="15.75" customHeight="1" x14ac:dyDescent="0.15">
      <c r="R832" s="32"/>
    </row>
    <row r="833" spans="18:18" ht="15.75" customHeight="1" x14ac:dyDescent="0.15">
      <c r="R833" s="32"/>
    </row>
    <row r="834" spans="18:18" ht="15.75" customHeight="1" x14ac:dyDescent="0.15">
      <c r="R834" s="32"/>
    </row>
    <row r="835" spans="18:18" ht="15.75" customHeight="1" x14ac:dyDescent="0.15">
      <c r="R835" s="32"/>
    </row>
    <row r="836" spans="18:18" ht="15.75" customHeight="1" x14ac:dyDescent="0.15">
      <c r="R836" s="32"/>
    </row>
    <row r="837" spans="18:18" ht="15.75" customHeight="1" x14ac:dyDescent="0.15">
      <c r="R837" s="32"/>
    </row>
    <row r="838" spans="18:18" ht="15.75" customHeight="1" x14ac:dyDescent="0.15">
      <c r="R838" s="32"/>
    </row>
    <row r="839" spans="18:18" ht="15.75" customHeight="1" x14ac:dyDescent="0.15">
      <c r="R839" s="32"/>
    </row>
    <row r="840" spans="18:18" ht="15.75" customHeight="1" x14ac:dyDescent="0.15">
      <c r="R840" s="32"/>
    </row>
    <row r="841" spans="18:18" ht="15.75" customHeight="1" x14ac:dyDescent="0.15">
      <c r="R841" s="32"/>
    </row>
    <row r="842" spans="18:18" ht="15.75" customHeight="1" x14ac:dyDescent="0.15">
      <c r="R842" s="32"/>
    </row>
    <row r="843" spans="18:18" ht="15.75" customHeight="1" x14ac:dyDescent="0.15">
      <c r="R843" s="32"/>
    </row>
    <row r="844" spans="18:18" ht="15.75" customHeight="1" x14ac:dyDescent="0.15">
      <c r="R844" s="32"/>
    </row>
    <row r="845" spans="18:18" ht="15.75" customHeight="1" x14ac:dyDescent="0.15">
      <c r="R845" s="32"/>
    </row>
    <row r="846" spans="18:18" ht="15.75" customHeight="1" x14ac:dyDescent="0.15">
      <c r="R846" s="32"/>
    </row>
    <row r="847" spans="18:18" ht="15.75" customHeight="1" x14ac:dyDescent="0.15">
      <c r="R847" s="32"/>
    </row>
    <row r="848" spans="18:18" ht="15.75" customHeight="1" x14ac:dyDescent="0.15">
      <c r="R848" s="32"/>
    </row>
    <row r="849" spans="18:18" ht="15.75" customHeight="1" x14ac:dyDescent="0.15">
      <c r="R849" s="32"/>
    </row>
    <row r="850" spans="18:18" ht="15.75" customHeight="1" x14ac:dyDescent="0.15">
      <c r="R850" s="32"/>
    </row>
    <row r="851" spans="18:18" ht="15.75" customHeight="1" x14ac:dyDescent="0.15">
      <c r="R851" s="32"/>
    </row>
    <row r="852" spans="18:18" ht="15.75" customHeight="1" x14ac:dyDescent="0.15">
      <c r="R852" s="32"/>
    </row>
    <row r="853" spans="18:18" ht="15.75" customHeight="1" x14ac:dyDescent="0.15">
      <c r="R853" s="32"/>
    </row>
    <row r="854" spans="18:18" ht="15.75" customHeight="1" x14ac:dyDescent="0.15">
      <c r="R854" s="32"/>
    </row>
    <row r="855" spans="18:18" ht="15.75" customHeight="1" x14ac:dyDescent="0.15">
      <c r="R855" s="32"/>
    </row>
    <row r="856" spans="18:18" ht="15.75" customHeight="1" x14ac:dyDescent="0.15">
      <c r="R856" s="32"/>
    </row>
    <row r="857" spans="18:18" ht="15.75" customHeight="1" x14ac:dyDescent="0.15">
      <c r="R857" s="32"/>
    </row>
    <row r="858" spans="18:18" ht="15.75" customHeight="1" x14ac:dyDescent="0.15">
      <c r="R858" s="32"/>
    </row>
    <row r="859" spans="18:18" ht="15.75" customHeight="1" x14ac:dyDescent="0.15">
      <c r="R859" s="32"/>
    </row>
    <row r="860" spans="18:18" ht="15.75" customHeight="1" x14ac:dyDescent="0.15">
      <c r="R860" s="32"/>
    </row>
    <row r="861" spans="18:18" ht="15.75" customHeight="1" x14ac:dyDescent="0.15">
      <c r="R861" s="32"/>
    </row>
    <row r="862" spans="18:18" ht="15.75" customHeight="1" x14ac:dyDescent="0.15">
      <c r="R862" s="32"/>
    </row>
    <row r="863" spans="18:18" ht="15.75" customHeight="1" x14ac:dyDescent="0.15">
      <c r="R863" s="32"/>
    </row>
    <row r="864" spans="18:18" ht="15.75" customHeight="1" x14ac:dyDescent="0.15">
      <c r="R864" s="32"/>
    </row>
    <row r="865" spans="18:18" ht="15.75" customHeight="1" x14ac:dyDescent="0.15">
      <c r="R865" s="32"/>
    </row>
    <row r="866" spans="18:18" ht="15.75" customHeight="1" x14ac:dyDescent="0.15">
      <c r="R866" s="32"/>
    </row>
    <row r="867" spans="18:18" ht="15.75" customHeight="1" x14ac:dyDescent="0.15">
      <c r="R867" s="32"/>
    </row>
    <row r="868" spans="18:18" ht="15.75" customHeight="1" x14ac:dyDescent="0.15">
      <c r="R868" s="32"/>
    </row>
    <row r="869" spans="18:18" ht="15.75" customHeight="1" x14ac:dyDescent="0.15">
      <c r="R869" s="32"/>
    </row>
    <row r="870" spans="18:18" ht="15.75" customHeight="1" x14ac:dyDescent="0.15">
      <c r="R870" s="32"/>
    </row>
    <row r="871" spans="18:18" ht="15.75" customHeight="1" x14ac:dyDescent="0.15">
      <c r="R871" s="32"/>
    </row>
    <row r="872" spans="18:18" ht="15.75" customHeight="1" x14ac:dyDescent="0.15">
      <c r="R872" s="32"/>
    </row>
    <row r="873" spans="18:18" ht="15.75" customHeight="1" x14ac:dyDescent="0.15">
      <c r="R873" s="32"/>
    </row>
    <row r="874" spans="18:18" ht="15.75" customHeight="1" x14ac:dyDescent="0.15">
      <c r="R874" s="32"/>
    </row>
    <row r="875" spans="18:18" ht="15.75" customHeight="1" x14ac:dyDescent="0.15">
      <c r="R875" s="32"/>
    </row>
    <row r="876" spans="18:18" ht="15.75" customHeight="1" x14ac:dyDescent="0.15">
      <c r="R876" s="32"/>
    </row>
    <row r="877" spans="18:18" ht="15.75" customHeight="1" x14ac:dyDescent="0.15">
      <c r="R877" s="32"/>
    </row>
    <row r="878" spans="18:18" ht="15.75" customHeight="1" x14ac:dyDescent="0.15">
      <c r="R878" s="32"/>
    </row>
    <row r="879" spans="18:18" ht="15.75" customHeight="1" x14ac:dyDescent="0.15">
      <c r="R879" s="32"/>
    </row>
    <row r="880" spans="18:18" ht="15.75" customHeight="1" x14ac:dyDescent="0.15">
      <c r="R880" s="32"/>
    </row>
    <row r="881" spans="18:18" ht="15.75" customHeight="1" x14ac:dyDescent="0.15">
      <c r="R881" s="32"/>
    </row>
    <row r="882" spans="18:18" ht="15.75" customHeight="1" x14ac:dyDescent="0.15">
      <c r="R882" s="32"/>
    </row>
    <row r="883" spans="18:18" ht="15.75" customHeight="1" x14ac:dyDescent="0.15">
      <c r="R883" s="32"/>
    </row>
    <row r="884" spans="18:18" ht="15.75" customHeight="1" x14ac:dyDescent="0.15">
      <c r="R884" s="32"/>
    </row>
    <row r="885" spans="18:18" ht="15.75" customHeight="1" x14ac:dyDescent="0.15">
      <c r="R885" s="32"/>
    </row>
    <row r="886" spans="18:18" ht="15.75" customHeight="1" x14ac:dyDescent="0.15">
      <c r="R886" s="32"/>
    </row>
    <row r="887" spans="18:18" ht="15.75" customHeight="1" x14ac:dyDescent="0.15">
      <c r="R887" s="32"/>
    </row>
    <row r="888" spans="18:18" ht="15.75" customHeight="1" x14ac:dyDescent="0.15">
      <c r="R888" s="32"/>
    </row>
    <row r="889" spans="18:18" ht="15.75" customHeight="1" x14ac:dyDescent="0.15">
      <c r="R889" s="32"/>
    </row>
    <row r="890" spans="18:18" ht="15.75" customHeight="1" x14ac:dyDescent="0.15">
      <c r="R890" s="32"/>
    </row>
    <row r="891" spans="18:18" ht="15.75" customHeight="1" x14ac:dyDescent="0.15">
      <c r="R891" s="32"/>
    </row>
    <row r="892" spans="18:18" ht="15.75" customHeight="1" x14ac:dyDescent="0.15">
      <c r="R892" s="32"/>
    </row>
    <row r="893" spans="18:18" ht="15.75" customHeight="1" x14ac:dyDescent="0.15">
      <c r="R893" s="32"/>
    </row>
    <row r="894" spans="18:18" ht="15.75" customHeight="1" x14ac:dyDescent="0.15">
      <c r="R894" s="32"/>
    </row>
    <row r="895" spans="18:18" ht="15.75" customHeight="1" x14ac:dyDescent="0.15">
      <c r="R895" s="32"/>
    </row>
    <row r="896" spans="18:18" ht="15.75" customHeight="1" x14ac:dyDescent="0.15">
      <c r="R896" s="32"/>
    </row>
    <row r="897" spans="18:18" ht="15.75" customHeight="1" x14ac:dyDescent="0.15">
      <c r="R897" s="32"/>
    </row>
    <row r="898" spans="18:18" ht="15.75" customHeight="1" x14ac:dyDescent="0.15">
      <c r="R898" s="32"/>
    </row>
    <row r="899" spans="18:18" ht="15.75" customHeight="1" x14ac:dyDescent="0.15">
      <c r="R899" s="32"/>
    </row>
    <row r="900" spans="18:18" ht="15.75" customHeight="1" x14ac:dyDescent="0.15">
      <c r="R900" s="32"/>
    </row>
    <row r="901" spans="18:18" ht="15.75" customHeight="1" x14ac:dyDescent="0.15">
      <c r="R901" s="32"/>
    </row>
    <row r="902" spans="18:18" ht="15.75" customHeight="1" x14ac:dyDescent="0.15">
      <c r="R902" s="32"/>
    </row>
    <row r="903" spans="18:18" ht="15.75" customHeight="1" x14ac:dyDescent="0.15">
      <c r="R903" s="32"/>
    </row>
    <row r="904" spans="18:18" ht="15.75" customHeight="1" x14ac:dyDescent="0.15">
      <c r="R904" s="32"/>
    </row>
    <row r="905" spans="18:18" ht="15.75" customHeight="1" x14ac:dyDescent="0.15">
      <c r="R905" s="32"/>
    </row>
    <row r="906" spans="18:18" ht="15.75" customHeight="1" x14ac:dyDescent="0.15">
      <c r="R906" s="32"/>
    </row>
    <row r="907" spans="18:18" ht="15.75" customHeight="1" x14ac:dyDescent="0.15">
      <c r="R907" s="32"/>
    </row>
    <row r="908" spans="18:18" ht="15.75" customHeight="1" x14ac:dyDescent="0.15">
      <c r="R908" s="32"/>
    </row>
    <row r="909" spans="18:18" ht="15.75" customHeight="1" x14ac:dyDescent="0.15">
      <c r="R909" s="32"/>
    </row>
    <row r="910" spans="18:18" ht="15.75" customHeight="1" x14ac:dyDescent="0.15">
      <c r="R910" s="32"/>
    </row>
    <row r="911" spans="18:18" ht="15.75" customHeight="1" x14ac:dyDescent="0.15">
      <c r="R911" s="32"/>
    </row>
    <row r="912" spans="18:18" ht="15.75" customHeight="1" x14ac:dyDescent="0.15">
      <c r="R912" s="32"/>
    </row>
    <row r="913" spans="18:18" ht="15.75" customHeight="1" x14ac:dyDescent="0.15">
      <c r="R913" s="32"/>
    </row>
    <row r="914" spans="18:18" ht="15.75" customHeight="1" x14ac:dyDescent="0.15">
      <c r="R914" s="32"/>
    </row>
    <row r="915" spans="18:18" ht="15.75" customHeight="1" x14ac:dyDescent="0.15">
      <c r="R915" s="32"/>
    </row>
    <row r="916" spans="18:18" ht="15.75" customHeight="1" x14ac:dyDescent="0.15">
      <c r="R916" s="32"/>
    </row>
    <row r="917" spans="18:18" ht="15.75" customHeight="1" x14ac:dyDescent="0.15">
      <c r="R917" s="32"/>
    </row>
    <row r="918" spans="18:18" ht="15.75" customHeight="1" x14ac:dyDescent="0.15">
      <c r="R918" s="32"/>
    </row>
    <row r="919" spans="18:18" ht="15.75" customHeight="1" x14ac:dyDescent="0.15">
      <c r="R919" s="32"/>
    </row>
    <row r="920" spans="18:18" ht="15.75" customHeight="1" x14ac:dyDescent="0.15">
      <c r="R920" s="32"/>
    </row>
    <row r="921" spans="18:18" ht="15.75" customHeight="1" x14ac:dyDescent="0.15">
      <c r="R921" s="32"/>
    </row>
    <row r="922" spans="18:18" ht="15.75" customHeight="1" x14ac:dyDescent="0.15">
      <c r="R922" s="32"/>
    </row>
    <row r="923" spans="18:18" ht="15.75" customHeight="1" x14ac:dyDescent="0.15">
      <c r="R923" s="32"/>
    </row>
    <row r="924" spans="18:18" ht="15.75" customHeight="1" x14ac:dyDescent="0.15">
      <c r="R924" s="32"/>
    </row>
    <row r="925" spans="18:18" ht="15.75" customHeight="1" x14ac:dyDescent="0.15">
      <c r="R925" s="32"/>
    </row>
    <row r="926" spans="18:18" ht="15.75" customHeight="1" x14ac:dyDescent="0.15">
      <c r="R926" s="32"/>
    </row>
    <row r="927" spans="18:18" ht="15.75" customHeight="1" x14ac:dyDescent="0.15">
      <c r="R927" s="32"/>
    </row>
    <row r="928" spans="18:18" ht="15.75" customHeight="1" x14ac:dyDescent="0.15">
      <c r="R928" s="32"/>
    </row>
    <row r="929" spans="18:18" ht="15.75" customHeight="1" x14ac:dyDescent="0.15">
      <c r="R929" s="32"/>
    </row>
    <row r="930" spans="18:18" ht="15.75" customHeight="1" x14ac:dyDescent="0.15">
      <c r="R930" s="32"/>
    </row>
    <row r="931" spans="18:18" ht="15.75" customHeight="1" x14ac:dyDescent="0.15">
      <c r="R931" s="32"/>
    </row>
    <row r="932" spans="18:18" ht="15.75" customHeight="1" x14ac:dyDescent="0.15">
      <c r="R932" s="32"/>
    </row>
    <row r="933" spans="18:18" ht="15.75" customHeight="1" x14ac:dyDescent="0.15">
      <c r="R933" s="32"/>
    </row>
    <row r="934" spans="18:18" ht="15.75" customHeight="1" x14ac:dyDescent="0.15">
      <c r="R934" s="32"/>
    </row>
    <row r="935" spans="18:18" ht="15.75" customHeight="1" x14ac:dyDescent="0.15">
      <c r="R935" s="32"/>
    </row>
    <row r="936" spans="18:18" ht="15.75" customHeight="1" x14ac:dyDescent="0.15">
      <c r="R936" s="32"/>
    </row>
    <row r="937" spans="18:18" ht="15.75" customHeight="1" x14ac:dyDescent="0.15">
      <c r="R937" s="32"/>
    </row>
    <row r="938" spans="18:18" ht="15.75" customHeight="1" x14ac:dyDescent="0.15">
      <c r="R938" s="32"/>
    </row>
    <row r="939" spans="18:18" ht="15.75" customHeight="1" x14ac:dyDescent="0.15">
      <c r="R939" s="32"/>
    </row>
    <row r="940" spans="18:18" ht="15.75" customHeight="1" x14ac:dyDescent="0.15">
      <c r="R940" s="32"/>
    </row>
    <row r="941" spans="18:18" ht="15.75" customHeight="1" x14ac:dyDescent="0.15">
      <c r="R941" s="32"/>
    </row>
    <row r="942" spans="18:18" ht="15.75" customHeight="1" x14ac:dyDescent="0.15">
      <c r="R942" s="32"/>
    </row>
    <row r="943" spans="18:18" ht="15.75" customHeight="1" x14ac:dyDescent="0.15">
      <c r="R943" s="32"/>
    </row>
    <row r="944" spans="18:18" ht="15.75" customHeight="1" x14ac:dyDescent="0.15">
      <c r="R944" s="32"/>
    </row>
    <row r="945" spans="18:18" ht="15.75" customHeight="1" x14ac:dyDescent="0.15">
      <c r="R945" s="32"/>
    </row>
    <row r="946" spans="18:18" ht="15.75" customHeight="1" x14ac:dyDescent="0.15">
      <c r="R946" s="32"/>
    </row>
    <row r="947" spans="18:18" ht="15.75" customHeight="1" x14ac:dyDescent="0.15">
      <c r="R947" s="32"/>
    </row>
    <row r="948" spans="18:18" ht="15.75" customHeight="1" x14ac:dyDescent="0.15">
      <c r="R948" s="32"/>
    </row>
    <row r="949" spans="18:18" ht="15.75" customHeight="1" x14ac:dyDescent="0.15">
      <c r="R949" s="32"/>
    </row>
    <row r="950" spans="18:18" ht="15.75" customHeight="1" x14ac:dyDescent="0.15">
      <c r="R950" s="32"/>
    </row>
    <row r="951" spans="18:18" ht="15.75" customHeight="1" x14ac:dyDescent="0.15">
      <c r="R951" s="32"/>
    </row>
    <row r="952" spans="18:18" ht="15.75" customHeight="1" x14ac:dyDescent="0.15">
      <c r="R952" s="32"/>
    </row>
    <row r="953" spans="18:18" ht="15.75" customHeight="1" x14ac:dyDescent="0.15">
      <c r="R953" s="32"/>
    </row>
    <row r="954" spans="18:18" ht="15.75" customHeight="1" x14ac:dyDescent="0.15">
      <c r="R954" s="32"/>
    </row>
    <row r="955" spans="18:18" ht="15.75" customHeight="1" x14ac:dyDescent="0.15">
      <c r="R955" s="32"/>
    </row>
    <row r="956" spans="18:18" ht="15.75" customHeight="1" x14ac:dyDescent="0.15">
      <c r="R956" s="32"/>
    </row>
    <row r="957" spans="18:18" ht="15.75" customHeight="1" x14ac:dyDescent="0.15">
      <c r="R957" s="32"/>
    </row>
    <row r="958" spans="18:18" ht="15.75" customHeight="1" x14ac:dyDescent="0.15">
      <c r="R958" s="32"/>
    </row>
    <row r="959" spans="18:18" ht="15.75" customHeight="1" x14ac:dyDescent="0.15">
      <c r="R959" s="32"/>
    </row>
    <row r="960" spans="18:18" ht="15.75" customHeight="1" x14ac:dyDescent="0.15">
      <c r="R960" s="32"/>
    </row>
    <row r="961" spans="18:18" ht="15.75" customHeight="1" x14ac:dyDescent="0.15">
      <c r="R961" s="32"/>
    </row>
    <row r="962" spans="18:18" ht="15.75" customHeight="1" x14ac:dyDescent="0.15">
      <c r="R962" s="32"/>
    </row>
    <row r="963" spans="18:18" ht="15.75" customHeight="1" x14ac:dyDescent="0.15">
      <c r="R963" s="32"/>
    </row>
    <row r="964" spans="18:18" ht="15.75" customHeight="1" x14ac:dyDescent="0.15">
      <c r="R964" s="32"/>
    </row>
    <row r="965" spans="18:18" ht="15.75" customHeight="1" x14ac:dyDescent="0.15">
      <c r="R965" s="32"/>
    </row>
    <row r="966" spans="18:18" ht="15.75" customHeight="1" x14ac:dyDescent="0.15">
      <c r="R966" s="32"/>
    </row>
    <row r="967" spans="18:18" ht="15.75" customHeight="1" x14ac:dyDescent="0.15">
      <c r="R967" s="32"/>
    </row>
    <row r="968" spans="18:18" ht="15.75" customHeight="1" x14ac:dyDescent="0.15">
      <c r="R968" s="32"/>
    </row>
    <row r="969" spans="18:18" ht="15.75" customHeight="1" x14ac:dyDescent="0.15">
      <c r="R969" s="32"/>
    </row>
    <row r="970" spans="18:18" ht="15.75" customHeight="1" x14ac:dyDescent="0.15">
      <c r="R970" s="32"/>
    </row>
    <row r="971" spans="18:18" ht="15.75" customHeight="1" x14ac:dyDescent="0.15">
      <c r="R971" s="32"/>
    </row>
    <row r="972" spans="18:18" ht="15.75" customHeight="1" x14ac:dyDescent="0.15">
      <c r="R972" s="32"/>
    </row>
    <row r="973" spans="18:18" ht="15.75" customHeight="1" x14ac:dyDescent="0.15">
      <c r="R973" s="32"/>
    </row>
    <row r="974" spans="18:18" ht="15.75" customHeight="1" x14ac:dyDescent="0.15">
      <c r="R974" s="32"/>
    </row>
    <row r="975" spans="18:18" ht="15.75" customHeight="1" x14ac:dyDescent="0.15">
      <c r="R975" s="32"/>
    </row>
    <row r="976" spans="18:18" ht="15.75" customHeight="1" x14ac:dyDescent="0.15">
      <c r="R976" s="32"/>
    </row>
    <row r="977" spans="18:18" ht="15.75" customHeight="1" x14ac:dyDescent="0.15">
      <c r="R977" s="32"/>
    </row>
    <row r="978" spans="18:18" ht="15.75" customHeight="1" x14ac:dyDescent="0.15">
      <c r="R978" s="32"/>
    </row>
    <row r="979" spans="18:18" ht="15.75" customHeight="1" x14ac:dyDescent="0.15">
      <c r="R979" s="32"/>
    </row>
    <row r="980" spans="18:18" ht="15.75" customHeight="1" x14ac:dyDescent="0.15">
      <c r="R980" s="32"/>
    </row>
    <row r="981" spans="18:18" ht="15.75" customHeight="1" x14ac:dyDescent="0.15">
      <c r="R981" s="32"/>
    </row>
    <row r="982" spans="18:18" ht="15.75" customHeight="1" x14ac:dyDescent="0.15">
      <c r="R982" s="32"/>
    </row>
    <row r="983" spans="18:18" ht="15.75" customHeight="1" x14ac:dyDescent="0.15">
      <c r="R983" s="32"/>
    </row>
    <row r="984" spans="18:18" ht="15.75" customHeight="1" x14ac:dyDescent="0.15">
      <c r="R984" s="32"/>
    </row>
    <row r="985" spans="18:18" ht="15.75" customHeight="1" x14ac:dyDescent="0.15">
      <c r="R985" s="32"/>
    </row>
    <row r="986" spans="18:18" ht="15.75" customHeight="1" x14ac:dyDescent="0.15">
      <c r="R986" s="32"/>
    </row>
    <row r="987" spans="18:18" ht="15.75" customHeight="1" x14ac:dyDescent="0.15">
      <c r="R987" s="32"/>
    </row>
    <row r="988" spans="18:18" ht="15.75" customHeight="1" x14ac:dyDescent="0.15">
      <c r="R988" s="32"/>
    </row>
    <row r="989" spans="18:18" ht="15.75" customHeight="1" x14ac:dyDescent="0.15">
      <c r="R989" s="32"/>
    </row>
    <row r="990" spans="18:18" ht="15.75" customHeight="1" x14ac:dyDescent="0.15">
      <c r="R990" s="32"/>
    </row>
    <row r="991" spans="18:18" ht="15.75" customHeight="1" x14ac:dyDescent="0.15">
      <c r="R991" s="32"/>
    </row>
    <row r="992" spans="18:18" ht="15.75" customHeight="1" x14ac:dyDescent="0.15">
      <c r="R992" s="32"/>
    </row>
    <row r="993" spans="18:18" ht="15.75" customHeight="1" x14ac:dyDescent="0.15">
      <c r="R993" s="32"/>
    </row>
    <row r="994" spans="18:18" ht="15.75" customHeight="1" x14ac:dyDescent="0.15">
      <c r="R994" s="32"/>
    </row>
    <row r="995" spans="18:18" ht="15.75" customHeight="1" x14ac:dyDescent="0.15">
      <c r="R995" s="32"/>
    </row>
    <row r="996" spans="18:18" ht="15.75" customHeight="1" x14ac:dyDescent="0.15">
      <c r="R996" s="32"/>
    </row>
    <row r="997" spans="18:18" ht="15.75" customHeight="1" x14ac:dyDescent="0.15">
      <c r="R997" s="32"/>
    </row>
    <row r="998" spans="18:18" ht="15.75" customHeight="1" x14ac:dyDescent="0.15">
      <c r="R998" s="32"/>
    </row>
    <row r="999" spans="18:18" ht="15.75" customHeight="1" x14ac:dyDescent="0.15">
      <c r="R999" s="32"/>
    </row>
    <row r="1000" spans="18:18" ht="15.75" customHeight="1" x14ac:dyDescent="0.15">
      <c r="R1000" s="32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2.6640625" defaultRowHeight="15" customHeight="1" x14ac:dyDescent="0.15"/>
  <cols>
    <col min="1" max="1" width="13.83203125" customWidth="1"/>
    <col min="2" max="2" width="15.33203125" customWidth="1"/>
    <col min="3" max="3" width="8" customWidth="1"/>
    <col min="4" max="4" width="5.6640625" customWidth="1"/>
    <col min="5" max="5" width="9.5" customWidth="1"/>
    <col min="6" max="6" width="10.6640625" customWidth="1"/>
    <col min="7" max="7" width="10.1640625" customWidth="1"/>
    <col min="8" max="8" width="9" customWidth="1"/>
    <col min="9" max="10" width="11.6640625" customWidth="1"/>
    <col min="11" max="12" width="8.6640625" customWidth="1"/>
    <col min="13" max="13" width="9.6640625" customWidth="1"/>
    <col min="14" max="14" width="4.83203125" customWidth="1"/>
    <col min="15" max="15" width="15.33203125" customWidth="1"/>
    <col min="16" max="16" width="9.6640625" customWidth="1"/>
    <col min="17" max="18" width="7.33203125" customWidth="1"/>
    <col min="19" max="19" width="7.1640625" customWidth="1"/>
    <col min="20" max="20" width="11.1640625" customWidth="1"/>
    <col min="21" max="21" width="13.5" customWidth="1"/>
    <col min="22" max="22" width="51.1640625" customWidth="1"/>
    <col min="23" max="24" width="7.6640625" customWidth="1"/>
    <col min="25" max="25" width="8.1640625" customWidth="1"/>
    <col min="26" max="26" width="11.1640625" customWidth="1"/>
    <col min="27" max="27" width="15.1640625" customWidth="1"/>
    <col min="28" max="28" width="9.6640625" customWidth="1"/>
    <col min="29" max="29" width="7.1640625" customWidth="1"/>
    <col min="30" max="30" width="10.83203125" customWidth="1"/>
    <col min="31" max="31" width="7.6640625" customWidth="1"/>
    <col min="32" max="32" width="10.1640625" customWidth="1"/>
    <col min="33" max="33" width="8.83203125" customWidth="1"/>
  </cols>
  <sheetData>
    <row r="1" spans="1:33" ht="18.75" customHeight="1" x14ac:dyDescent="0.2">
      <c r="A1" s="58" t="str">
        <f ca="1">IFERROR(__xludf.DUMMYFUNCTION("IFERROR(VLOOKUP(B2,IMPORTRANGE(""https://docs.google.com/spreadsheets/d/1x0DhHglkXKoEBOD2MBsuK_EyIr1ouxD2ftIpqOYFa-k/edit?usp=sharing"",""Ubiquitty-SKU-Specific Info!B1:BJ5000""),3,FALSE),"""")"),"Metal Stamping Kit, 64 Piece Punch Set - Number &amp; Letter Stamps for Metal, Jewelry, Wood, Leather &amp; More")</f>
        <v>Metal Stamping Kit, 64 Piece Punch Set - Number &amp; Letter Stamps for Metal, Jewelry, Wood, Leather &amp; More</v>
      </c>
      <c r="B1" s="59"/>
      <c r="C1" s="60" t="s">
        <v>0</v>
      </c>
      <c r="D1" s="62" t="s">
        <v>1</v>
      </c>
      <c r="E1" s="62" t="s">
        <v>2</v>
      </c>
      <c r="F1" s="64" t="s">
        <v>3</v>
      </c>
      <c r="G1" s="64" t="s">
        <v>4</v>
      </c>
      <c r="H1" s="65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70" t="s">
        <v>10</v>
      </c>
      <c r="N1" s="71" t="s">
        <v>11</v>
      </c>
      <c r="O1" s="62" t="s">
        <v>12</v>
      </c>
      <c r="P1" s="62" t="s">
        <v>13</v>
      </c>
      <c r="Q1" s="69" t="s">
        <v>14</v>
      </c>
      <c r="R1" s="69" t="s">
        <v>15</v>
      </c>
      <c r="S1" s="72" t="s">
        <v>16</v>
      </c>
      <c r="T1" s="74" t="s">
        <v>230</v>
      </c>
      <c r="U1" s="74" t="s">
        <v>17</v>
      </c>
      <c r="V1" s="76" t="s">
        <v>18</v>
      </c>
      <c r="W1" s="74" t="s">
        <v>19</v>
      </c>
      <c r="X1" s="74" t="s">
        <v>20</v>
      </c>
      <c r="Y1" s="74" t="s">
        <v>21</v>
      </c>
      <c r="Z1" s="74" t="s">
        <v>22</v>
      </c>
      <c r="AA1" s="74" t="s">
        <v>23</v>
      </c>
      <c r="AB1" s="74" t="s">
        <v>24</v>
      </c>
      <c r="AC1" s="74" t="s">
        <v>25</v>
      </c>
      <c r="AD1" s="76" t="s">
        <v>26</v>
      </c>
      <c r="AE1" s="77" t="s">
        <v>27</v>
      </c>
      <c r="AF1" s="77" t="s">
        <v>28</v>
      </c>
      <c r="AG1" s="7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Info!B1:BJ5000""),2,FALSE),"""")"),"B087YBTB4C")</f>
        <v>B087YBTB4C</v>
      </c>
      <c r="B2" s="36" t="s">
        <v>181</v>
      </c>
      <c r="C2" s="61"/>
      <c r="D2" s="61"/>
      <c r="E2" s="63"/>
      <c r="F2" s="61"/>
      <c r="G2" s="61"/>
      <c r="H2" s="66"/>
      <c r="I2" s="61"/>
      <c r="J2" s="61"/>
      <c r="K2" s="66"/>
      <c r="L2" s="66"/>
      <c r="M2" s="66"/>
      <c r="N2" s="61"/>
      <c r="O2" s="61"/>
      <c r="P2" s="63"/>
      <c r="Q2" s="61"/>
      <c r="R2" s="61"/>
      <c r="S2" s="73"/>
      <c r="T2" s="59"/>
      <c r="U2" s="75"/>
      <c r="V2" s="75"/>
      <c r="W2" s="59"/>
      <c r="X2" s="59"/>
      <c r="Y2" s="59"/>
      <c r="Z2" s="59"/>
      <c r="AA2" s="75"/>
      <c r="AB2" s="75"/>
      <c r="AC2" s="75"/>
      <c r="AD2" s="75"/>
      <c r="AE2" s="59"/>
      <c r="AF2" s="59"/>
      <c r="AG2" s="59"/>
    </row>
    <row r="3" spans="1:33" ht="192" x14ac:dyDescent="0.15">
      <c r="A3" s="67" t="s">
        <v>31</v>
      </c>
      <c r="B3" s="68"/>
      <c r="C3" s="4">
        <f>((AE32+AF32)/0.85)*-1</f>
        <v>16.660265223529411</v>
      </c>
      <c r="D3" s="5">
        <f>SUM(D4:D99529)</f>
        <v>223</v>
      </c>
      <c r="E3" s="5"/>
      <c r="F3" s="6">
        <f t="shared" ref="F3:G3" si="0">SUM(F4:F99529)</f>
        <v>5999.8399999999974</v>
      </c>
      <c r="G3" s="6">
        <f t="shared" si="0"/>
        <v>-53.290000000000013</v>
      </c>
      <c r="H3" s="7">
        <f t="shared" ref="H3:H32" si="1">G3/F3*-1</f>
        <v>8.8819035174271376E-3</v>
      </c>
      <c r="I3" s="8">
        <f t="shared" ref="I3:I32" si="2">J3/F3</f>
        <v>0.29176376657939251</v>
      </c>
      <c r="J3" s="6">
        <f>SUM(J4:J99529)</f>
        <v>1750.5359172737017</v>
      </c>
      <c r="K3" s="6">
        <f t="shared" ref="K3:K32" si="3">J3/D3</f>
        <v>7.8499368487609944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Sheet!a1:g5000""),2,FALSE),"""")"),"3 - March
3 - April
3 - May
3 - June
3 - July
3 - Aug
3 - Sept
3 - Oct
3 - Nov
3 - Dec
3 - Jan
3 - Feb")</f>
        <v>3 - March
3 - April
3 - May
3 - June
3 - July
3 - Aug
3 - Sept
3 - Oct
3 - Nov
3 - Dec
3 - Jan
3 -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QTY-40")</f>
        <v>US QTY-40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SUM(W4:W99529)</f>
        <v>11</v>
      </c>
      <c r="X3" s="7">
        <f>W3/D3</f>
        <v>4.9327354260089683E-2</v>
      </c>
      <c r="Y3" s="6"/>
      <c r="Z3" s="5"/>
      <c r="AA3" s="5"/>
      <c r="AB3" s="5"/>
      <c r="AC3" s="5"/>
      <c r="AD3" s="6">
        <f>SUM(AD4:AD99529)</f>
        <v>-8.5969038216840463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Info!B2:BZ3000""),37,FALSE)),"""")*-1"),-8.48122544)</f>
        <v>-8.4812254399999993</v>
      </c>
      <c r="AG3" s="6">
        <f>SUM(AG4:AG99529)</f>
        <v>-2.4500000000000002</v>
      </c>
    </row>
    <row r="4" spans="1:33" ht="15.75" customHeight="1" x14ac:dyDescent="0.2">
      <c r="A4" s="15" t="s">
        <v>32</v>
      </c>
      <c r="B4" s="15" t="s">
        <v>126</v>
      </c>
      <c r="C4" s="16">
        <f t="shared" ref="C4:C32" si="4">IFERROR(F4/D4," - ")</f>
        <v>25.378888888888895</v>
      </c>
      <c r="D4" s="17">
        <v>18</v>
      </c>
      <c r="E4" s="17">
        <v>0</v>
      </c>
      <c r="F4" s="18">
        <v>456.82000000000011</v>
      </c>
      <c r="G4" s="18">
        <v>0</v>
      </c>
      <c r="H4" s="19">
        <f t="shared" si="1"/>
        <v>0</v>
      </c>
      <c r="I4" s="19">
        <f t="shared" si="2"/>
        <v>0.2684671851848735</v>
      </c>
      <c r="J4" s="18">
        <f t="shared" ref="J4:J32" si="5">F4*0.85+G4+AF4*D4+D4*AE4+AG4+AD4</f>
        <v>122.64117953615394</v>
      </c>
      <c r="K4" s="18">
        <f t="shared" si="3"/>
        <v>6.8133988631196631</v>
      </c>
      <c r="L4" s="17">
        <v>92</v>
      </c>
      <c r="M4" s="20">
        <f t="shared" ref="M4:M32" si="6">IFERROR(D4/L4,"-")</f>
        <v>0.19565217391304349</v>
      </c>
      <c r="N4" s="17">
        <v>138</v>
      </c>
      <c r="O4" s="21">
        <f t="shared" ref="O4:P4" si="7">D4/7</f>
        <v>2.5714285714285716</v>
      </c>
      <c r="P4" s="21">
        <f t="shared" si="7"/>
        <v>0</v>
      </c>
      <c r="Q4" s="17">
        <f t="shared" ref="Q4:Q32" si="8">ROUNDDOWN(N4/(O4+P4),0)</f>
        <v>53</v>
      </c>
      <c r="R4" s="17"/>
      <c r="S4" s="22">
        <v>0.85430463576158899</v>
      </c>
      <c r="T4" s="15">
        <v>300</v>
      </c>
      <c r="U4" s="23" t="s">
        <v>34</v>
      </c>
      <c r="V4" s="24" t="s">
        <v>34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7" t="s">
        <v>35</v>
      </c>
      <c r="AB4" s="28">
        <f t="shared" ref="AB4:AB32" si="11">IF(OR(AA4="UsLargeStandardSize",AA4="UsSmallStandardSize"),-0.69,-0.48)</f>
        <v>-0.69</v>
      </c>
      <c r="AC4" s="29">
        <v>2.793052777777778E-2</v>
      </c>
      <c r="AD4" s="26">
        <f t="shared" ref="AD4:AD32" si="12">IFERROR(AB4*AC4*D4*2,0)</f>
        <v>-0.69379430999999991</v>
      </c>
      <c r="AE4" s="26">
        <v>-5.8</v>
      </c>
      <c r="AF4" s="26">
        <v>-8.9201125641025634</v>
      </c>
      <c r="AG4" s="26">
        <v>0</v>
      </c>
    </row>
    <row r="5" spans="1:33" ht="15.75" customHeight="1" x14ac:dyDescent="0.2">
      <c r="A5" s="15" t="s">
        <v>36</v>
      </c>
      <c r="B5" s="15" t="s">
        <v>126</v>
      </c>
      <c r="C5" s="16">
        <f t="shared" si="4"/>
        <v>25.895238095238099</v>
      </c>
      <c r="D5" s="17">
        <v>21</v>
      </c>
      <c r="E5" s="17">
        <v>0</v>
      </c>
      <c r="F5" s="30">
        <v>543.80000000000007</v>
      </c>
      <c r="G5" s="30">
        <v>0</v>
      </c>
      <c r="H5" s="19">
        <f t="shared" si="1"/>
        <v>0</v>
      </c>
      <c r="I5" s="19">
        <f t="shared" si="2"/>
        <v>0.28006118340720065</v>
      </c>
      <c r="J5" s="18">
        <f t="shared" si="5"/>
        <v>152.29727153683572</v>
      </c>
      <c r="K5" s="18">
        <f t="shared" si="3"/>
        <v>7.2522510255636057</v>
      </c>
      <c r="L5" s="17">
        <v>166</v>
      </c>
      <c r="M5" s="20">
        <f t="shared" si="6"/>
        <v>0.12650602409638553</v>
      </c>
      <c r="N5" s="17">
        <v>112</v>
      </c>
      <c r="O5" s="21">
        <f t="shared" ref="O5:P5" si="13">D5/7</f>
        <v>3</v>
      </c>
      <c r="P5" s="21">
        <f t="shared" si="13"/>
        <v>0</v>
      </c>
      <c r="Q5" s="17">
        <f t="shared" si="8"/>
        <v>37</v>
      </c>
      <c r="R5" s="17"/>
      <c r="S5" s="22">
        <v>0.86039886039886004</v>
      </c>
      <c r="T5" s="15">
        <v>300</v>
      </c>
      <c r="U5" s="23" t="s">
        <v>34</v>
      </c>
      <c r="V5" s="24" t="s">
        <v>34</v>
      </c>
      <c r="W5" s="15">
        <v>0</v>
      </c>
      <c r="X5" s="25">
        <f t="shared" si="9"/>
        <v>0</v>
      </c>
      <c r="Y5" s="26">
        <f t="shared" si="10"/>
        <v>0</v>
      </c>
      <c r="Z5" s="15">
        <v>0</v>
      </c>
      <c r="AA5" s="15" t="s">
        <v>35</v>
      </c>
      <c r="AB5" s="28">
        <f t="shared" si="11"/>
        <v>-0.69</v>
      </c>
      <c r="AC5" s="29">
        <v>2.7962892236384707E-2</v>
      </c>
      <c r="AD5" s="26">
        <f t="shared" si="12"/>
        <v>-0.81036461701042872</v>
      </c>
      <c r="AE5" s="26">
        <v>-5.8</v>
      </c>
      <c r="AF5" s="26">
        <v>-8.9201125641025634</v>
      </c>
      <c r="AG5" s="26">
        <v>0</v>
      </c>
    </row>
    <row r="6" spans="1:33" ht="15.75" customHeight="1" x14ac:dyDescent="0.2">
      <c r="A6" s="15" t="s">
        <v>38</v>
      </c>
      <c r="B6" s="15" t="s">
        <v>126</v>
      </c>
      <c r="C6" s="16">
        <f t="shared" si="4"/>
        <v>27.27571428571429</v>
      </c>
      <c r="D6" s="17">
        <v>14</v>
      </c>
      <c r="E6" s="17">
        <v>0</v>
      </c>
      <c r="F6" s="30">
        <v>381.86000000000007</v>
      </c>
      <c r="G6" s="30">
        <v>0</v>
      </c>
      <c r="H6" s="19">
        <f t="shared" si="1"/>
        <v>0</v>
      </c>
      <c r="I6" s="19">
        <f t="shared" si="2"/>
        <v>0.30890687954893736</v>
      </c>
      <c r="J6" s="18">
        <f t="shared" si="5"/>
        <v>117.95918102455724</v>
      </c>
      <c r="K6" s="18">
        <f t="shared" si="3"/>
        <v>8.425655787468374</v>
      </c>
      <c r="L6" s="17">
        <v>89</v>
      </c>
      <c r="M6" s="20">
        <f t="shared" si="6"/>
        <v>0.15730337078651685</v>
      </c>
      <c r="N6" s="17">
        <v>93</v>
      </c>
      <c r="O6" s="21">
        <f t="shared" ref="O6:P6" si="14">D6/7</f>
        <v>2</v>
      </c>
      <c r="P6" s="21">
        <f t="shared" si="14"/>
        <v>0</v>
      </c>
      <c r="Q6" s="17">
        <f t="shared" si="8"/>
        <v>46</v>
      </c>
      <c r="R6" s="17"/>
      <c r="S6" s="22">
        <v>1.0304878048780399</v>
      </c>
      <c r="T6" s="15">
        <v>300</v>
      </c>
      <c r="U6" s="23" t="s">
        <v>34</v>
      </c>
      <c r="V6" s="24" t="s">
        <v>125</v>
      </c>
      <c r="W6" s="15">
        <v>0</v>
      </c>
      <c r="X6" s="25">
        <f t="shared" si="9"/>
        <v>0</v>
      </c>
      <c r="Y6" s="26">
        <f t="shared" si="10"/>
        <v>0</v>
      </c>
      <c r="Z6" s="15">
        <v>0</v>
      </c>
      <c r="AA6" s="15" t="s">
        <v>35</v>
      </c>
      <c r="AB6" s="28">
        <f t="shared" si="11"/>
        <v>-0.69</v>
      </c>
      <c r="AC6" s="29">
        <v>2.7962892236384707E-2</v>
      </c>
      <c r="AD6" s="26">
        <f t="shared" si="12"/>
        <v>-0.54024307800695248</v>
      </c>
      <c r="AE6" s="26">
        <v>-5.8</v>
      </c>
      <c r="AF6" s="26">
        <v>-8.9201125641025634</v>
      </c>
      <c r="AG6" s="26">
        <v>0</v>
      </c>
    </row>
    <row r="7" spans="1:33" ht="15.75" customHeight="1" x14ac:dyDescent="0.2">
      <c r="A7" s="15" t="s">
        <v>39</v>
      </c>
      <c r="B7" s="15" t="s">
        <v>182</v>
      </c>
      <c r="C7" s="16">
        <f t="shared" si="4"/>
        <v>26.263636363636365</v>
      </c>
      <c r="D7" s="17">
        <v>22</v>
      </c>
      <c r="E7" s="17">
        <v>0</v>
      </c>
      <c r="F7" s="30">
        <v>577.80000000000007</v>
      </c>
      <c r="G7" s="30">
        <v>0</v>
      </c>
      <c r="H7" s="19">
        <f t="shared" si="1"/>
        <v>0</v>
      </c>
      <c r="I7" s="19">
        <f t="shared" si="2"/>
        <v>0.28805737758118777</v>
      </c>
      <c r="J7" s="18">
        <f t="shared" si="5"/>
        <v>166.43955276641032</v>
      </c>
      <c r="K7" s="18">
        <f t="shared" si="3"/>
        <v>7.5654342166550146</v>
      </c>
      <c r="L7" s="17">
        <v>98</v>
      </c>
      <c r="M7" s="20">
        <f t="shared" si="6"/>
        <v>0.22448979591836735</v>
      </c>
      <c r="N7" s="17">
        <v>70</v>
      </c>
      <c r="O7" s="21">
        <f t="shared" ref="O7:P7" si="15">D7/7</f>
        <v>3.1428571428571428</v>
      </c>
      <c r="P7" s="21">
        <f t="shared" si="15"/>
        <v>0</v>
      </c>
      <c r="Q7" s="17">
        <f t="shared" si="8"/>
        <v>22</v>
      </c>
      <c r="R7" s="17"/>
      <c r="S7" s="22">
        <v>1.15409836065573</v>
      </c>
      <c r="T7" s="15">
        <v>300</v>
      </c>
      <c r="U7" s="23" t="s">
        <v>34</v>
      </c>
      <c r="V7" s="24" t="s">
        <v>125</v>
      </c>
      <c r="W7" s="15">
        <v>0</v>
      </c>
      <c r="X7" s="25">
        <f t="shared" si="9"/>
        <v>0</v>
      </c>
      <c r="Y7" s="26">
        <f t="shared" si="10"/>
        <v>0</v>
      </c>
      <c r="Z7" s="15">
        <v>0</v>
      </c>
      <c r="AA7" s="15" t="s">
        <v>35</v>
      </c>
      <c r="AB7" s="28">
        <f t="shared" si="11"/>
        <v>-0.69</v>
      </c>
      <c r="AC7" s="29">
        <v>2.793052777777778E-2</v>
      </c>
      <c r="AD7" s="26">
        <f t="shared" si="12"/>
        <v>-0.84797082333333329</v>
      </c>
      <c r="AE7" s="26">
        <v>-5.8</v>
      </c>
      <c r="AF7" s="26">
        <v>-8.9201125641025634</v>
      </c>
      <c r="AG7" s="26">
        <v>0</v>
      </c>
    </row>
    <row r="8" spans="1:33" ht="15.75" customHeight="1" x14ac:dyDescent="0.2">
      <c r="A8" s="15" t="s">
        <v>41</v>
      </c>
      <c r="B8" s="15" t="s">
        <v>128</v>
      </c>
      <c r="C8" s="16">
        <f t="shared" si="4"/>
        <v>29.16</v>
      </c>
      <c r="D8" s="17">
        <v>12</v>
      </c>
      <c r="E8" s="17">
        <v>0</v>
      </c>
      <c r="F8" s="30">
        <v>349.92</v>
      </c>
      <c r="G8" s="30">
        <v>0</v>
      </c>
      <c r="H8" s="19">
        <f t="shared" si="1"/>
        <v>0</v>
      </c>
      <c r="I8" s="19">
        <f t="shared" si="2"/>
        <v>0.34387708750571566</v>
      </c>
      <c r="J8" s="18">
        <f t="shared" si="5"/>
        <v>120.32947046000002</v>
      </c>
      <c r="K8" s="18">
        <f t="shared" si="3"/>
        <v>10.027455871666669</v>
      </c>
      <c r="L8" s="17">
        <v>99</v>
      </c>
      <c r="M8" s="20">
        <f t="shared" si="6"/>
        <v>0.12121212121212122</v>
      </c>
      <c r="N8" s="17">
        <v>56</v>
      </c>
      <c r="O8" s="21">
        <f t="shared" ref="O8:P8" si="16">D8/7</f>
        <v>1.7142857142857142</v>
      </c>
      <c r="P8" s="21">
        <f t="shared" si="16"/>
        <v>0</v>
      </c>
      <c r="Q8" s="17">
        <f t="shared" si="8"/>
        <v>32</v>
      </c>
      <c r="R8" s="17"/>
      <c r="S8" s="22">
        <v>1.0598802395209499</v>
      </c>
      <c r="T8" s="15">
        <v>300</v>
      </c>
      <c r="U8" s="23" t="s">
        <v>34</v>
      </c>
      <c r="V8" s="24" t="s">
        <v>34</v>
      </c>
      <c r="W8" s="15">
        <v>0</v>
      </c>
      <c r="X8" s="25">
        <f t="shared" si="9"/>
        <v>0</v>
      </c>
      <c r="Y8" s="26">
        <f t="shared" si="10"/>
        <v>0</v>
      </c>
      <c r="Z8" s="15">
        <v>0</v>
      </c>
      <c r="AA8" s="15" t="s">
        <v>35</v>
      </c>
      <c r="AB8" s="28">
        <f t="shared" si="11"/>
        <v>-0.69</v>
      </c>
      <c r="AC8" s="29">
        <v>2.793052777777778E-2</v>
      </c>
      <c r="AD8" s="26">
        <f t="shared" si="12"/>
        <v>-0.46252953999999996</v>
      </c>
      <c r="AE8" s="26">
        <v>-5.8</v>
      </c>
      <c r="AF8" s="26">
        <v>-8.92</v>
      </c>
      <c r="AG8" s="26">
        <v>0</v>
      </c>
    </row>
    <row r="9" spans="1:33" ht="15.75" customHeight="1" x14ac:dyDescent="0.2">
      <c r="A9" s="15" t="s">
        <v>43</v>
      </c>
      <c r="B9" s="15" t="s">
        <v>128</v>
      </c>
      <c r="C9" s="16">
        <f t="shared" si="4"/>
        <v>30.990000000000006</v>
      </c>
      <c r="D9" s="17">
        <v>14</v>
      </c>
      <c r="E9" s="17">
        <v>0</v>
      </c>
      <c r="F9" s="30">
        <v>433.86000000000007</v>
      </c>
      <c r="G9" s="30">
        <v>0</v>
      </c>
      <c r="H9" s="19">
        <f t="shared" si="1"/>
        <v>0</v>
      </c>
      <c r="I9" s="19">
        <f t="shared" si="2"/>
        <v>0.36983054003772947</v>
      </c>
      <c r="J9" s="18">
        <f t="shared" si="5"/>
        <v>160.45467810076934</v>
      </c>
      <c r="K9" s="18">
        <f t="shared" si="3"/>
        <v>11.461048435769239</v>
      </c>
      <c r="L9" s="17">
        <v>128</v>
      </c>
      <c r="M9" s="20">
        <f t="shared" si="6"/>
        <v>0.109375</v>
      </c>
      <c r="N9" s="17">
        <v>36</v>
      </c>
      <c r="O9" s="21">
        <f t="shared" ref="O9:P9" si="17">D9/7</f>
        <v>2</v>
      </c>
      <c r="P9" s="21">
        <f t="shared" si="17"/>
        <v>0</v>
      </c>
      <c r="Q9" s="17">
        <f t="shared" si="8"/>
        <v>18</v>
      </c>
      <c r="R9" s="17"/>
      <c r="S9" s="22">
        <v>1.3333333333333299</v>
      </c>
      <c r="T9" s="15">
        <v>300</v>
      </c>
      <c r="U9" s="23" t="s">
        <v>34</v>
      </c>
      <c r="V9" s="24" t="s">
        <v>34</v>
      </c>
      <c r="W9" s="15">
        <v>0</v>
      </c>
      <c r="X9" s="25">
        <f t="shared" si="9"/>
        <v>0</v>
      </c>
      <c r="Y9" s="26">
        <f t="shared" si="10"/>
        <v>0</v>
      </c>
      <c r="Z9" s="15">
        <v>0</v>
      </c>
      <c r="AA9" s="15" t="s">
        <v>35</v>
      </c>
      <c r="AB9" s="28">
        <f t="shared" si="11"/>
        <v>-0.69</v>
      </c>
      <c r="AC9" s="29">
        <v>2.793052777777778E-2</v>
      </c>
      <c r="AD9" s="26">
        <f t="shared" si="12"/>
        <v>-0.53961779666666665</v>
      </c>
      <c r="AE9" s="26">
        <v>-5.8</v>
      </c>
      <c r="AF9" s="26">
        <v>-9.0419074358974303</v>
      </c>
      <c r="AG9" s="26">
        <v>0</v>
      </c>
    </row>
    <row r="10" spans="1:33" ht="15.75" customHeight="1" x14ac:dyDescent="0.2">
      <c r="A10" s="15" t="s">
        <v>45</v>
      </c>
      <c r="B10" s="15" t="s">
        <v>183</v>
      </c>
      <c r="C10" s="16">
        <f t="shared" si="4"/>
        <v>30.65666666666667</v>
      </c>
      <c r="D10" s="17">
        <v>9</v>
      </c>
      <c r="E10" s="17">
        <v>0</v>
      </c>
      <c r="F10" s="30">
        <v>275.91000000000003</v>
      </c>
      <c r="G10" s="30">
        <v>-0.14000000000000001</v>
      </c>
      <c r="H10" s="19">
        <f t="shared" si="1"/>
        <v>5.0741183719328771E-4</v>
      </c>
      <c r="I10" s="19">
        <f t="shared" si="2"/>
        <v>0.36410219246103143</v>
      </c>
      <c r="J10" s="18">
        <f t="shared" si="5"/>
        <v>100.45943592192319</v>
      </c>
      <c r="K10" s="18">
        <f t="shared" si="3"/>
        <v>11.162159546880353</v>
      </c>
      <c r="L10" s="17">
        <v>78</v>
      </c>
      <c r="M10" s="20">
        <f t="shared" si="6"/>
        <v>0.11538461538461539</v>
      </c>
      <c r="N10" s="17">
        <v>24</v>
      </c>
      <c r="O10" s="21">
        <f t="shared" ref="O10:P10" si="18">D10/7</f>
        <v>1.2857142857142858</v>
      </c>
      <c r="P10" s="21">
        <f t="shared" si="18"/>
        <v>0</v>
      </c>
      <c r="Q10" s="17">
        <f t="shared" si="8"/>
        <v>18</v>
      </c>
      <c r="R10" s="17"/>
      <c r="S10" s="22">
        <v>1.536</v>
      </c>
      <c r="T10" s="15">
        <v>300</v>
      </c>
      <c r="U10" s="23" t="s">
        <v>34</v>
      </c>
      <c r="V10" s="24" t="s">
        <v>34</v>
      </c>
      <c r="W10" s="15">
        <v>0</v>
      </c>
      <c r="X10" s="25">
        <f t="shared" si="9"/>
        <v>0</v>
      </c>
      <c r="Y10" s="26">
        <f t="shared" si="10"/>
        <v>0</v>
      </c>
      <c r="Z10" s="15">
        <v>0</v>
      </c>
      <c r="AA10" s="15" t="s">
        <v>35</v>
      </c>
      <c r="AB10" s="28">
        <f t="shared" si="11"/>
        <v>-0.69</v>
      </c>
      <c r="AC10" s="29">
        <v>2.793052777777778E-2</v>
      </c>
      <c r="AD10" s="26">
        <f t="shared" si="12"/>
        <v>-0.34689715499999996</v>
      </c>
      <c r="AE10" s="26">
        <v>-5.8</v>
      </c>
      <c r="AF10" s="26">
        <v>-9.0419074358974303</v>
      </c>
      <c r="AG10" s="26">
        <v>0</v>
      </c>
    </row>
    <row r="11" spans="1:33" ht="15.75" customHeight="1" x14ac:dyDescent="0.2">
      <c r="A11" s="15" t="s">
        <v>47</v>
      </c>
      <c r="B11" s="15" t="s">
        <v>184</v>
      </c>
      <c r="C11" s="16">
        <f t="shared" si="4"/>
        <v>30.99</v>
      </c>
      <c r="D11" s="17">
        <v>5</v>
      </c>
      <c r="E11" s="17">
        <v>0</v>
      </c>
      <c r="F11" s="30">
        <v>154.94999999999999</v>
      </c>
      <c r="G11" s="30">
        <v>-0.19</v>
      </c>
      <c r="H11" s="19">
        <f t="shared" si="1"/>
        <v>1.2262020006453696E-3</v>
      </c>
      <c r="I11" s="19">
        <f t="shared" si="2"/>
        <v>0.36860433803708409</v>
      </c>
      <c r="J11" s="18">
        <f t="shared" si="5"/>
        <v>57.115242178846174</v>
      </c>
      <c r="K11" s="18">
        <f t="shared" si="3"/>
        <v>11.423048435769235</v>
      </c>
      <c r="L11" s="17">
        <v>65</v>
      </c>
      <c r="M11" s="20">
        <f t="shared" si="6"/>
        <v>7.6923076923076927E-2</v>
      </c>
      <c r="N11" s="17">
        <v>131</v>
      </c>
      <c r="O11" s="21">
        <f t="shared" ref="O11:P11" si="19">D11/7</f>
        <v>0.7142857142857143</v>
      </c>
      <c r="P11" s="21">
        <f t="shared" si="19"/>
        <v>0</v>
      </c>
      <c r="Q11" s="17">
        <f t="shared" si="8"/>
        <v>183</v>
      </c>
      <c r="R11" s="17"/>
      <c r="S11" s="22">
        <v>1.36200716845878</v>
      </c>
      <c r="T11" s="15">
        <v>300</v>
      </c>
      <c r="U11" s="23" t="s">
        <v>34</v>
      </c>
      <c r="V11" s="24" t="s">
        <v>34</v>
      </c>
      <c r="W11" s="15">
        <v>0</v>
      </c>
      <c r="X11" s="25">
        <f t="shared" si="9"/>
        <v>0</v>
      </c>
      <c r="Y11" s="26">
        <f t="shared" si="10"/>
        <v>0</v>
      </c>
      <c r="Z11" s="15">
        <v>0</v>
      </c>
      <c r="AA11" s="15" t="s">
        <v>35</v>
      </c>
      <c r="AB11" s="28">
        <f t="shared" si="11"/>
        <v>-0.69</v>
      </c>
      <c r="AC11" s="29">
        <v>2.793052777777778E-2</v>
      </c>
      <c r="AD11" s="26">
        <f t="shared" si="12"/>
        <v>-0.19272064166666664</v>
      </c>
      <c r="AE11" s="26">
        <v>-5.8</v>
      </c>
      <c r="AF11" s="26">
        <v>-9.0419074358974303</v>
      </c>
      <c r="AG11" s="26">
        <v>0</v>
      </c>
    </row>
    <row r="12" spans="1:33" ht="15.75" customHeight="1" x14ac:dyDescent="0.2">
      <c r="A12" s="15" t="s">
        <v>49</v>
      </c>
      <c r="B12" s="15" t="s">
        <v>185</v>
      </c>
      <c r="C12" s="16">
        <f t="shared" si="4"/>
        <v>30.99</v>
      </c>
      <c r="D12" s="17">
        <v>2</v>
      </c>
      <c r="E12" s="17">
        <v>0</v>
      </c>
      <c r="F12" s="30">
        <v>61.98</v>
      </c>
      <c r="G12" s="30">
        <v>-0.05</v>
      </c>
      <c r="H12" s="19">
        <f t="shared" si="1"/>
        <v>8.067118425298484E-4</v>
      </c>
      <c r="I12" s="19">
        <f t="shared" si="2"/>
        <v>0.36902382819519963</v>
      </c>
      <c r="J12" s="18">
        <f t="shared" si="5"/>
        <v>22.872096871538471</v>
      </c>
      <c r="K12" s="18">
        <f t="shared" si="3"/>
        <v>11.436048435769235</v>
      </c>
      <c r="L12" s="17">
        <v>39</v>
      </c>
      <c r="M12" s="20">
        <f t="shared" si="6"/>
        <v>5.128205128205128E-2</v>
      </c>
      <c r="N12" s="17">
        <v>132</v>
      </c>
      <c r="O12" s="21">
        <f t="shared" ref="O12:P12" si="20">D12/7</f>
        <v>0.2857142857142857</v>
      </c>
      <c r="P12" s="21">
        <f t="shared" si="20"/>
        <v>0</v>
      </c>
      <c r="Q12" s="17">
        <f t="shared" si="8"/>
        <v>462</v>
      </c>
      <c r="R12" s="17"/>
      <c r="S12" s="22">
        <v>1.1572327044025099</v>
      </c>
      <c r="T12" s="15">
        <v>300</v>
      </c>
      <c r="U12" s="23" t="s">
        <v>34</v>
      </c>
      <c r="V12" s="24" t="s">
        <v>34</v>
      </c>
      <c r="W12" s="15">
        <v>0</v>
      </c>
      <c r="X12" s="25">
        <f t="shared" si="9"/>
        <v>0</v>
      </c>
      <c r="Y12" s="26">
        <f t="shared" si="10"/>
        <v>0</v>
      </c>
      <c r="Z12" s="15">
        <v>0</v>
      </c>
      <c r="AA12" s="15" t="s">
        <v>35</v>
      </c>
      <c r="AB12" s="28">
        <f t="shared" si="11"/>
        <v>-0.69</v>
      </c>
      <c r="AC12" s="29">
        <v>2.793052777777778E-2</v>
      </c>
      <c r="AD12" s="26">
        <f t="shared" si="12"/>
        <v>-7.708825666666666E-2</v>
      </c>
      <c r="AE12" s="26">
        <v>-5.8</v>
      </c>
      <c r="AF12" s="26">
        <v>-9.0419074358974303</v>
      </c>
      <c r="AG12" s="26">
        <v>0</v>
      </c>
    </row>
    <row r="13" spans="1:33" ht="15.75" customHeight="1" x14ac:dyDescent="0.2">
      <c r="A13" s="15" t="s">
        <v>51</v>
      </c>
      <c r="B13" s="15" t="s">
        <v>157</v>
      </c>
      <c r="C13" s="16">
        <f t="shared" si="4"/>
        <v>27.99</v>
      </c>
      <c r="D13" s="17">
        <v>6</v>
      </c>
      <c r="E13" s="17">
        <v>0</v>
      </c>
      <c r="F13" s="18">
        <v>167.94</v>
      </c>
      <c r="G13" s="30">
        <v>-0.12</v>
      </c>
      <c r="H13" s="19">
        <f t="shared" si="1"/>
        <v>7.1454090746695244E-4</v>
      </c>
      <c r="I13" s="19">
        <f t="shared" si="2"/>
        <v>0.31536069566511843</v>
      </c>
      <c r="J13" s="18">
        <f t="shared" si="5"/>
        <v>52.96167522999999</v>
      </c>
      <c r="K13" s="18">
        <f t="shared" si="3"/>
        <v>8.8269458716666644</v>
      </c>
      <c r="L13" s="17">
        <v>26</v>
      </c>
      <c r="M13" s="20">
        <f t="shared" si="6"/>
        <v>0.23076923076923078</v>
      </c>
      <c r="N13" s="17">
        <v>138</v>
      </c>
      <c r="O13" s="21">
        <f t="shared" ref="O13:P13" si="21">D13/7</f>
        <v>0.8571428571428571</v>
      </c>
      <c r="P13" s="21">
        <f t="shared" si="21"/>
        <v>0</v>
      </c>
      <c r="Q13" s="17">
        <f t="shared" si="8"/>
        <v>161</v>
      </c>
      <c r="R13" s="17"/>
      <c r="S13" s="22">
        <v>1.1612903225806399</v>
      </c>
      <c r="T13" s="15">
        <v>0</v>
      </c>
      <c r="U13" s="23" t="s">
        <v>34</v>
      </c>
      <c r="V13" s="24" t="s">
        <v>34</v>
      </c>
      <c r="W13" s="15">
        <v>0</v>
      </c>
      <c r="X13" s="25">
        <f t="shared" si="9"/>
        <v>0</v>
      </c>
      <c r="Y13" s="26">
        <f t="shared" si="10"/>
        <v>0</v>
      </c>
      <c r="Z13" s="15">
        <v>0</v>
      </c>
      <c r="AA13" s="15" t="s">
        <v>35</v>
      </c>
      <c r="AB13" s="28">
        <f t="shared" si="11"/>
        <v>-0.69</v>
      </c>
      <c r="AC13" s="29">
        <v>2.793052777777778E-2</v>
      </c>
      <c r="AD13" s="26">
        <f t="shared" si="12"/>
        <v>-0.23126476999999998</v>
      </c>
      <c r="AE13" s="26">
        <v>-5.8</v>
      </c>
      <c r="AF13" s="26">
        <v>-9.1060099999999995</v>
      </c>
      <c r="AG13" s="26">
        <v>0</v>
      </c>
    </row>
    <row r="14" spans="1:33" ht="15.75" customHeight="1" x14ac:dyDescent="0.2">
      <c r="A14" s="15" t="s">
        <v>53</v>
      </c>
      <c r="B14" s="15" t="s">
        <v>128</v>
      </c>
      <c r="C14" s="16">
        <f t="shared" si="4"/>
        <v>27.990000000000006</v>
      </c>
      <c r="D14" s="17">
        <v>11</v>
      </c>
      <c r="E14" s="17">
        <v>0</v>
      </c>
      <c r="F14" s="18">
        <v>307.89000000000004</v>
      </c>
      <c r="G14" s="30">
        <v>-0.19</v>
      </c>
      <c r="H14" s="19">
        <f t="shared" si="1"/>
        <v>6.1710351099418612E-4</v>
      </c>
      <c r="I14" s="19">
        <f t="shared" si="2"/>
        <v>0.31545813306159126</v>
      </c>
      <c r="J14" s="18">
        <f t="shared" si="5"/>
        <v>97.126404588333344</v>
      </c>
      <c r="K14" s="18">
        <f t="shared" si="3"/>
        <v>8.82967314439394</v>
      </c>
      <c r="L14" s="17">
        <v>90</v>
      </c>
      <c r="M14" s="20">
        <f t="shared" si="6"/>
        <v>0.12222222222222222</v>
      </c>
      <c r="N14" s="17">
        <v>114</v>
      </c>
      <c r="O14" s="21">
        <f t="shared" ref="O14:P14" si="22">D14/7</f>
        <v>1.5714285714285714</v>
      </c>
      <c r="P14" s="21">
        <f t="shared" si="22"/>
        <v>0</v>
      </c>
      <c r="Q14" s="17">
        <f t="shared" si="8"/>
        <v>72</v>
      </c>
      <c r="R14" s="17"/>
      <c r="S14" s="22">
        <v>1.3668763102725301</v>
      </c>
      <c r="T14" s="15">
        <v>0</v>
      </c>
      <c r="U14" s="23" t="s">
        <v>34</v>
      </c>
      <c r="V14" s="24" t="s">
        <v>34</v>
      </c>
      <c r="W14" s="15">
        <v>0</v>
      </c>
      <c r="X14" s="25">
        <f t="shared" si="9"/>
        <v>0</v>
      </c>
      <c r="Y14" s="26">
        <f t="shared" si="10"/>
        <v>0</v>
      </c>
      <c r="Z14" s="15">
        <v>0</v>
      </c>
      <c r="AA14" s="15" t="s">
        <v>35</v>
      </c>
      <c r="AB14" s="28">
        <f t="shared" si="11"/>
        <v>-0.69</v>
      </c>
      <c r="AC14" s="29">
        <v>2.793052777777778E-2</v>
      </c>
      <c r="AD14" s="26">
        <f t="shared" si="12"/>
        <v>-0.42398541166666665</v>
      </c>
      <c r="AE14" s="26">
        <v>-5.8</v>
      </c>
      <c r="AF14" s="26">
        <v>-9.1060099999999995</v>
      </c>
      <c r="AG14" s="26">
        <v>0</v>
      </c>
    </row>
    <row r="15" spans="1:33" ht="15.75" customHeight="1" x14ac:dyDescent="0.2">
      <c r="A15" s="15" t="s">
        <v>55</v>
      </c>
      <c r="B15" s="15" t="s">
        <v>128</v>
      </c>
      <c r="C15" s="16">
        <f t="shared" si="4"/>
        <v>25.990000000000002</v>
      </c>
      <c r="D15" s="17">
        <v>7</v>
      </c>
      <c r="E15" s="17">
        <v>0</v>
      </c>
      <c r="F15" s="18">
        <v>181.93</v>
      </c>
      <c r="G15" s="30">
        <v>-0.14000000000000001</v>
      </c>
      <c r="H15" s="19">
        <f t="shared" si="1"/>
        <v>7.6952674105425169E-4</v>
      </c>
      <c r="I15" s="19">
        <f t="shared" si="2"/>
        <v>0.27421877151468521</v>
      </c>
      <c r="J15" s="18">
        <f t="shared" si="5"/>
        <v>49.888621101666686</v>
      </c>
      <c r="K15" s="18">
        <f t="shared" si="3"/>
        <v>7.1269458716666696</v>
      </c>
      <c r="L15" s="17">
        <v>66</v>
      </c>
      <c r="M15" s="20">
        <f t="shared" si="6"/>
        <v>0.10606060606060606</v>
      </c>
      <c r="N15" s="17">
        <v>103</v>
      </c>
      <c r="O15" s="21">
        <f t="shared" ref="O15:P15" si="23">D15/7</f>
        <v>1</v>
      </c>
      <c r="P15" s="21">
        <f t="shared" si="23"/>
        <v>0</v>
      </c>
      <c r="Q15" s="17">
        <f t="shared" si="8"/>
        <v>103</v>
      </c>
      <c r="R15" s="17"/>
      <c r="S15" s="22">
        <v>1.4258373205741599</v>
      </c>
      <c r="T15" s="15">
        <v>0</v>
      </c>
      <c r="U15" s="23" t="s">
        <v>34</v>
      </c>
      <c r="V15" s="24" t="s">
        <v>34</v>
      </c>
      <c r="W15" s="15">
        <v>0</v>
      </c>
      <c r="X15" s="25">
        <f t="shared" si="9"/>
        <v>0</v>
      </c>
      <c r="Y15" s="26">
        <f t="shared" si="10"/>
        <v>0</v>
      </c>
      <c r="Z15" s="15">
        <v>0</v>
      </c>
      <c r="AA15" s="15" t="s">
        <v>35</v>
      </c>
      <c r="AB15" s="28">
        <f t="shared" si="11"/>
        <v>-0.69</v>
      </c>
      <c r="AC15" s="29">
        <v>2.793052777777778E-2</v>
      </c>
      <c r="AD15" s="26">
        <f t="shared" si="12"/>
        <v>-0.26980889833333332</v>
      </c>
      <c r="AE15" s="26">
        <v>-5.8</v>
      </c>
      <c r="AF15" s="26">
        <v>-9.1060099999999995</v>
      </c>
      <c r="AG15" s="26">
        <v>0</v>
      </c>
    </row>
    <row r="16" spans="1:33" ht="15.75" customHeight="1" x14ac:dyDescent="0.2">
      <c r="A16" s="15" t="s">
        <v>57</v>
      </c>
      <c r="B16" s="15" t="s">
        <v>128</v>
      </c>
      <c r="C16" s="16">
        <f t="shared" si="4"/>
        <v>26.589999999999996</v>
      </c>
      <c r="D16" s="17">
        <v>5</v>
      </c>
      <c r="E16" s="17">
        <v>0</v>
      </c>
      <c r="F16" s="18">
        <v>132.94999999999999</v>
      </c>
      <c r="G16" s="30">
        <v>-0.08</v>
      </c>
      <c r="H16" s="19">
        <f t="shared" si="1"/>
        <v>6.0172997367431377E-4</v>
      </c>
      <c r="I16" s="19">
        <f t="shared" si="2"/>
        <v>0.28736163488780236</v>
      </c>
      <c r="J16" s="18">
        <f t="shared" si="5"/>
        <v>38.204729358333324</v>
      </c>
      <c r="K16" s="18">
        <f t="shared" si="3"/>
        <v>7.6409458716666645</v>
      </c>
      <c r="L16" s="17">
        <v>40</v>
      </c>
      <c r="M16" s="20">
        <f t="shared" si="6"/>
        <v>0.125</v>
      </c>
      <c r="N16" s="17">
        <v>98</v>
      </c>
      <c r="O16" s="21">
        <f t="shared" ref="O16:P16" si="24">D16/7</f>
        <v>0.7142857142857143</v>
      </c>
      <c r="P16" s="21">
        <f t="shared" si="24"/>
        <v>0</v>
      </c>
      <c r="Q16" s="17">
        <f t="shared" si="8"/>
        <v>137</v>
      </c>
      <c r="R16" s="17"/>
      <c r="S16" s="22">
        <v>1.1894093686354299</v>
      </c>
      <c r="T16" s="15">
        <v>0</v>
      </c>
      <c r="U16" s="23" t="s">
        <v>34</v>
      </c>
      <c r="V16" s="24" t="s">
        <v>34</v>
      </c>
      <c r="W16" s="15">
        <v>0</v>
      </c>
      <c r="X16" s="25">
        <f t="shared" si="9"/>
        <v>0</v>
      </c>
      <c r="Y16" s="26">
        <f t="shared" si="10"/>
        <v>0</v>
      </c>
      <c r="Z16" s="15">
        <v>0</v>
      </c>
      <c r="AA16" s="15" t="s">
        <v>35</v>
      </c>
      <c r="AB16" s="28">
        <f t="shared" si="11"/>
        <v>-0.69</v>
      </c>
      <c r="AC16" s="29">
        <v>2.793052777777778E-2</v>
      </c>
      <c r="AD16" s="26">
        <f t="shared" si="12"/>
        <v>-0.19272064166666664</v>
      </c>
      <c r="AE16" s="26">
        <v>-5.8</v>
      </c>
      <c r="AF16" s="26">
        <v>-9.1060099999999995</v>
      </c>
      <c r="AG16" s="26">
        <v>0</v>
      </c>
    </row>
    <row r="17" spans="1:33" ht="15.75" customHeight="1" x14ac:dyDescent="0.2">
      <c r="A17" s="15" t="s">
        <v>59</v>
      </c>
      <c r="B17" s="15" t="s">
        <v>186</v>
      </c>
      <c r="C17" s="16">
        <f t="shared" si="4"/>
        <v>28.434444444444448</v>
      </c>
      <c r="D17" s="17">
        <v>9</v>
      </c>
      <c r="E17" s="17">
        <v>0</v>
      </c>
      <c r="F17" s="18">
        <v>255.91000000000003</v>
      </c>
      <c r="G17" s="30">
        <v>-0.14000000000000001</v>
      </c>
      <c r="H17" s="19">
        <f t="shared" si="1"/>
        <v>5.4706732835762574E-4</v>
      </c>
      <c r="I17" s="19">
        <f t="shared" si="2"/>
        <v>0.33064715269039913</v>
      </c>
      <c r="J17" s="18">
        <f t="shared" si="5"/>
        <v>84.615912845000054</v>
      </c>
      <c r="K17" s="18">
        <f t="shared" si="3"/>
        <v>9.4017680938888955</v>
      </c>
      <c r="L17" s="17">
        <v>46</v>
      </c>
      <c r="M17" s="20">
        <f t="shared" si="6"/>
        <v>0.19565217391304349</v>
      </c>
      <c r="N17" s="17">
        <v>85</v>
      </c>
      <c r="O17" s="21">
        <f t="shared" ref="O17:P17" si="25">D17/7</f>
        <v>1.2857142857142858</v>
      </c>
      <c r="P17" s="21">
        <f t="shared" si="25"/>
        <v>0</v>
      </c>
      <c r="Q17" s="17">
        <f t="shared" si="8"/>
        <v>66</v>
      </c>
      <c r="R17" s="17"/>
      <c r="S17" s="22">
        <v>1.2035398230088401</v>
      </c>
      <c r="T17" s="15">
        <v>0</v>
      </c>
      <c r="U17" s="23" t="s">
        <v>34</v>
      </c>
      <c r="V17" s="24" t="s">
        <v>34</v>
      </c>
      <c r="W17" s="15">
        <v>0</v>
      </c>
      <c r="X17" s="25">
        <f t="shared" si="9"/>
        <v>0</v>
      </c>
      <c r="Y17" s="26">
        <f t="shared" si="10"/>
        <v>0</v>
      </c>
      <c r="Z17" s="15">
        <v>0</v>
      </c>
      <c r="AA17" s="15" t="s">
        <v>35</v>
      </c>
      <c r="AB17" s="28">
        <f t="shared" si="11"/>
        <v>-0.69</v>
      </c>
      <c r="AC17" s="29">
        <v>2.793052777777778E-2</v>
      </c>
      <c r="AD17" s="26">
        <f t="shared" si="12"/>
        <v>-0.34689715499999996</v>
      </c>
      <c r="AE17" s="26">
        <v>-5.8</v>
      </c>
      <c r="AF17" s="26">
        <v>-8.9134100000000007</v>
      </c>
      <c r="AG17" s="26">
        <v>0</v>
      </c>
    </row>
    <row r="18" spans="1:33" ht="15.75" customHeight="1" x14ac:dyDescent="0.2">
      <c r="A18" s="15" t="s">
        <v>61</v>
      </c>
      <c r="B18" s="15" t="s">
        <v>187</v>
      </c>
      <c r="C18" s="16">
        <f t="shared" si="4"/>
        <v>29.656666666666666</v>
      </c>
      <c r="D18" s="17">
        <v>3</v>
      </c>
      <c r="E18" s="17">
        <v>0</v>
      </c>
      <c r="F18" s="18">
        <v>88.97</v>
      </c>
      <c r="G18" s="30">
        <v>-0.16</v>
      </c>
      <c r="H18" s="19">
        <f t="shared" si="1"/>
        <v>1.7983589974148589E-3</v>
      </c>
      <c r="I18" s="19">
        <f t="shared" si="2"/>
        <v>0.35077708907496907</v>
      </c>
      <c r="J18" s="18">
        <f t="shared" si="5"/>
        <v>31.208637614999997</v>
      </c>
      <c r="K18" s="18">
        <f t="shared" si="3"/>
        <v>10.402879205</v>
      </c>
      <c r="L18" s="17">
        <v>30</v>
      </c>
      <c r="M18" s="20">
        <f t="shared" si="6"/>
        <v>0.1</v>
      </c>
      <c r="N18" s="17">
        <v>76</v>
      </c>
      <c r="O18" s="21">
        <f t="shared" ref="O18:P18" si="26">D18/7</f>
        <v>0.42857142857142855</v>
      </c>
      <c r="P18" s="21">
        <f t="shared" si="26"/>
        <v>0</v>
      </c>
      <c r="Q18" s="17">
        <f t="shared" si="8"/>
        <v>177</v>
      </c>
      <c r="R18" s="17"/>
      <c r="S18" s="22">
        <v>1.2460732984293099</v>
      </c>
      <c r="T18" s="15">
        <v>0</v>
      </c>
      <c r="U18" s="23" t="s">
        <v>34</v>
      </c>
      <c r="V18" s="24" t="s">
        <v>34</v>
      </c>
      <c r="W18" s="15">
        <v>0</v>
      </c>
      <c r="X18" s="25">
        <f t="shared" si="9"/>
        <v>0</v>
      </c>
      <c r="Y18" s="26">
        <f t="shared" si="10"/>
        <v>0</v>
      </c>
      <c r="Z18" s="15">
        <v>0</v>
      </c>
      <c r="AA18" s="15" t="s">
        <v>35</v>
      </c>
      <c r="AB18" s="28">
        <f t="shared" si="11"/>
        <v>-0.69</v>
      </c>
      <c r="AC18" s="29">
        <v>2.793052777777778E-2</v>
      </c>
      <c r="AD18" s="26">
        <f t="shared" si="12"/>
        <v>-0.11563238499999999</v>
      </c>
      <c r="AE18" s="26">
        <v>-5.8</v>
      </c>
      <c r="AF18" s="26">
        <v>-8.9134100000000007</v>
      </c>
      <c r="AG18" s="26">
        <v>0</v>
      </c>
    </row>
    <row r="19" spans="1:33" ht="15.75" customHeight="1" x14ac:dyDescent="0.2">
      <c r="A19" s="15" t="s">
        <v>63</v>
      </c>
      <c r="B19" s="15" t="s">
        <v>128</v>
      </c>
      <c r="C19" s="16">
        <f t="shared" si="4"/>
        <v>28.323333333333334</v>
      </c>
      <c r="D19" s="17">
        <v>3</v>
      </c>
      <c r="E19" s="17">
        <v>0</v>
      </c>
      <c r="F19" s="18">
        <v>84.97</v>
      </c>
      <c r="G19" s="30">
        <v>0</v>
      </c>
      <c r="H19" s="19">
        <f t="shared" si="1"/>
        <v>0</v>
      </c>
      <c r="I19" s="19">
        <f t="shared" si="2"/>
        <v>0.329158969224432</v>
      </c>
      <c r="J19" s="18">
        <f t="shared" si="5"/>
        <v>27.968637614999988</v>
      </c>
      <c r="K19" s="18">
        <f t="shared" si="3"/>
        <v>9.322879204999996</v>
      </c>
      <c r="L19" s="17">
        <v>28</v>
      </c>
      <c r="M19" s="20">
        <f t="shared" si="6"/>
        <v>0.10714285714285714</v>
      </c>
      <c r="N19" s="17">
        <v>70</v>
      </c>
      <c r="O19" s="21">
        <f t="shared" ref="O19:P19" si="27">D19/7</f>
        <v>0.42857142857142855</v>
      </c>
      <c r="P19" s="21">
        <f t="shared" si="27"/>
        <v>0</v>
      </c>
      <c r="Q19" s="17">
        <f t="shared" si="8"/>
        <v>163</v>
      </c>
      <c r="R19" s="17"/>
      <c r="S19" s="22">
        <v>1.2906976744186001</v>
      </c>
      <c r="T19" s="15">
        <v>310</v>
      </c>
      <c r="U19" s="23" t="s">
        <v>34</v>
      </c>
      <c r="V19" s="24" t="s">
        <v>34</v>
      </c>
      <c r="W19" s="15">
        <v>0</v>
      </c>
      <c r="X19" s="25">
        <f t="shared" si="9"/>
        <v>0</v>
      </c>
      <c r="Y19" s="26">
        <f t="shared" si="10"/>
        <v>0</v>
      </c>
      <c r="Z19" s="15">
        <v>0</v>
      </c>
      <c r="AA19" s="15" t="s">
        <v>35</v>
      </c>
      <c r="AB19" s="28">
        <f t="shared" si="11"/>
        <v>-0.69</v>
      </c>
      <c r="AC19" s="29">
        <v>2.793052777777778E-2</v>
      </c>
      <c r="AD19" s="26">
        <f t="shared" si="12"/>
        <v>-0.11563238499999999</v>
      </c>
      <c r="AE19" s="26">
        <v>-5.8</v>
      </c>
      <c r="AF19" s="26">
        <v>-8.9134100000000007</v>
      </c>
      <c r="AG19" s="26">
        <v>0</v>
      </c>
    </row>
    <row r="20" spans="1:33" ht="15.75" customHeight="1" x14ac:dyDescent="0.2">
      <c r="A20" s="15" t="s">
        <v>65</v>
      </c>
      <c r="B20" s="15" t="s">
        <v>128</v>
      </c>
      <c r="C20" s="16">
        <f t="shared" si="4"/>
        <v>25.79</v>
      </c>
      <c r="D20" s="17">
        <v>5</v>
      </c>
      <c r="E20" s="17">
        <v>0</v>
      </c>
      <c r="F20" s="18">
        <v>128.94999999999999</v>
      </c>
      <c r="G20" s="30">
        <v>-0.1</v>
      </c>
      <c r="H20" s="19">
        <f t="shared" si="1"/>
        <v>7.75494377665762E-4</v>
      </c>
      <c r="I20" s="19">
        <f t="shared" si="2"/>
        <v>0.27722163131704797</v>
      </c>
      <c r="J20" s="18">
        <f t="shared" si="5"/>
        <v>35.747729358333331</v>
      </c>
      <c r="K20" s="18">
        <f t="shared" si="3"/>
        <v>7.1495458716666658</v>
      </c>
      <c r="L20" s="17">
        <v>42</v>
      </c>
      <c r="M20" s="20">
        <f t="shared" si="6"/>
        <v>0.11904761904761904</v>
      </c>
      <c r="N20" s="17">
        <v>63</v>
      </c>
      <c r="O20" s="21">
        <f t="shared" ref="O20:P20" si="28">D20/7</f>
        <v>0.7142857142857143</v>
      </c>
      <c r="P20" s="21">
        <f t="shared" si="28"/>
        <v>0</v>
      </c>
      <c r="Q20" s="17">
        <f t="shared" si="8"/>
        <v>88</v>
      </c>
      <c r="R20" s="17"/>
      <c r="S20" s="22">
        <v>0.92822966507176996</v>
      </c>
      <c r="T20" s="15">
        <v>310</v>
      </c>
      <c r="U20" s="23" t="s">
        <v>34</v>
      </c>
      <c r="V20" s="24" t="s">
        <v>34</v>
      </c>
      <c r="W20" s="15">
        <v>0</v>
      </c>
      <c r="X20" s="25">
        <f t="shared" si="9"/>
        <v>0</v>
      </c>
      <c r="Y20" s="26">
        <f t="shared" si="10"/>
        <v>0</v>
      </c>
      <c r="Z20" s="15">
        <v>0</v>
      </c>
      <c r="AA20" s="15" t="s">
        <v>35</v>
      </c>
      <c r="AB20" s="28">
        <f t="shared" si="11"/>
        <v>-0.69</v>
      </c>
      <c r="AC20" s="29">
        <v>2.793052777777778E-2</v>
      </c>
      <c r="AD20" s="26">
        <f t="shared" si="12"/>
        <v>-0.19272064166666664</v>
      </c>
      <c r="AE20" s="26">
        <v>-5.8</v>
      </c>
      <c r="AF20" s="26">
        <v>-8.9134100000000007</v>
      </c>
      <c r="AG20" s="26">
        <v>0</v>
      </c>
    </row>
    <row r="21" spans="1:33" ht="15.75" customHeight="1" x14ac:dyDescent="0.2">
      <c r="A21" s="15" t="s">
        <v>67</v>
      </c>
      <c r="B21" s="15" t="s">
        <v>128</v>
      </c>
      <c r="C21" s="16">
        <f t="shared" si="4"/>
        <v>24.99</v>
      </c>
      <c r="D21" s="17">
        <v>5</v>
      </c>
      <c r="E21" s="17">
        <v>0</v>
      </c>
      <c r="F21" s="18">
        <v>124.94999999999999</v>
      </c>
      <c r="G21" s="30">
        <v>0</v>
      </c>
      <c r="H21" s="19">
        <f t="shared" si="1"/>
        <v>0</v>
      </c>
      <c r="I21" s="19">
        <f t="shared" si="2"/>
        <v>0.25968570915032663</v>
      </c>
      <c r="J21" s="18">
        <f t="shared" si="5"/>
        <v>32.447729358333312</v>
      </c>
      <c r="K21" s="18">
        <f t="shared" si="3"/>
        <v>6.4895458716666621</v>
      </c>
      <c r="L21" s="17">
        <v>34</v>
      </c>
      <c r="M21" s="20">
        <f t="shared" si="6"/>
        <v>0.14705882352941177</v>
      </c>
      <c r="N21" s="17">
        <v>57</v>
      </c>
      <c r="O21" s="21">
        <f t="shared" ref="O21:P21" si="29">D21/7</f>
        <v>0.7142857142857143</v>
      </c>
      <c r="P21" s="21">
        <f t="shared" si="29"/>
        <v>0</v>
      </c>
      <c r="Q21" s="17">
        <f t="shared" si="8"/>
        <v>79</v>
      </c>
      <c r="R21" s="17"/>
      <c r="S21" s="22">
        <v>0.93814432989690699</v>
      </c>
      <c r="T21" s="15">
        <v>310</v>
      </c>
      <c r="U21" s="23" t="s">
        <v>34</v>
      </c>
      <c r="V21" s="24" t="s">
        <v>34</v>
      </c>
      <c r="W21" s="15">
        <v>0</v>
      </c>
      <c r="X21" s="25">
        <f t="shared" si="9"/>
        <v>0</v>
      </c>
      <c r="Y21" s="26">
        <f t="shared" si="10"/>
        <v>0</v>
      </c>
      <c r="Z21" s="15">
        <v>0</v>
      </c>
      <c r="AA21" s="15" t="s">
        <v>35</v>
      </c>
      <c r="AB21" s="28">
        <f t="shared" si="11"/>
        <v>-0.69</v>
      </c>
      <c r="AC21" s="29">
        <v>2.793052777777778E-2</v>
      </c>
      <c r="AD21" s="26">
        <f t="shared" si="12"/>
        <v>-0.19272064166666664</v>
      </c>
      <c r="AE21" s="26">
        <v>-5.8</v>
      </c>
      <c r="AF21" s="26">
        <v>-8.9134100000000007</v>
      </c>
      <c r="AG21" s="26">
        <v>0</v>
      </c>
    </row>
    <row r="22" spans="1:33" ht="15.75" customHeight="1" x14ac:dyDescent="0.2">
      <c r="A22" s="15" t="s">
        <v>69</v>
      </c>
      <c r="B22" s="15" t="s">
        <v>188</v>
      </c>
      <c r="C22" s="16">
        <f t="shared" si="4"/>
        <v>24.99</v>
      </c>
      <c r="D22" s="17">
        <v>2</v>
      </c>
      <c r="E22" s="17">
        <v>1</v>
      </c>
      <c r="F22" s="30">
        <v>49.98</v>
      </c>
      <c r="G22" s="30">
        <v>-0.03</v>
      </c>
      <c r="H22" s="19">
        <f t="shared" si="1"/>
        <v>6.0024009603841543E-4</v>
      </c>
      <c r="I22" s="19">
        <f t="shared" si="2"/>
        <v>0.25908546905428831</v>
      </c>
      <c r="J22" s="18">
        <f t="shared" si="5"/>
        <v>12.949091743333328</v>
      </c>
      <c r="K22" s="18">
        <f t="shared" si="3"/>
        <v>6.4745458716666642</v>
      </c>
      <c r="L22" s="17">
        <v>22</v>
      </c>
      <c r="M22" s="20">
        <f t="shared" si="6"/>
        <v>9.0909090909090912E-2</v>
      </c>
      <c r="N22" s="17">
        <v>51</v>
      </c>
      <c r="O22" s="21">
        <f t="shared" ref="O22:P22" si="30">D22/7</f>
        <v>0.2857142857142857</v>
      </c>
      <c r="P22" s="21">
        <f t="shared" si="30"/>
        <v>0.14285714285714285</v>
      </c>
      <c r="Q22" s="17">
        <f t="shared" si="8"/>
        <v>119</v>
      </c>
      <c r="R22" s="17"/>
      <c r="S22" s="22">
        <v>0.85797101449275304</v>
      </c>
      <c r="T22" s="15">
        <v>310</v>
      </c>
      <c r="U22" s="23" t="s">
        <v>34</v>
      </c>
      <c r="V22" s="24" t="s">
        <v>34</v>
      </c>
      <c r="W22" s="15">
        <v>0</v>
      </c>
      <c r="X22" s="25">
        <f t="shared" si="9"/>
        <v>0</v>
      </c>
      <c r="Y22" s="26">
        <f t="shared" si="10"/>
        <v>0</v>
      </c>
      <c r="Z22" s="15">
        <v>0</v>
      </c>
      <c r="AA22" s="15" t="s">
        <v>35</v>
      </c>
      <c r="AB22" s="28">
        <f t="shared" si="11"/>
        <v>-0.69</v>
      </c>
      <c r="AC22" s="29">
        <v>2.793052777777778E-2</v>
      </c>
      <c r="AD22" s="26">
        <f t="shared" si="12"/>
        <v>-7.708825666666666E-2</v>
      </c>
      <c r="AE22" s="26">
        <v>-5.8</v>
      </c>
      <c r="AF22" s="26">
        <v>-8.9134100000000007</v>
      </c>
      <c r="AG22" s="26">
        <v>0</v>
      </c>
    </row>
    <row r="23" spans="1:33" ht="15.75" customHeight="1" x14ac:dyDescent="0.2">
      <c r="A23" s="15" t="s">
        <v>71</v>
      </c>
      <c r="B23" s="15" t="s">
        <v>189</v>
      </c>
      <c r="C23" s="16">
        <f t="shared" si="4"/>
        <v>26.204285714285721</v>
      </c>
      <c r="D23" s="17">
        <v>14</v>
      </c>
      <c r="E23" s="17">
        <v>0</v>
      </c>
      <c r="F23" s="18">
        <v>366.86000000000007</v>
      </c>
      <c r="G23" s="30">
        <v>-22.089999999999996</v>
      </c>
      <c r="H23" s="19">
        <f t="shared" si="1"/>
        <v>6.0213705500735952E-2</v>
      </c>
      <c r="I23" s="19">
        <f t="shared" si="2"/>
        <v>0.22682669738683259</v>
      </c>
      <c r="J23" s="18">
        <f t="shared" si="5"/>
        <v>83.213642203333421</v>
      </c>
      <c r="K23" s="18">
        <f t="shared" si="3"/>
        <v>5.9438315859523874</v>
      </c>
      <c r="L23" s="17">
        <v>79</v>
      </c>
      <c r="M23" s="20">
        <f t="shared" si="6"/>
        <v>0.17721518987341772</v>
      </c>
      <c r="N23" s="17">
        <v>36</v>
      </c>
      <c r="O23" s="21">
        <f t="shared" ref="O23:P23" si="31">D23/7</f>
        <v>2</v>
      </c>
      <c r="P23" s="21">
        <f t="shared" si="31"/>
        <v>0</v>
      </c>
      <c r="Q23" s="17">
        <f t="shared" si="8"/>
        <v>18</v>
      </c>
      <c r="R23" s="17"/>
      <c r="S23" s="22">
        <v>0.977491961414791</v>
      </c>
      <c r="T23" s="15">
        <v>310</v>
      </c>
      <c r="U23" s="23" t="s">
        <v>34</v>
      </c>
      <c r="V23" s="24" t="s">
        <v>34</v>
      </c>
      <c r="W23" s="15">
        <v>5</v>
      </c>
      <c r="X23" s="25">
        <f t="shared" si="9"/>
        <v>0.35714285714285715</v>
      </c>
      <c r="Y23" s="26">
        <f t="shared" si="10"/>
        <v>3.6816666666666662</v>
      </c>
      <c r="Z23" s="15">
        <v>1</v>
      </c>
      <c r="AA23" s="15" t="s">
        <v>35</v>
      </c>
      <c r="AB23" s="28">
        <f t="shared" si="11"/>
        <v>-0.69</v>
      </c>
      <c r="AC23" s="29">
        <v>2.793052777777778E-2</v>
      </c>
      <c r="AD23" s="26">
        <f t="shared" si="12"/>
        <v>-0.53961779666666665</v>
      </c>
      <c r="AE23" s="26">
        <v>-5.8</v>
      </c>
      <c r="AF23" s="26">
        <v>-8.9134100000000007</v>
      </c>
      <c r="AG23" s="26">
        <v>0</v>
      </c>
    </row>
    <row r="24" spans="1:33" ht="15.75" customHeight="1" x14ac:dyDescent="0.2">
      <c r="A24" s="15" t="s">
        <v>73</v>
      </c>
      <c r="B24" s="15" t="s">
        <v>137</v>
      </c>
      <c r="C24" s="16">
        <f t="shared" si="4"/>
        <v>23.132857142857144</v>
      </c>
      <c r="D24" s="17">
        <v>7</v>
      </c>
      <c r="E24" s="17">
        <v>0</v>
      </c>
      <c r="F24" s="18">
        <v>161.93</v>
      </c>
      <c r="G24" s="18">
        <v>-21.96</v>
      </c>
      <c r="H24" s="19">
        <f t="shared" si="1"/>
        <v>0.13561415426418824</v>
      </c>
      <c r="I24" s="19">
        <f t="shared" si="2"/>
        <v>7.6680177247370168E-2</v>
      </c>
      <c r="J24" s="18">
        <f t="shared" si="5"/>
        <v>12.416821101666653</v>
      </c>
      <c r="K24" s="18">
        <f t="shared" si="3"/>
        <v>1.773831585952379</v>
      </c>
      <c r="L24" s="17">
        <v>76</v>
      </c>
      <c r="M24" s="20">
        <f t="shared" si="6"/>
        <v>9.2105263157894732E-2</v>
      </c>
      <c r="N24" s="17">
        <v>26</v>
      </c>
      <c r="O24" s="21">
        <f t="shared" ref="O24:P24" si="32">D24/7</f>
        <v>1</v>
      </c>
      <c r="P24" s="21">
        <f t="shared" si="32"/>
        <v>0</v>
      </c>
      <c r="Q24" s="17">
        <f t="shared" si="8"/>
        <v>26</v>
      </c>
      <c r="R24" s="17"/>
      <c r="S24" s="22">
        <v>0.84102564102564104</v>
      </c>
      <c r="T24" s="15">
        <v>310</v>
      </c>
      <c r="U24" s="23" t="s">
        <v>34</v>
      </c>
      <c r="V24" s="24" t="s">
        <v>34</v>
      </c>
      <c r="W24" s="15">
        <v>3</v>
      </c>
      <c r="X24" s="25">
        <f t="shared" si="9"/>
        <v>0.42857142857142855</v>
      </c>
      <c r="Y24" s="26">
        <f t="shared" si="10"/>
        <v>7.32</v>
      </c>
      <c r="Z24" s="15">
        <v>0</v>
      </c>
      <c r="AA24" s="15" t="s">
        <v>35</v>
      </c>
      <c r="AB24" s="28">
        <f t="shared" si="11"/>
        <v>-0.69</v>
      </c>
      <c r="AC24" s="29">
        <v>2.793052777777778E-2</v>
      </c>
      <c r="AD24" s="26">
        <f t="shared" si="12"/>
        <v>-0.26980889833333332</v>
      </c>
      <c r="AE24" s="26">
        <v>-5.8</v>
      </c>
      <c r="AF24" s="26">
        <v>-8.9134100000000007</v>
      </c>
      <c r="AG24" s="26">
        <v>0</v>
      </c>
    </row>
    <row r="25" spans="1:33" ht="15.75" customHeight="1" x14ac:dyDescent="0.2">
      <c r="A25" s="15" t="s">
        <v>75</v>
      </c>
      <c r="B25" s="15" t="s">
        <v>190</v>
      </c>
      <c r="C25" s="16">
        <f t="shared" si="4"/>
        <v>22.990000000000002</v>
      </c>
      <c r="D25" s="17">
        <v>7</v>
      </c>
      <c r="E25" s="17">
        <v>0</v>
      </c>
      <c r="F25" s="18">
        <v>160.93</v>
      </c>
      <c r="G25" s="18">
        <v>-3.59</v>
      </c>
      <c r="H25" s="19">
        <f t="shared" si="1"/>
        <v>2.230783570496489E-2</v>
      </c>
      <c r="I25" s="19">
        <f t="shared" si="2"/>
        <v>0.18617219351063607</v>
      </c>
      <c r="J25" s="18">
        <f t="shared" si="5"/>
        <v>29.960691101666665</v>
      </c>
      <c r="K25" s="18">
        <f t="shared" si="3"/>
        <v>4.2800987288095236</v>
      </c>
      <c r="L25" s="17">
        <v>61</v>
      </c>
      <c r="M25" s="20">
        <f t="shared" si="6"/>
        <v>0.11475409836065574</v>
      </c>
      <c r="N25" s="17">
        <v>21</v>
      </c>
      <c r="O25" s="21">
        <f t="shared" ref="O25:P25" si="33">D25/7</f>
        <v>1</v>
      </c>
      <c r="P25" s="21">
        <f t="shared" si="33"/>
        <v>0</v>
      </c>
      <c r="Q25" s="17">
        <f t="shared" si="8"/>
        <v>21</v>
      </c>
      <c r="R25" s="17"/>
      <c r="S25" s="22">
        <v>0.90958904109589045</v>
      </c>
      <c r="T25" s="15">
        <v>310</v>
      </c>
      <c r="U25" s="23" t="s">
        <v>34</v>
      </c>
      <c r="V25" s="24" t="s">
        <v>34</v>
      </c>
      <c r="W25" s="15">
        <v>0</v>
      </c>
      <c r="X25" s="25">
        <f t="shared" si="9"/>
        <v>0</v>
      </c>
      <c r="Y25" s="26">
        <f t="shared" si="10"/>
        <v>0</v>
      </c>
      <c r="Z25" s="15">
        <v>0</v>
      </c>
      <c r="AA25" s="15" t="s">
        <v>35</v>
      </c>
      <c r="AB25" s="28">
        <f t="shared" si="11"/>
        <v>-0.69</v>
      </c>
      <c r="AC25" s="29">
        <v>2.793052777777778E-2</v>
      </c>
      <c r="AD25" s="26">
        <f t="shared" si="12"/>
        <v>-0.26980889833333332</v>
      </c>
      <c r="AE25" s="26">
        <v>-5.8</v>
      </c>
      <c r="AF25" s="26">
        <v>-8.91</v>
      </c>
      <c r="AG25" s="26">
        <v>0</v>
      </c>
    </row>
    <row r="26" spans="1:33" ht="15.75" customHeight="1" x14ac:dyDescent="0.2">
      <c r="A26" s="15" t="s">
        <v>77</v>
      </c>
      <c r="B26" s="15" t="s">
        <v>191</v>
      </c>
      <c r="C26" s="16">
        <f t="shared" si="4"/>
        <v>23.323333333333334</v>
      </c>
      <c r="D26" s="17">
        <v>6</v>
      </c>
      <c r="E26" s="17">
        <v>0</v>
      </c>
      <c r="F26" s="18">
        <v>139.94</v>
      </c>
      <c r="G26" s="18">
        <v>-0.95</v>
      </c>
      <c r="H26" s="19">
        <f t="shared" si="1"/>
        <v>6.7886236958696585E-3</v>
      </c>
      <c r="I26" s="19">
        <f t="shared" si="2"/>
        <v>0.21585876254108896</v>
      </c>
      <c r="J26" s="18">
        <f t="shared" si="5"/>
        <v>30.20727522999999</v>
      </c>
      <c r="K26" s="18">
        <f t="shared" si="3"/>
        <v>5.0345458716666647</v>
      </c>
      <c r="L26" s="17">
        <v>75</v>
      </c>
      <c r="M26" s="20">
        <f t="shared" si="6"/>
        <v>0.08</v>
      </c>
      <c r="N26" s="17">
        <v>11</v>
      </c>
      <c r="O26" s="21">
        <f t="shared" ref="O26:P26" si="34">D26/7</f>
        <v>0.8571428571428571</v>
      </c>
      <c r="P26" s="21">
        <f t="shared" si="34"/>
        <v>0</v>
      </c>
      <c r="Q26" s="17">
        <f t="shared" si="8"/>
        <v>12</v>
      </c>
      <c r="R26" s="17"/>
      <c r="S26" s="22">
        <v>1.0114942528735631</v>
      </c>
      <c r="T26" s="15">
        <v>310</v>
      </c>
      <c r="U26" s="23" t="s">
        <v>34</v>
      </c>
      <c r="V26" s="24" t="s">
        <v>34</v>
      </c>
      <c r="W26" s="15">
        <v>0</v>
      </c>
      <c r="X26" s="25">
        <f t="shared" si="9"/>
        <v>0</v>
      </c>
      <c r="Y26" s="26">
        <f t="shared" si="10"/>
        <v>0</v>
      </c>
      <c r="Z26" s="15">
        <v>0</v>
      </c>
      <c r="AA26" s="15" t="s">
        <v>35</v>
      </c>
      <c r="AB26" s="28">
        <f t="shared" si="11"/>
        <v>-0.69</v>
      </c>
      <c r="AC26" s="29">
        <v>2.793052777777778E-2</v>
      </c>
      <c r="AD26" s="26">
        <f t="shared" si="12"/>
        <v>-0.23126476999999998</v>
      </c>
      <c r="AE26" s="26">
        <v>-5.68</v>
      </c>
      <c r="AF26" s="26">
        <v>-8.9134100000000007</v>
      </c>
      <c r="AG26" s="26">
        <v>0</v>
      </c>
    </row>
    <row r="27" spans="1:33" ht="15.75" customHeight="1" x14ac:dyDescent="0.2">
      <c r="A27" s="15" t="s">
        <v>78</v>
      </c>
      <c r="B27" s="15" t="s">
        <v>175</v>
      </c>
      <c r="C27" s="16">
        <f t="shared" si="4"/>
        <v>24.99</v>
      </c>
      <c r="D27" s="17">
        <v>2</v>
      </c>
      <c r="E27" s="17">
        <v>0</v>
      </c>
      <c r="F27" s="18">
        <v>49.98</v>
      </c>
      <c r="G27" s="18">
        <v>-0.7</v>
      </c>
      <c r="H27" s="19">
        <f t="shared" si="1"/>
        <v>1.4005602240896359E-2</v>
      </c>
      <c r="I27" s="19">
        <f t="shared" si="2"/>
        <v>0.25048202767773764</v>
      </c>
      <c r="J27" s="18">
        <f t="shared" si="5"/>
        <v>12.519091743333327</v>
      </c>
      <c r="K27" s="18">
        <f t="shared" si="3"/>
        <v>6.2595458716666634</v>
      </c>
      <c r="L27" s="17">
        <v>47</v>
      </c>
      <c r="M27" s="20">
        <f t="shared" si="6"/>
        <v>4.2553191489361701E-2</v>
      </c>
      <c r="N27" s="17">
        <v>8</v>
      </c>
      <c r="O27" s="21">
        <f t="shared" ref="O27:P27" si="35">D27/7</f>
        <v>0.2857142857142857</v>
      </c>
      <c r="P27" s="21">
        <f t="shared" si="35"/>
        <v>0</v>
      </c>
      <c r="Q27" s="17">
        <f t="shared" si="8"/>
        <v>28</v>
      </c>
      <c r="R27" s="17"/>
      <c r="S27" s="22">
        <v>1.0331125827814569</v>
      </c>
      <c r="T27" s="15">
        <v>310</v>
      </c>
      <c r="U27" s="23" t="s">
        <v>34</v>
      </c>
      <c r="V27" s="24" t="s">
        <v>34</v>
      </c>
      <c r="W27" s="32">
        <v>2</v>
      </c>
      <c r="X27" s="25">
        <f t="shared" si="9"/>
        <v>1</v>
      </c>
      <c r="Y27" s="26">
        <f t="shared" si="10"/>
        <v>0.35</v>
      </c>
      <c r="Z27" s="32">
        <v>0</v>
      </c>
      <c r="AA27" s="15" t="s">
        <v>35</v>
      </c>
      <c r="AB27" s="28">
        <f t="shared" si="11"/>
        <v>-0.69</v>
      </c>
      <c r="AC27" s="29">
        <v>2.793052777777778E-2</v>
      </c>
      <c r="AD27" s="26">
        <f t="shared" si="12"/>
        <v>-7.708825666666666E-2</v>
      </c>
      <c r="AE27" s="26">
        <v>-5.68</v>
      </c>
      <c r="AF27" s="26">
        <v>-8.9134100000000007</v>
      </c>
      <c r="AG27" s="26">
        <v>0</v>
      </c>
    </row>
    <row r="28" spans="1:33" ht="15.75" customHeight="1" x14ac:dyDescent="0.2">
      <c r="A28" s="15" t="s">
        <v>79</v>
      </c>
      <c r="B28" s="15" t="s">
        <v>192</v>
      </c>
      <c r="C28" s="16">
        <f t="shared" si="4"/>
        <v>24.990000000000002</v>
      </c>
      <c r="D28" s="17">
        <v>5</v>
      </c>
      <c r="E28" s="17">
        <v>0</v>
      </c>
      <c r="F28" s="18">
        <v>124.95</v>
      </c>
      <c r="G28" s="18">
        <v>-0.42</v>
      </c>
      <c r="H28" s="19">
        <f t="shared" si="1"/>
        <v>3.3613445378151258E-3</v>
      </c>
      <c r="I28" s="19">
        <f t="shared" si="2"/>
        <v>0.26112628538081895</v>
      </c>
      <c r="J28" s="18">
        <f t="shared" si="5"/>
        <v>32.627729358333326</v>
      </c>
      <c r="K28" s="18">
        <f t="shared" si="3"/>
        <v>6.5255458716666652</v>
      </c>
      <c r="L28" s="17">
        <v>37</v>
      </c>
      <c r="M28" s="20">
        <f t="shared" si="6"/>
        <v>0.13513513513513514</v>
      </c>
      <c r="N28" s="17">
        <v>3</v>
      </c>
      <c r="O28" s="21">
        <f t="shared" ref="O28:P28" si="36">D28/7</f>
        <v>0.7142857142857143</v>
      </c>
      <c r="P28" s="21">
        <f t="shared" si="36"/>
        <v>0</v>
      </c>
      <c r="Q28" s="17">
        <f t="shared" si="8"/>
        <v>4</v>
      </c>
      <c r="R28" s="17"/>
      <c r="S28" s="22">
        <v>1.107011070110701</v>
      </c>
      <c r="T28" s="15">
        <v>310</v>
      </c>
      <c r="U28" s="23" t="s">
        <v>34</v>
      </c>
      <c r="V28" s="24" t="s">
        <v>34</v>
      </c>
      <c r="W28" s="32">
        <v>1</v>
      </c>
      <c r="X28" s="25">
        <f t="shared" si="9"/>
        <v>0.2</v>
      </c>
      <c r="Y28" s="26">
        <f t="shared" si="10"/>
        <v>0.42</v>
      </c>
      <c r="Z28" s="32">
        <v>0</v>
      </c>
      <c r="AA28" s="15" t="s">
        <v>35</v>
      </c>
      <c r="AB28" s="28">
        <f t="shared" si="11"/>
        <v>-0.69</v>
      </c>
      <c r="AC28" s="29">
        <v>2.793052777777778E-2</v>
      </c>
      <c r="AD28" s="26">
        <f t="shared" si="12"/>
        <v>-0.19272064166666664</v>
      </c>
      <c r="AE28" s="26">
        <v>-5.68</v>
      </c>
      <c r="AF28" s="26">
        <v>-8.9134100000000007</v>
      </c>
      <c r="AG28" s="26">
        <v>0</v>
      </c>
    </row>
    <row r="29" spans="1:33" ht="15.75" customHeight="1" x14ac:dyDescent="0.2">
      <c r="A29" s="15" t="s">
        <v>80</v>
      </c>
      <c r="B29" s="15" t="s">
        <v>193</v>
      </c>
      <c r="C29" s="16">
        <f t="shared" si="4"/>
        <v>29.99</v>
      </c>
      <c r="D29" s="17">
        <v>1</v>
      </c>
      <c r="E29" s="17">
        <v>0</v>
      </c>
      <c r="F29" s="18">
        <v>29.99</v>
      </c>
      <c r="G29" s="18">
        <v>-0.42</v>
      </c>
      <c r="H29" s="19">
        <f t="shared" si="1"/>
        <v>1.4004668222740914E-2</v>
      </c>
      <c r="I29" s="19">
        <f t="shared" si="2"/>
        <v>0.34810089602089572</v>
      </c>
      <c r="J29" s="18">
        <f t="shared" si="5"/>
        <v>10.439545871666661</v>
      </c>
      <c r="K29" s="18">
        <f t="shared" si="3"/>
        <v>10.439545871666661</v>
      </c>
      <c r="L29" s="17">
        <v>34</v>
      </c>
      <c r="M29" s="20">
        <f t="shared" si="6"/>
        <v>2.9411764705882353E-2</v>
      </c>
      <c r="N29" s="33">
        <v>50</v>
      </c>
      <c r="O29" s="21">
        <f t="shared" ref="O29:P29" si="37">D29/7</f>
        <v>0.14285714285714285</v>
      </c>
      <c r="P29" s="21">
        <f t="shared" si="37"/>
        <v>0</v>
      </c>
      <c r="Q29" s="17">
        <f t="shared" si="8"/>
        <v>350</v>
      </c>
      <c r="R29" s="17"/>
      <c r="S29" s="34">
        <v>0.98666666666666669</v>
      </c>
      <c r="T29" s="15">
        <v>310</v>
      </c>
      <c r="U29" s="23" t="s">
        <v>34</v>
      </c>
      <c r="V29" s="24" t="s">
        <v>34</v>
      </c>
      <c r="W29" s="15">
        <v>0</v>
      </c>
      <c r="X29" s="25">
        <f t="shared" si="9"/>
        <v>0</v>
      </c>
      <c r="Y29" s="26">
        <f t="shared" si="10"/>
        <v>0</v>
      </c>
      <c r="Z29" s="15">
        <v>0</v>
      </c>
      <c r="AA29" s="15" t="s">
        <v>35</v>
      </c>
      <c r="AB29" s="28">
        <f t="shared" si="11"/>
        <v>-0.69</v>
      </c>
      <c r="AC29" s="29">
        <v>2.793052777777778E-2</v>
      </c>
      <c r="AD29" s="26">
        <f t="shared" si="12"/>
        <v>-3.854412833333333E-2</v>
      </c>
      <c r="AE29" s="26">
        <v>-5.68</v>
      </c>
      <c r="AF29" s="26">
        <v>-8.9134100000000007</v>
      </c>
      <c r="AG29" s="26">
        <v>0</v>
      </c>
    </row>
    <row r="30" spans="1:33" ht="15.75" customHeight="1" x14ac:dyDescent="0.2">
      <c r="A30" s="15" t="s">
        <v>81</v>
      </c>
      <c r="B30" s="15" t="s">
        <v>194</v>
      </c>
      <c r="C30" s="16">
        <f t="shared" si="4"/>
        <v>28.49</v>
      </c>
      <c r="D30" s="17">
        <v>2</v>
      </c>
      <c r="E30" s="17">
        <v>0</v>
      </c>
      <c r="F30" s="18">
        <v>56.98</v>
      </c>
      <c r="G30" s="18">
        <v>-0.37000000000000011</v>
      </c>
      <c r="H30" s="19">
        <f t="shared" si="1"/>
        <v>6.4935064935064957E-3</v>
      </c>
      <c r="I30" s="19">
        <f t="shared" si="2"/>
        <v>0.34509408324558322</v>
      </c>
      <c r="J30" s="18">
        <f t="shared" si="5"/>
        <v>19.663460863333331</v>
      </c>
      <c r="K30" s="18">
        <f t="shared" si="3"/>
        <v>9.8317304316666654</v>
      </c>
      <c r="L30" s="17">
        <v>33</v>
      </c>
      <c r="M30" s="20">
        <f t="shared" si="6"/>
        <v>6.0606060606060608E-2</v>
      </c>
      <c r="N30" s="33">
        <v>57</v>
      </c>
      <c r="O30" s="21">
        <f t="shared" ref="O30:P30" si="38">D30/7</f>
        <v>0.2857142857142857</v>
      </c>
      <c r="P30" s="21">
        <f t="shared" si="38"/>
        <v>0</v>
      </c>
      <c r="Q30" s="17">
        <f t="shared" si="8"/>
        <v>199</v>
      </c>
      <c r="R30" s="17"/>
      <c r="S30" s="34">
        <v>0.95563139931740615</v>
      </c>
      <c r="T30" s="15">
        <v>310</v>
      </c>
      <c r="U30" s="23" t="s">
        <v>34</v>
      </c>
      <c r="V30" s="24" t="s">
        <v>34</v>
      </c>
      <c r="W30" s="15">
        <v>0</v>
      </c>
      <c r="X30" s="25">
        <f t="shared" si="9"/>
        <v>0</v>
      </c>
      <c r="Y30" s="26">
        <f t="shared" si="10"/>
        <v>0</v>
      </c>
      <c r="Z30" s="15">
        <v>0</v>
      </c>
      <c r="AA30" s="15" t="s">
        <v>35</v>
      </c>
      <c r="AB30" s="28">
        <f t="shared" si="11"/>
        <v>-0.69</v>
      </c>
      <c r="AC30" s="29">
        <v>2.793052777777778E-2</v>
      </c>
      <c r="AD30" s="26">
        <f t="shared" si="12"/>
        <v>-7.708825666666666E-2</v>
      </c>
      <c r="AE30" s="26">
        <v>-5.68</v>
      </c>
      <c r="AF30" s="26">
        <v>-8.4812254399999993</v>
      </c>
      <c r="AG30" s="26">
        <v>0</v>
      </c>
    </row>
    <row r="31" spans="1:33" ht="15.75" customHeight="1" x14ac:dyDescent="0.2">
      <c r="A31" s="15" t="s">
        <v>82</v>
      </c>
      <c r="B31" s="15" t="s">
        <v>195</v>
      </c>
      <c r="C31" s="16">
        <f t="shared" si="4"/>
        <v>23.99</v>
      </c>
      <c r="D31" s="17">
        <v>2</v>
      </c>
      <c r="E31" s="17">
        <v>0</v>
      </c>
      <c r="F31" s="18">
        <v>47.98</v>
      </c>
      <c r="G31" s="18">
        <v>-0.87999999999999989</v>
      </c>
      <c r="H31" s="19">
        <f t="shared" si="1"/>
        <v>1.8340975406419342E-2</v>
      </c>
      <c r="I31" s="19">
        <f t="shared" si="2"/>
        <v>0.23975533270807262</v>
      </c>
      <c r="J31" s="18">
        <f t="shared" si="5"/>
        <v>11.503460863333324</v>
      </c>
      <c r="K31" s="18">
        <f t="shared" si="3"/>
        <v>5.7517304316666618</v>
      </c>
      <c r="L31" s="17">
        <v>37</v>
      </c>
      <c r="M31" s="20">
        <f t="shared" si="6"/>
        <v>5.4054054054054057E-2</v>
      </c>
      <c r="N31" s="33">
        <v>44</v>
      </c>
      <c r="O31" s="21">
        <f t="shared" ref="O31:P31" si="39">D31/7</f>
        <v>0.2857142857142857</v>
      </c>
      <c r="P31" s="21">
        <f t="shared" si="39"/>
        <v>0</v>
      </c>
      <c r="Q31" s="17">
        <f t="shared" si="8"/>
        <v>154</v>
      </c>
      <c r="R31" s="17"/>
      <c r="S31" s="34">
        <v>1.0317460317460301</v>
      </c>
      <c r="T31" s="15">
        <v>310</v>
      </c>
      <c r="U31" s="23" t="s">
        <v>34</v>
      </c>
      <c r="V31" s="24" t="s">
        <v>196</v>
      </c>
      <c r="W31" s="15">
        <v>0</v>
      </c>
      <c r="X31" s="25">
        <f t="shared" si="9"/>
        <v>0</v>
      </c>
      <c r="Y31" s="26">
        <f t="shared" si="10"/>
        <v>0</v>
      </c>
      <c r="Z31" s="15">
        <v>0</v>
      </c>
      <c r="AA31" s="15" t="s">
        <v>35</v>
      </c>
      <c r="AB31" s="28">
        <f t="shared" si="11"/>
        <v>-0.69</v>
      </c>
      <c r="AC31" s="29">
        <v>2.793052777777778E-2</v>
      </c>
      <c r="AD31" s="26">
        <f t="shared" si="12"/>
        <v>-7.708825666666666E-2</v>
      </c>
      <c r="AE31" s="26">
        <v>-5.68</v>
      </c>
      <c r="AF31" s="26">
        <v>-8.4812254400000011</v>
      </c>
      <c r="AG31" s="26">
        <v>0</v>
      </c>
    </row>
    <row r="32" spans="1:33" ht="15.75" customHeight="1" x14ac:dyDescent="0.2">
      <c r="A32" s="15" t="s">
        <v>84</v>
      </c>
      <c r="B32" s="56" t="s">
        <v>46</v>
      </c>
      <c r="C32" s="16">
        <f t="shared" si="4"/>
        <v>24.74</v>
      </c>
      <c r="D32" s="17">
        <v>4</v>
      </c>
      <c r="E32" s="17">
        <v>0</v>
      </c>
      <c r="F32" s="18">
        <v>98.96</v>
      </c>
      <c r="G32" s="18">
        <v>-0.57000000000000006</v>
      </c>
      <c r="H32" s="19">
        <f t="shared" si="1"/>
        <v>5.7599029911075189E-3</v>
      </c>
      <c r="I32" s="19">
        <f t="shared" si="2"/>
        <v>0.24552265285637292</v>
      </c>
      <c r="J32" s="18">
        <f t="shared" si="5"/>
        <v>24.296921726666664</v>
      </c>
      <c r="K32" s="18">
        <f t="shared" si="3"/>
        <v>6.074230431666666</v>
      </c>
      <c r="L32" s="17">
        <v>32</v>
      </c>
      <c r="M32" s="20">
        <f t="shared" si="6"/>
        <v>0.125</v>
      </c>
      <c r="N32" s="33">
        <v>48</v>
      </c>
      <c r="O32" s="21">
        <f t="shared" ref="O32:P32" si="40">D32/7</f>
        <v>0.5714285714285714</v>
      </c>
      <c r="P32" s="21">
        <f t="shared" si="40"/>
        <v>0</v>
      </c>
      <c r="Q32" s="17">
        <f t="shared" si="8"/>
        <v>84</v>
      </c>
      <c r="R32" s="17" t="str">
        <f ca="1">IFERROR(VLOOKUP($B$2,IMPORTRANGE("https://docs.google.com/spreadsheets/d/1KiWZV1ko8G7lnRucBRBd29jj3Be6ltMfljMDqzOkQmI/edit#gid=1381463014","Lookup!A:F"),6,FALSE),"")</f>
        <v/>
      </c>
      <c r="S32" s="34">
        <v>1.2322274881516591</v>
      </c>
      <c r="T32" s="15">
        <f ca="1">IFERROR(__xludf.DUMMYFUNCTION("IFERROR(VLOOKUP($B$2,IMPORTRANGE(""https://docs.google.com/spreadsheets/d/1KiWZV1ko8G7lnRucBRBd29jj3Be6ltMfljMDqzOkQmI/edit#gid=1381463014"",""Lookup!A:D""),4,FALSE),"""")"),310)</f>
        <v>310</v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24" t="str">
        <f ca="1">IFERROR(__xludf.DUMMYFUNCTION("IFERROR(VLOOKUP($B$2,IMPORTRANGE(""https://docs.google.com/spreadsheets/d/1KiWZV1ko8G7lnRucBRBd29jj3Be6ltMfljMDqzOkQmI/edit#gid=1381463014"",""Lookup!A:D""),2,FALSE),"""")"),"No Transit, But 310 At Factory 50-75 days from Earliest Arrival")</f>
        <v>No Transit, But 310 At Factory 50-75 days from Earliest Arrival</v>
      </c>
      <c r="W32" s="15">
        <v>0</v>
      </c>
      <c r="X32" s="25">
        <f t="shared" si="9"/>
        <v>0</v>
      </c>
      <c r="Y32" s="26">
        <f t="shared" si="10"/>
        <v>0</v>
      </c>
      <c r="Z32" s="15">
        <v>0</v>
      </c>
      <c r="AA32" s="15" t="s">
        <v>35</v>
      </c>
      <c r="AB32" s="28">
        <f t="shared" si="11"/>
        <v>-0.69</v>
      </c>
      <c r="AC32" s="29">
        <v>2.793052777777778E-2</v>
      </c>
      <c r="AD32" s="26">
        <f t="shared" si="12"/>
        <v>-0.15417651333333332</v>
      </c>
      <c r="AE32" s="26">
        <v>-5.68</v>
      </c>
      <c r="AF32" s="26">
        <v>-8.4812254399999993</v>
      </c>
      <c r="AG32" s="26">
        <v>-2.4500000000000002</v>
      </c>
    </row>
    <row r="33" spans="1:33" ht="15.75" customHeight="1" x14ac:dyDescent="0.2">
      <c r="A33" s="15"/>
      <c r="B33" s="1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22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5.75" customHeight="1" x14ac:dyDescent="0.2">
      <c r="A34" s="15"/>
      <c r="B34" s="1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2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5.75" customHeight="1" x14ac:dyDescent="0.2">
      <c r="A35" s="15"/>
      <c r="B35" s="1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2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5.75" customHeight="1" x14ac:dyDescent="0.2">
      <c r="A36" s="15"/>
      <c r="B36" s="1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2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5.75" customHeight="1" x14ac:dyDescent="0.2">
      <c r="A37" s="15"/>
      <c r="B37" s="1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2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5.75" customHeight="1" x14ac:dyDescent="0.2">
      <c r="A38" s="15"/>
      <c r="B38" s="1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2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5.75" customHeight="1" x14ac:dyDescent="0.2">
      <c r="A39" s="15"/>
      <c r="B39" s="1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2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">
      <c r="A40" s="15"/>
      <c r="B40" s="1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2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">
      <c r="A41" s="15"/>
      <c r="B41" s="1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2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">
      <c r="A42" s="15"/>
      <c r="B42" s="1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22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">
      <c r="A43" s="15"/>
      <c r="B43" s="1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22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">
      <c r="A44" s="15"/>
      <c r="B44" s="1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22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">
      <c r="A45" s="15"/>
      <c r="B45" s="1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2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">
      <c r="A46" s="15"/>
      <c r="B46" s="1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22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">
      <c r="A47" s="15"/>
      <c r="B47" s="1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22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">
      <c r="A48" s="15"/>
      <c r="B48" s="1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22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">
      <c r="A49" s="15"/>
      <c r="B49" s="1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22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">
      <c r="A50" s="15"/>
      <c r="B50" s="1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22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">
      <c r="A51" s="15"/>
      <c r="B51" s="1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2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">
      <c r="A52" s="15"/>
      <c r="B52" s="1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22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">
      <c r="A53" s="15"/>
      <c r="B53" s="1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2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">
      <c r="A54" s="15"/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2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">
      <c r="A55" s="15"/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2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">
      <c r="A56" s="15"/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22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">
      <c r="A57" s="15"/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">
      <c r="A58" s="15"/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22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">
      <c r="A59" s="15"/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2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2">
      <c r="A60" s="15"/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22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">
      <c r="A61" s="15"/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22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">
      <c r="A62" s="15"/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22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">
      <c r="A63" s="15"/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2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">
      <c r="A64" s="15"/>
      <c r="B64" s="1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2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5.75" customHeight="1" x14ac:dyDescent="0.2">
      <c r="A65" s="15"/>
      <c r="B65" s="1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22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5.75" customHeight="1" x14ac:dyDescent="0.2">
      <c r="A66" s="15"/>
      <c r="B66" s="1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2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5.75" customHeight="1" x14ac:dyDescent="0.2">
      <c r="A67" s="15"/>
      <c r="B67" s="1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22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5.75" customHeight="1" x14ac:dyDescent="0.2">
      <c r="A68" s="15"/>
      <c r="B68" s="1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2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5.75" customHeight="1" x14ac:dyDescent="0.2">
      <c r="A69" s="15"/>
      <c r="B69" s="1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2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5.75" customHeight="1" x14ac:dyDescent="0.2">
      <c r="A70" s="15"/>
      <c r="B70" s="1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2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5.75" customHeight="1" x14ac:dyDescent="0.2">
      <c r="A71" s="15"/>
      <c r="B71" s="1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2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5.75" customHeight="1" x14ac:dyDescent="0.2">
      <c r="A72" s="15"/>
      <c r="B72" s="1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22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5.75" customHeight="1" x14ac:dyDescent="0.2">
      <c r="A73" s="15"/>
      <c r="B73" s="1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2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5.75" customHeight="1" x14ac:dyDescent="0.2">
      <c r="A74" s="15"/>
      <c r="B74" s="1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22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5.75" customHeight="1" x14ac:dyDescent="0.2">
      <c r="A75" s="15"/>
      <c r="B75" s="1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2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5.75" customHeight="1" x14ac:dyDescent="0.2">
      <c r="A76" s="15"/>
      <c r="B76" s="1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2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5.75" customHeight="1" x14ac:dyDescent="0.2">
      <c r="A77" s="15"/>
      <c r="B77" s="1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22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5.75" customHeight="1" x14ac:dyDescent="0.2">
      <c r="A78" s="15"/>
      <c r="B78" s="1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22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5.75" customHeight="1" x14ac:dyDescent="0.2">
      <c r="A79" s="15"/>
      <c r="B79" s="1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2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5.75" customHeight="1" x14ac:dyDescent="0.2">
      <c r="A80" s="15"/>
      <c r="B80" s="1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22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">
      <c r="A81" s="15"/>
      <c r="B81" s="1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22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">
      <c r="A82" s="15"/>
      <c r="B82" s="1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22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">
      <c r="A83" s="15"/>
      <c r="B83" s="1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22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">
      <c r="A84" s="15"/>
      <c r="B84" s="1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22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">
      <c r="A85" s="15"/>
      <c r="B85" s="1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22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">
      <c r="A86" s="15"/>
      <c r="B86" s="1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22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">
      <c r="A87" s="15"/>
      <c r="B87" s="1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22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">
      <c r="A88" s="15"/>
      <c r="B88" s="1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22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">
      <c r="A89" s="15"/>
      <c r="B89" s="1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22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">
      <c r="A90" s="15"/>
      <c r="B90" s="1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22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">
      <c r="A91" s="15"/>
      <c r="B91" s="1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2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">
      <c r="A92" s="15"/>
      <c r="B92" s="1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22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">
      <c r="A93" s="15"/>
      <c r="B93" s="1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">
      <c r="A94" s="15"/>
      <c r="B94" s="1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2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">
      <c r="A95" s="15"/>
      <c r="B95" s="1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2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">
      <c r="A96" s="15"/>
      <c r="B96" s="1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2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2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2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2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2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22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22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22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2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22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2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22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2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22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15">
      <c r="R221" s="32"/>
      <c r="S221" s="34"/>
    </row>
    <row r="222" spans="1:33" ht="15.75" customHeight="1" x14ac:dyDescent="0.15">
      <c r="R222" s="32"/>
      <c r="S222" s="34"/>
    </row>
    <row r="223" spans="1:33" ht="15.75" customHeight="1" x14ac:dyDescent="0.15">
      <c r="R223" s="32"/>
      <c r="S223" s="34"/>
    </row>
    <row r="224" spans="1:33" ht="15.75" customHeight="1" x14ac:dyDescent="0.15">
      <c r="R224" s="32"/>
      <c r="S224" s="34"/>
    </row>
    <row r="225" spans="18:18" ht="15.75" customHeight="1" x14ac:dyDescent="0.15">
      <c r="R225" s="32"/>
    </row>
    <row r="226" spans="18:18" ht="15.75" customHeight="1" x14ac:dyDescent="0.15">
      <c r="R226" s="32"/>
    </row>
    <row r="227" spans="18:18" ht="15.75" customHeight="1" x14ac:dyDescent="0.15">
      <c r="R227" s="32"/>
    </row>
    <row r="228" spans="18:18" ht="15.75" customHeight="1" x14ac:dyDescent="0.15">
      <c r="R228" s="32"/>
    </row>
    <row r="229" spans="18:18" ht="15.75" customHeight="1" x14ac:dyDescent="0.15">
      <c r="R229" s="32"/>
    </row>
    <row r="230" spans="18:18" ht="15.75" customHeight="1" x14ac:dyDescent="0.15">
      <c r="R230" s="32"/>
    </row>
    <row r="231" spans="18:18" ht="15.75" customHeight="1" x14ac:dyDescent="0.15">
      <c r="R231" s="32"/>
    </row>
    <row r="232" spans="18:18" ht="15.75" customHeight="1" x14ac:dyDescent="0.15">
      <c r="R232" s="32"/>
    </row>
    <row r="233" spans="18:18" ht="15.75" customHeight="1" x14ac:dyDescent="0.15">
      <c r="R233" s="32"/>
    </row>
    <row r="234" spans="18:18" ht="15.75" customHeight="1" x14ac:dyDescent="0.15">
      <c r="R234" s="32"/>
    </row>
    <row r="235" spans="18:18" ht="15.75" customHeight="1" x14ac:dyDescent="0.15">
      <c r="R235" s="32"/>
    </row>
    <row r="236" spans="18:18" ht="15.75" customHeight="1" x14ac:dyDescent="0.15">
      <c r="R236" s="32"/>
    </row>
    <row r="237" spans="18:18" ht="15.75" customHeight="1" x14ac:dyDescent="0.15">
      <c r="R237" s="32"/>
    </row>
    <row r="238" spans="18:18" ht="15.75" customHeight="1" x14ac:dyDescent="0.15">
      <c r="R238" s="32"/>
    </row>
    <row r="239" spans="18:18" ht="15.75" customHeight="1" x14ac:dyDescent="0.15">
      <c r="R239" s="32"/>
    </row>
    <row r="240" spans="18:18" ht="15.75" customHeight="1" x14ac:dyDescent="0.15">
      <c r="R240" s="32"/>
    </row>
    <row r="241" spans="18:18" ht="15.75" customHeight="1" x14ac:dyDescent="0.15">
      <c r="R241" s="32"/>
    </row>
    <row r="242" spans="18:18" ht="15.75" customHeight="1" x14ac:dyDescent="0.15">
      <c r="R242" s="32"/>
    </row>
    <row r="243" spans="18:18" ht="15.75" customHeight="1" x14ac:dyDescent="0.15">
      <c r="R243" s="32"/>
    </row>
    <row r="244" spans="18:18" ht="15.75" customHeight="1" x14ac:dyDescent="0.15">
      <c r="R244" s="32"/>
    </row>
    <row r="245" spans="18:18" ht="15.75" customHeight="1" x14ac:dyDescent="0.15">
      <c r="R245" s="32"/>
    </row>
    <row r="246" spans="18:18" ht="15.75" customHeight="1" x14ac:dyDescent="0.15">
      <c r="R246" s="32"/>
    </row>
    <row r="247" spans="18:18" ht="15.75" customHeight="1" x14ac:dyDescent="0.15">
      <c r="R247" s="32"/>
    </row>
    <row r="248" spans="18:18" ht="15.75" customHeight="1" x14ac:dyDescent="0.15">
      <c r="R248" s="32"/>
    </row>
    <row r="249" spans="18:18" ht="15.75" customHeight="1" x14ac:dyDescent="0.15">
      <c r="R249" s="32"/>
    </row>
    <row r="250" spans="18:18" ht="15.75" customHeight="1" x14ac:dyDescent="0.15">
      <c r="R250" s="32"/>
    </row>
    <row r="251" spans="18:18" ht="15.75" customHeight="1" x14ac:dyDescent="0.15">
      <c r="R251" s="32"/>
    </row>
    <row r="252" spans="18:18" ht="15.75" customHeight="1" x14ac:dyDescent="0.15">
      <c r="R252" s="32"/>
    </row>
    <row r="253" spans="18:18" ht="15.75" customHeight="1" x14ac:dyDescent="0.15">
      <c r="R253" s="32"/>
    </row>
    <row r="254" spans="18:18" ht="15.75" customHeight="1" x14ac:dyDescent="0.15">
      <c r="R254" s="32"/>
    </row>
    <row r="255" spans="18:18" ht="15.75" customHeight="1" x14ac:dyDescent="0.15">
      <c r="R255" s="32"/>
    </row>
    <row r="256" spans="18:18" ht="15.75" customHeight="1" x14ac:dyDescent="0.15">
      <c r="R256" s="32"/>
    </row>
    <row r="257" spans="18:18" ht="15.75" customHeight="1" x14ac:dyDescent="0.15">
      <c r="R257" s="32"/>
    </row>
    <row r="258" spans="18:18" ht="15.75" customHeight="1" x14ac:dyDescent="0.15">
      <c r="R258" s="32"/>
    </row>
    <row r="259" spans="18:18" ht="15.75" customHeight="1" x14ac:dyDescent="0.15">
      <c r="R259" s="32"/>
    </row>
    <row r="260" spans="18:18" ht="15.75" customHeight="1" x14ac:dyDescent="0.15">
      <c r="R260" s="32"/>
    </row>
    <row r="261" spans="18:18" ht="15.75" customHeight="1" x14ac:dyDescent="0.15">
      <c r="R261" s="32"/>
    </row>
    <row r="262" spans="18:18" ht="15.75" customHeight="1" x14ac:dyDescent="0.15">
      <c r="R262" s="32"/>
    </row>
    <row r="263" spans="18:18" ht="15.75" customHeight="1" x14ac:dyDescent="0.15">
      <c r="R263" s="32"/>
    </row>
    <row r="264" spans="18:18" ht="15.75" customHeight="1" x14ac:dyDescent="0.15">
      <c r="R264" s="32"/>
    </row>
    <row r="265" spans="18:18" ht="15.75" customHeight="1" x14ac:dyDescent="0.15">
      <c r="R265" s="32"/>
    </row>
    <row r="266" spans="18:18" ht="15.75" customHeight="1" x14ac:dyDescent="0.15">
      <c r="R266" s="32"/>
    </row>
    <row r="267" spans="18:18" ht="15.75" customHeight="1" x14ac:dyDescent="0.15">
      <c r="R267" s="32"/>
    </row>
    <row r="268" spans="18:18" ht="15.75" customHeight="1" x14ac:dyDescent="0.15">
      <c r="R268" s="32"/>
    </row>
    <row r="269" spans="18:18" ht="15.75" customHeight="1" x14ac:dyDescent="0.15">
      <c r="R269" s="32"/>
    </row>
    <row r="270" spans="18:18" ht="15.75" customHeight="1" x14ac:dyDescent="0.15">
      <c r="R270" s="32"/>
    </row>
    <row r="271" spans="18:18" ht="15.75" customHeight="1" x14ac:dyDescent="0.15">
      <c r="R271" s="32"/>
    </row>
    <row r="272" spans="18:18" ht="15.75" customHeight="1" x14ac:dyDescent="0.15">
      <c r="R272" s="32"/>
    </row>
    <row r="273" spans="18:18" ht="15.75" customHeight="1" x14ac:dyDescent="0.15">
      <c r="R273" s="32"/>
    </row>
    <row r="274" spans="18:18" ht="15.75" customHeight="1" x14ac:dyDescent="0.15">
      <c r="R274" s="32"/>
    </row>
    <row r="275" spans="18:18" ht="15.75" customHeight="1" x14ac:dyDescent="0.15">
      <c r="R275" s="32"/>
    </row>
    <row r="276" spans="18:18" ht="15.75" customHeight="1" x14ac:dyDescent="0.15">
      <c r="R276" s="32"/>
    </row>
    <row r="277" spans="18:18" ht="15.75" customHeight="1" x14ac:dyDescent="0.15">
      <c r="R277" s="32"/>
    </row>
    <row r="278" spans="18:18" ht="15.75" customHeight="1" x14ac:dyDescent="0.15">
      <c r="R278" s="32"/>
    </row>
    <row r="279" spans="18:18" ht="15.75" customHeight="1" x14ac:dyDescent="0.15">
      <c r="R279" s="32"/>
    </row>
    <row r="280" spans="18:18" ht="15.75" customHeight="1" x14ac:dyDescent="0.15">
      <c r="R280" s="32"/>
    </row>
    <row r="281" spans="18:18" ht="15.75" customHeight="1" x14ac:dyDescent="0.15">
      <c r="R281" s="32"/>
    </row>
    <row r="282" spans="18:18" ht="15.75" customHeight="1" x14ac:dyDescent="0.15">
      <c r="R282" s="32"/>
    </row>
    <row r="283" spans="18:18" ht="15.75" customHeight="1" x14ac:dyDescent="0.15">
      <c r="R283" s="32"/>
    </row>
    <row r="284" spans="18:18" ht="15.75" customHeight="1" x14ac:dyDescent="0.15">
      <c r="R284" s="32"/>
    </row>
    <row r="285" spans="18:18" ht="15.75" customHeight="1" x14ac:dyDescent="0.15">
      <c r="R285" s="32"/>
    </row>
    <row r="286" spans="18:18" ht="15.75" customHeight="1" x14ac:dyDescent="0.15">
      <c r="R286" s="32"/>
    </row>
    <row r="287" spans="18:18" ht="15.75" customHeight="1" x14ac:dyDescent="0.15">
      <c r="R287" s="32"/>
    </row>
    <row r="288" spans="18:18" ht="15.75" customHeight="1" x14ac:dyDescent="0.15">
      <c r="R288" s="32"/>
    </row>
    <row r="289" spans="18:18" ht="15.75" customHeight="1" x14ac:dyDescent="0.15">
      <c r="R289" s="32"/>
    </row>
    <row r="290" spans="18:18" ht="15.75" customHeight="1" x14ac:dyDescent="0.15">
      <c r="R290" s="32"/>
    </row>
    <row r="291" spans="18:18" ht="15.75" customHeight="1" x14ac:dyDescent="0.15">
      <c r="R291" s="32"/>
    </row>
    <row r="292" spans="18:18" ht="15.75" customHeight="1" x14ac:dyDescent="0.15">
      <c r="R292" s="32"/>
    </row>
    <row r="293" spans="18:18" ht="15.75" customHeight="1" x14ac:dyDescent="0.15">
      <c r="R293" s="32"/>
    </row>
    <row r="294" spans="18:18" ht="15.75" customHeight="1" x14ac:dyDescent="0.15">
      <c r="R294" s="32"/>
    </row>
    <row r="295" spans="18:18" ht="15.75" customHeight="1" x14ac:dyDescent="0.15">
      <c r="R295" s="32"/>
    </row>
    <row r="296" spans="18:18" ht="15.75" customHeight="1" x14ac:dyDescent="0.15">
      <c r="R296" s="32"/>
    </row>
    <row r="297" spans="18:18" ht="15.75" customHeight="1" x14ac:dyDescent="0.15">
      <c r="R297" s="32"/>
    </row>
    <row r="298" spans="18:18" ht="15.75" customHeight="1" x14ac:dyDescent="0.15">
      <c r="R298" s="32"/>
    </row>
    <row r="299" spans="18:18" ht="15.75" customHeight="1" x14ac:dyDescent="0.15">
      <c r="R299" s="32"/>
    </row>
    <row r="300" spans="18:18" ht="15.75" customHeight="1" x14ac:dyDescent="0.15">
      <c r="R300" s="32"/>
    </row>
    <row r="301" spans="18:18" ht="15.75" customHeight="1" x14ac:dyDescent="0.15">
      <c r="R301" s="32"/>
    </row>
    <row r="302" spans="18:18" ht="15.75" customHeight="1" x14ac:dyDescent="0.15">
      <c r="R302" s="32"/>
    </row>
    <row r="303" spans="18:18" ht="15.75" customHeight="1" x14ac:dyDescent="0.15">
      <c r="R303" s="32"/>
    </row>
    <row r="304" spans="18:18" ht="15.75" customHeight="1" x14ac:dyDescent="0.15">
      <c r="R304" s="32"/>
    </row>
    <row r="305" spans="18:18" ht="15.75" customHeight="1" x14ac:dyDescent="0.15">
      <c r="R305" s="32"/>
    </row>
    <row r="306" spans="18:18" ht="15.75" customHeight="1" x14ac:dyDescent="0.15">
      <c r="R306" s="32"/>
    </row>
    <row r="307" spans="18:18" ht="15.75" customHeight="1" x14ac:dyDescent="0.15">
      <c r="R307" s="32"/>
    </row>
    <row r="308" spans="18:18" ht="15.75" customHeight="1" x14ac:dyDescent="0.15">
      <c r="R308" s="32"/>
    </row>
    <row r="309" spans="18:18" ht="15.75" customHeight="1" x14ac:dyDescent="0.15">
      <c r="R309" s="32"/>
    </row>
    <row r="310" spans="18:18" ht="15.75" customHeight="1" x14ac:dyDescent="0.15">
      <c r="R310" s="32"/>
    </row>
    <row r="311" spans="18:18" ht="15.75" customHeight="1" x14ac:dyDescent="0.15">
      <c r="R311" s="32"/>
    </row>
    <row r="312" spans="18:18" ht="15.75" customHeight="1" x14ac:dyDescent="0.15">
      <c r="R312" s="32"/>
    </row>
    <row r="313" spans="18:18" ht="15.75" customHeight="1" x14ac:dyDescent="0.15">
      <c r="R313" s="32"/>
    </row>
    <row r="314" spans="18:18" ht="15.75" customHeight="1" x14ac:dyDescent="0.15">
      <c r="R314" s="32"/>
    </row>
    <row r="315" spans="18:18" ht="15.75" customHeight="1" x14ac:dyDescent="0.15">
      <c r="R315" s="32"/>
    </row>
    <row r="316" spans="18:18" ht="15.75" customHeight="1" x14ac:dyDescent="0.15">
      <c r="R316" s="32"/>
    </row>
    <row r="317" spans="18:18" ht="15.75" customHeight="1" x14ac:dyDescent="0.15">
      <c r="R317" s="32"/>
    </row>
    <row r="318" spans="18:18" ht="15.75" customHeight="1" x14ac:dyDescent="0.15">
      <c r="R318" s="32"/>
    </row>
    <row r="319" spans="18:18" ht="15.75" customHeight="1" x14ac:dyDescent="0.15">
      <c r="R319" s="32"/>
    </row>
    <row r="320" spans="18:18" ht="15.75" customHeight="1" x14ac:dyDescent="0.15">
      <c r="R320" s="32"/>
    </row>
    <row r="321" spans="18:18" ht="15.75" customHeight="1" x14ac:dyDescent="0.15">
      <c r="R321" s="32"/>
    </row>
    <row r="322" spans="18:18" ht="15.75" customHeight="1" x14ac:dyDescent="0.15">
      <c r="R322" s="32"/>
    </row>
    <row r="323" spans="18:18" ht="15.75" customHeight="1" x14ac:dyDescent="0.15">
      <c r="R323" s="32"/>
    </row>
    <row r="324" spans="18:18" ht="15.75" customHeight="1" x14ac:dyDescent="0.15">
      <c r="R324" s="32"/>
    </row>
    <row r="325" spans="18:18" ht="15.75" customHeight="1" x14ac:dyDescent="0.15">
      <c r="R325" s="32"/>
    </row>
    <row r="326" spans="18:18" ht="15.75" customHeight="1" x14ac:dyDescent="0.15">
      <c r="R326" s="32"/>
    </row>
    <row r="327" spans="18:18" ht="15.75" customHeight="1" x14ac:dyDescent="0.15">
      <c r="R327" s="32"/>
    </row>
    <row r="328" spans="18:18" ht="15.75" customHeight="1" x14ac:dyDescent="0.15">
      <c r="R328" s="32"/>
    </row>
    <row r="329" spans="18:18" ht="15.75" customHeight="1" x14ac:dyDescent="0.15">
      <c r="R329" s="32"/>
    </row>
    <row r="330" spans="18:18" ht="15.75" customHeight="1" x14ac:dyDescent="0.15">
      <c r="R330" s="32"/>
    </row>
    <row r="331" spans="18:18" ht="15.75" customHeight="1" x14ac:dyDescent="0.15">
      <c r="R331" s="32"/>
    </row>
    <row r="332" spans="18:18" ht="15.75" customHeight="1" x14ac:dyDescent="0.15">
      <c r="R332" s="32"/>
    </row>
    <row r="333" spans="18:18" ht="15.75" customHeight="1" x14ac:dyDescent="0.15">
      <c r="R333" s="32"/>
    </row>
    <row r="334" spans="18:18" ht="15.75" customHeight="1" x14ac:dyDescent="0.15">
      <c r="R334" s="32"/>
    </row>
    <row r="335" spans="18:18" ht="15.75" customHeight="1" x14ac:dyDescent="0.15">
      <c r="R335" s="32"/>
    </row>
    <row r="336" spans="18:18" ht="15.75" customHeight="1" x14ac:dyDescent="0.15">
      <c r="R336" s="32"/>
    </row>
    <row r="337" spans="18:18" ht="15.75" customHeight="1" x14ac:dyDescent="0.15">
      <c r="R337" s="32"/>
    </row>
    <row r="338" spans="18:18" ht="15.75" customHeight="1" x14ac:dyDescent="0.15">
      <c r="R338" s="32"/>
    </row>
    <row r="339" spans="18:18" ht="15.75" customHeight="1" x14ac:dyDescent="0.15">
      <c r="R339" s="32"/>
    </row>
    <row r="340" spans="18:18" ht="15.75" customHeight="1" x14ac:dyDescent="0.15">
      <c r="R340" s="32"/>
    </row>
    <row r="341" spans="18:18" ht="15.75" customHeight="1" x14ac:dyDescent="0.15">
      <c r="R341" s="32"/>
    </row>
    <row r="342" spans="18:18" ht="15.75" customHeight="1" x14ac:dyDescent="0.15">
      <c r="R342" s="32"/>
    </row>
    <row r="343" spans="18:18" ht="15.75" customHeight="1" x14ac:dyDescent="0.15">
      <c r="R343" s="32"/>
    </row>
    <row r="344" spans="18:18" ht="15.75" customHeight="1" x14ac:dyDescent="0.15">
      <c r="R344" s="32"/>
    </row>
    <row r="345" spans="18:18" ht="15.75" customHeight="1" x14ac:dyDescent="0.15">
      <c r="R345" s="32"/>
    </row>
    <row r="346" spans="18:18" ht="15.75" customHeight="1" x14ac:dyDescent="0.15">
      <c r="R346" s="32"/>
    </row>
    <row r="347" spans="18:18" ht="15.75" customHeight="1" x14ac:dyDescent="0.15">
      <c r="R347" s="32"/>
    </row>
    <row r="348" spans="18:18" ht="15.75" customHeight="1" x14ac:dyDescent="0.15">
      <c r="R348" s="32"/>
    </row>
    <row r="349" spans="18:18" ht="15.75" customHeight="1" x14ac:dyDescent="0.15">
      <c r="R349" s="32"/>
    </row>
    <row r="350" spans="18:18" ht="15.75" customHeight="1" x14ac:dyDescent="0.15">
      <c r="R350" s="32"/>
    </row>
    <row r="351" spans="18:18" ht="15.75" customHeight="1" x14ac:dyDescent="0.15">
      <c r="R351" s="32"/>
    </row>
    <row r="352" spans="18:18" ht="15.75" customHeight="1" x14ac:dyDescent="0.15">
      <c r="R352" s="32"/>
    </row>
    <row r="353" spans="18:18" ht="15.75" customHeight="1" x14ac:dyDescent="0.15">
      <c r="R353" s="32"/>
    </row>
    <row r="354" spans="18:18" ht="15.75" customHeight="1" x14ac:dyDescent="0.15">
      <c r="R354" s="32"/>
    </row>
    <row r="355" spans="18:18" ht="15.75" customHeight="1" x14ac:dyDescent="0.15">
      <c r="R355" s="32"/>
    </row>
    <row r="356" spans="18:18" ht="15.75" customHeight="1" x14ac:dyDescent="0.15">
      <c r="R356" s="32"/>
    </row>
    <row r="357" spans="18:18" ht="15.75" customHeight="1" x14ac:dyDescent="0.15">
      <c r="R357" s="32"/>
    </row>
    <row r="358" spans="18:18" ht="15.75" customHeight="1" x14ac:dyDescent="0.15">
      <c r="R358" s="32"/>
    </row>
    <row r="359" spans="18:18" ht="15.75" customHeight="1" x14ac:dyDescent="0.15">
      <c r="R359" s="32"/>
    </row>
    <row r="360" spans="18:18" ht="15.75" customHeight="1" x14ac:dyDescent="0.15">
      <c r="R360" s="32"/>
    </row>
    <row r="361" spans="18:18" ht="15.75" customHeight="1" x14ac:dyDescent="0.15">
      <c r="R361" s="32"/>
    </row>
    <row r="362" spans="18:18" ht="15.75" customHeight="1" x14ac:dyDescent="0.15">
      <c r="R362" s="32"/>
    </row>
    <row r="363" spans="18:18" ht="15.75" customHeight="1" x14ac:dyDescent="0.15">
      <c r="R363" s="32"/>
    </row>
    <row r="364" spans="18:18" ht="15.75" customHeight="1" x14ac:dyDescent="0.15">
      <c r="R364" s="32"/>
    </row>
    <row r="365" spans="18:18" ht="15.75" customHeight="1" x14ac:dyDescent="0.15">
      <c r="R365" s="32"/>
    </row>
    <row r="366" spans="18:18" ht="15.75" customHeight="1" x14ac:dyDescent="0.15">
      <c r="R366" s="32"/>
    </row>
    <row r="367" spans="18:18" ht="15.75" customHeight="1" x14ac:dyDescent="0.15">
      <c r="R367" s="32"/>
    </row>
    <row r="368" spans="18:18" ht="15.75" customHeight="1" x14ac:dyDescent="0.15">
      <c r="R368" s="32"/>
    </row>
    <row r="369" spans="18:18" ht="15.75" customHeight="1" x14ac:dyDescent="0.15">
      <c r="R369" s="32"/>
    </row>
    <row r="370" spans="18:18" ht="15.75" customHeight="1" x14ac:dyDescent="0.15">
      <c r="R370" s="32"/>
    </row>
    <row r="371" spans="18:18" ht="15.75" customHeight="1" x14ac:dyDescent="0.15">
      <c r="R371" s="32"/>
    </row>
    <row r="372" spans="18:18" ht="15.75" customHeight="1" x14ac:dyDescent="0.15">
      <c r="R372" s="32"/>
    </row>
    <row r="373" spans="18:18" ht="15.75" customHeight="1" x14ac:dyDescent="0.15">
      <c r="R373" s="32"/>
    </row>
    <row r="374" spans="18:18" ht="15.75" customHeight="1" x14ac:dyDescent="0.15">
      <c r="R374" s="32"/>
    </row>
    <row r="375" spans="18:18" ht="15.75" customHeight="1" x14ac:dyDescent="0.15">
      <c r="R375" s="32"/>
    </row>
    <row r="376" spans="18:18" ht="15.75" customHeight="1" x14ac:dyDescent="0.15">
      <c r="R376" s="32"/>
    </row>
    <row r="377" spans="18:18" ht="15.75" customHeight="1" x14ac:dyDescent="0.15">
      <c r="R377" s="32"/>
    </row>
    <row r="378" spans="18:18" ht="15.75" customHeight="1" x14ac:dyDescent="0.15">
      <c r="R378" s="32"/>
    </row>
    <row r="379" spans="18:18" ht="15.75" customHeight="1" x14ac:dyDescent="0.15">
      <c r="R379" s="32"/>
    </row>
    <row r="380" spans="18:18" ht="15.75" customHeight="1" x14ac:dyDescent="0.15">
      <c r="R380" s="32"/>
    </row>
    <row r="381" spans="18:18" ht="15.75" customHeight="1" x14ac:dyDescent="0.15">
      <c r="R381" s="32"/>
    </row>
    <row r="382" spans="18:18" ht="15.75" customHeight="1" x14ac:dyDescent="0.15">
      <c r="R382" s="32"/>
    </row>
    <row r="383" spans="18:18" ht="15.75" customHeight="1" x14ac:dyDescent="0.15">
      <c r="R383" s="32"/>
    </row>
    <row r="384" spans="18:18" ht="15.75" customHeight="1" x14ac:dyDescent="0.15">
      <c r="R384" s="32"/>
    </row>
    <row r="385" spans="18:18" ht="15.75" customHeight="1" x14ac:dyDescent="0.15">
      <c r="R385" s="32"/>
    </row>
    <row r="386" spans="18:18" ht="15.75" customHeight="1" x14ac:dyDescent="0.15">
      <c r="R386" s="32"/>
    </row>
    <row r="387" spans="18:18" ht="15.75" customHeight="1" x14ac:dyDescent="0.15">
      <c r="R387" s="32"/>
    </row>
    <row r="388" spans="18:18" ht="15.75" customHeight="1" x14ac:dyDescent="0.15">
      <c r="R388" s="32"/>
    </row>
    <row r="389" spans="18:18" ht="15.75" customHeight="1" x14ac:dyDescent="0.15">
      <c r="R389" s="32"/>
    </row>
    <row r="390" spans="18:18" ht="15.75" customHeight="1" x14ac:dyDescent="0.15">
      <c r="R390" s="32"/>
    </row>
    <row r="391" spans="18:18" ht="15.75" customHeight="1" x14ac:dyDescent="0.15">
      <c r="R391" s="32"/>
    </row>
    <row r="392" spans="18:18" ht="15.75" customHeight="1" x14ac:dyDescent="0.15">
      <c r="R392" s="32"/>
    </row>
    <row r="393" spans="18:18" ht="15.75" customHeight="1" x14ac:dyDescent="0.15">
      <c r="R393" s="32"/>
    </row>
    <row r="394" spans="18:18" ht="15.75" customHeight="1" x14ac:dyDescent="0.15">
      <c r="R394" s="32"/>
    </row>
    <row r="395" spans="18:18" ht="15.75" customHeight="1" x14ac:dyDescent="0.15">
      <c r="R395" s="32"/>
    </row>
    <row r="396" spans="18:18" ht="15.75" customHeight="1" x14ac:dyDescent="0.15">
      <c r="R396" s="32"/>
    </row>
    <row r="397" spans="18:18" ht="15.75" customHeight="1" x14ac:dyDescent="0.15">
      <c r="R397" s="32"/>
    </row>
    <row r="398" spans="18:18" ht="15.75" customHeight="1" x14ac:dyDescent="0.15">
      <c r="R398" s="32"/>
    </row>
    <row r="399" spans="18:18" ht="15.75" customHeight="1" x14ac:dyDescent="0.15">
      <c r="R399" s="32"/>
    </row>
    <row r="400" spans="18:18" ht="15.75" customHeight="1" x14ac:dyDescent="0.15">
      <c r="R400" s="32"/>
    </row>
    <row r="401" spans="18:18" ht="15.75" customHeight="1" x14ac:dyDescent="0.15">
      <c r="R401" s="32"/>
    </row>
    <row r="402" spans="18:18" ht="15.75" customHeight="1" x14ac:dyDescent="0.15">
      <c r="R402" s="32"/>
    </row>
    <row r="403" spans="18:18" ht="15.75" customHeight="1" x14ac:dyDescent="0.15">
      <c r="R403" s="32"/>
    </row>
    <row r="404" spans="18:18" ht="15.75" customHeight="1" x14ac:dyDescent="0.15">
      <c r="R404" s="32"/>
    </row>
    <row r="405" spans="18:18" ht="15.75" customHeight="1" x14ac:dyDescent="0.15">
      <c r="R405" s="32"/>
    </row>
    <row r="406" spans="18:18" ht="15.75" customHeight="1" x14ac:dyDescent="0.15">
      <c r="R406" s="32"/>
    </row>
    <row r="407" spans="18:18" ht="15.75" customHeight="1" x14ac:dyDescent="0.15">
      <c r="R407" s="32"/>
    </row>
    <row r="408" spans="18:18" ht="15.75" customHeight="1" x14ac:dyDescent="0.15">
      <c r="R408" s="32"/>
    </row>
    <row r="409" spans="18:18" ht="15.75" customHeight="1" x14ac:dyDescent="0.15">
      <c r="R409" s="32"/>
    </row>
    <row r="410" spans="18:18" ht="15.75" customHeight="1" x14ac:dyDescent="0.15">
      <c r="R410" s="32"/>
    </row>
    <row r="411" spans="18:18" ht="15.75" customHeight="1" x14ac:dyDescent="0.15">
      <c r="R411" s="32"/>
    </row>
    <row r="412" spans="18:18" ht="15.75" customHeight="1" x14ac:dyDescent="0.15">
      <c r="R412" s="32"/>
    </row>
    <row r="413" spans="18:18" ht="15.75" customHeight="1" x14ac:dyDescent="0.15">
      <c r="R413" s="32"/>
    </row>
    <row r="414" spans="18:18" ht="15.75" customHeight="1" x14ac:dyDescent="0.15">
      <c r="R414" s="32"/>
    </row>
    <row r="415" spans="18:18" ht="15.75" customHeight="1" x14ac:dyDescent="0.15">
      <c r="R415" s="32"/>
    </row>
    <row r="416" spans="18:18" ht="15.75" customHeight="1" x14ac:dyDescent="0.15">
      <c r="R416" s="32"/>
    </row>
    <row r="417" spans="18:18" ht="15.75" customHeight="1" x14ac:dyDescent="0.15">
      <c r="R417" s="32"/>
    </row>
    <row r="418" spans="18:18" ht="15.75" customHeight="1" x14ac:dyDescent="0.15">
      <c r="R418" s="32"/>
    </row>
    <row r="419" spans="18:18" ht="15.75" customHeight="1" x14ac:dyDescent="0.15">
      <c r="R419" s="32"/>
    </row>
    <row r="420" spans="18:18" ht="15.75" customHeight="1" x14ac:dyDescent="0.15">
      <c r="R420" s="32"/>
    </row>
    <row r="421" spans="18:18" ht="15.75" customHeight="1" x14ac:dyDescent="0.15">
      <c r="R421" s="32"/>
    </row>
    <row r="422" spans="18:18" ht="15.75" customHeight="1" x14ac:dyDescent="0.15">
      <c r="R422" s="32"/>
    </row>
    <row r="423" spans="18:18" ht="15.75" customHeight="1" x14ac:dyDescent="0.15">
      <c r="R423" s="32"/>
    </row>
    <row r="424" spans="18:18" ht="15.75" customHeight="1" x14ac:dyDescent="0.15">
      <c r="R424" s="32"/>
    </row>
    <row r="425" spans="18:18" ht="15.75" customHeight="1" x14ac:dyDescent="0.15">
      <c r="R425" s="32"/>
    </row>
    <row r="426" spans="18:18" ht="15.75" customHeight="1" x14ac:dyDescent="0.15">
      <c r="R426" s="32"/>
    </row>
    <row r="427" spans="18:18" ht="15.75" customHeight="1" x14ac:dyDescent="0.15">
      <c r="R427" s="32"/>
    </row>
    <row r="428" spans="18:18" ht="15.75" customHeight="1" x14ac:dyDescent="0.15">
      <c r="R428" s="32"/>
    </row>
    <row r="429" spans="18:18" ht="15.75" customHeight="1" x14ac:dyDescent="0.15">
      <c r="R429" s="32"/>
    </row>
    <row r="430" spans="18:18" ht="15.75" customHeight="1" x14ac:dyDescent="0.15">
      <c r="R430" s="32"/>
    </row>
    <row r="431" spans="18:18" ht="15.75" customHeight="1" x14ac:dyDescent="0.15">
      <c r="R431" s="32"/>
    </row>
    <row r="432" spans="18:18" ht="15.75" customHeight="1" x14ac:dyDescent="0.15">
      <c r="R432" s="32"/>
    </row>
    <row r="433" spans="18:18" ht="15.75" customHeight="1" x14ac:dyDescent="0.15">
      <c r="R433" s="32"/>
    </row>
    <row r="434" spans="18:18" ht="15.75" customHeight="1" x14ac:dyDescent="0.15">
      <c r="R434" s="32"/>
    </row>
    <row r="435" spans="18:18" ht="15.75" customHeight="1" x14ac:dyDescent="0.15">
      <c r="R435" s="32"/>
    </row>
    <row r="436" spans="18:18" ht="15.75" customHeight="1" x14ac:dyDescent="0.15">
      <c r="R436" s="32"/>
    </row>
    <row r="437" spans="18:18" ht="15.75" customHeight="1" x14ac:dyDescent="0.15">
      <c r="R437" s="32"/>
    </row>
    <row r="438" spans="18:18" ht="15.75" customHeight="1" x14ac:dyDescent="0.15">
      <c r="R438" s="32"/>
    </row>
    <row r="439" spans="18:18" ht="15.75" customHeight="1" x14ac:dyDescent="0.15">
      <c r="R439" s="32"/>
    </row>
    <row r="440" spans="18:18" ht="15.75" customHeight="1" x14ac:dyDescent="0.15">
      <c r="R440" s="32"/>
    </row>
    <row r="441" spans="18:18" ht="15.75" customHeight="1" x14ac:dyDescent="0.15">
      <c r="R441" s="32"/>
    </row>
    <row r="442" spans="18:18" ht="15.75" customHeight="1" x14ac:dyDescent="0.15">
      <c r="R442" s="32"/>
    </row>
    <row r="443" spans="18:18" ht="15.75" customHeight="1" x14ac:dyDescent="0.15">
      <c r="R443" s="32"/>
    </row>
    <row r="444" spans="18:18" ht="15.75" customHeight="1" x14ac:dyDescent="0.15">
      <c r="R444" s="32"/>
    </row>
    <row r="445" spans="18:18" ht="15.75" customHeight="1" x14ac:dyDescent="0.15">
      <c r="R445" s="32"/>
    </row>
    <row r="446" spans="18:18" ht="15.75" customHeight="1" x14ac:dyDescent="0.15">
      <c r="R446" s="32"/>
    </row>
    <row r="447" spans="18:18" ht="15.75" customHeight="1" x14ac:dyDescent="0.15">
      <c r="R447" s="32"/>
    </row>
    <row r="448" spans="18:18" ht="15.75" customHeight="1" x14ac:dyDescent="0.15">
      <c r="R448" s="32"/>
    </row>
    <row r="449" spans="18:18" ht="15.75" customHeight="1" x14ac:dyDescent="0.15">
      <c r="R449" s="32"/>
    </row>
    <row r="450" spans="18:18" ht="15.75" customHeight="1" x14ac:dyDescent="0.15">
      <c r="R450" s="32"/>
    </row>
    <row r="451" spans="18:18" ht="15.75" customHeight="1" x14ac:dyDescent="0.15">
      <c r="R451" s="32"/>
    </row>
    <row r="452" spans="18:18" ht="15.75" customHeight="1" x14ac:dyDescent="0.15">
      <c r="R452" s="32"/>
    </row>
    <row r="453" spans="18:18" ht="15.75" customHeight="1" x14ac:dyDescent="0.15">
      <c r="R453" s="32"/>
    </row>
    <row r="454" spans="18:18" ht="15.75" customHeight="1" x14ac:dyDescent="0.15">
      <c r="R454" s="32"/>
    </row>
    <row r="455" spans="18:18" ht="15.75" customHeight="1" x14ac:dyDescent="0.15">
      <c r="R455" s="32"/>
    </row>
    <row r="456" spans="18:18" ht="15.75" customHeight="1" x14ac:dyDescent="0.15">
      <c r="R456" s="32"/>
    </row>
    <row r="457" spans="18:18" ht="15.75" customHeight="1" x14ac:dyDescent="0.15">
      <c r="R457" s="32"/>
    </row>
    <row r="458" spans="18:18" ht="15.75" customHeight="1" x14ac:dyDescent="0.15">
      <c r="R458" s="32"/>
    </row>
    <row r="459" spans="18:18" ht="15.75" customHeight="1" x14ac:dyDescent="0.15">
      <c r="R459" s="32"/>
    </row>
    <row r="460" spans="18:18" ht="15.75" customHeight="1" x14ac:dyDescent="0.15">
      <c r="R460" s="32"/>
    </row>
    <row r="461" spans="18:18" ht="15.75" customHeight="1" x14ac:dyDescent="0.15">
      <c r="R461" s="32"/>
    </row>
    <row r="462" spans="18:18" ht="15.75" customHeight="1" x14ac:dyDescent="0.15">
      <c r="R462" s="32"/>
    </row>
    <row r="463" spans="18:18" ht="15.75" customHeight="1" x14ac:dyDescent="0.15">
      <c r="R463" s="32"/>
    </row>
    <row r="464" spans="18:18" ht="15.75" customHeight="1" x14ac:dyDescent="0.15">
      <c r="R464" s="32"/>
    </row>
    <row r="465" spans="18:18" ht="15.75" customHeight="1" x14ac:dyDescent="0.15">
      <c r="R465" s="32"/>
    </row>
    <row r="466" spans="18:18" ht="15.75" customHeight="1" x14ac:dyDescent="0.15">
      <c r="R466" s="32"/>
    </row>
    <row r="467" spans="18:18" ht="15.75" customHeight="1" x14ac:dyDescent="0.15">
      <c r="R467" s="32"/>
    </row>
    <row r="468" spans="18:18" ht="15.75" customHeight="1" x14ac:dyDescent="0.15">
      <c r="R468" s="32"/>
    </row>
    <row r="469" spans="18:18" ht="15.75" customHeight="1" x14ac:dyDescent="0.15">
      <c r="R469" s="32"/>
    </row>
    <row r="470" spans="18:18" ht="15.75" customHeight="1" x14ac:dyDescent="0.15">
      <c r="R470" s="32"/>
    </row>
    <row r="471" spans="18:18" ht="15.75" customHeight="1" x14ac:dyDescent="0.15">
      <c r="R471" s="32"/>
    </row>
    <row r="472" spans="18:18" ht="15.75" customHeight="1" x14ac:dyDescent="0.15">
      <c r="R472" s="32"/>
    </row>
    <row r="473" spans="18:18" ht="15.75" customHeight="1" x14ac:dyDescent="0.15">
      <c r="R473" s="32"/>
    </row>
    <row r="474" spans="18:18" ht="15.75" customHeight="1" x14ac:dyDescent="0.15">
      <c r="R474" s="32"/>
    </row>
    <row r="475" spans="18:18" ht="15.75" customHeight="1" x14ac:dyDescent="0.15">
      <c r="R475" s="32"/>
    </row>
    <row r="476" spans="18:18" ht="15.75" customHeight="1" x14ac:dyDescent="0.15">
      <c r="R476" s="32"/>
    </row>
    <row r="477" spans="18:18" ht="15.75" customHeight="1" x14ac:dyDescent="0.15">
      <c r="R477" s="32"/>
    </row>
    <row r="478" spans="18:18" ht="15.75" customHeight="1" x14ac:dyDescent="0.15">
      <c r="R478" s="32"/>
    </row>
    <row r="479" spans="18:18" ht="15.75" customHeight="1" x14ac:dyDescent="0.15">
      <c r="R479" s="32"/>
    </row>
    <row r="480" spans="18:18" ht="15.75" customHeight="1" x14ac:dyDescent="0.15">
      <c r="R480" s="32"/>
    </row>
    <row r="481" spans="18:18" ht="15.75" customHeight="1" x14ac:dyDescent="0.15">
      <c r="R481" s="32"/>
    </row>
    <row r="482" spans="18:18" ht="15.75" customHeight="1" x14ac:dyDescent="0.15">
      <c r="R482" s="32"/>
    </row>
    <row r="483" spans="18:18" ht="15.75" customHeight="1" x14ac:dyDescent="0.15">
      <c r="R483" s="32"/>
    </row>
    <row r="484" spans="18:18" ht="15.75" customHeight="1" x14ac:dyDescent="0.15">
      <c r="R484" s="32"/>
    </row>
    <row r="485" spans="18:18" ht="15.75" customHeight="1" x14ac:dyDescent="0.15">
      <c r="R485" s="32"/>
    </row>
    <row r="486" spans="18:18" ht="15.75" customHeight="1" x14ac:dyDescent="0.15">
      <c r="R486" s="32"/>
    </row>
    <row r="487" spans="18:18" ht="15.75" customHeight="1" x14ac:dyDescent="0.15">
      <c r="R487" s="32"/>
    </row>
    <row r="488" spans="18:18" ht="15.75" customHeight="1" x14ac:dyDescent="0.15">
      <c r="R488" s="32"/>
    </row>
    <row r="489" spans="18:18" ht="15.75" customHeight="1" x14ac:dyDescent="0.15">
      <c r="R489" s="32"/>
    </row>
    <row r="490" spans="18:18" ht="15.75" customHeight="1" x14ac:dyDescent="0.15">
      <c r="R490" s="32"/>
    </row>
    <row r="491" spans="18:18" ht="15.75" customHeight="1" x14ac:dyDescent="0.15">
      <c r="R491" s="32"/>
    </row>
    <row r="492" spans="18:18" ht="15.75" customHeight="1" x14ac:dyDescent="0.15">
      <c r="R492" s="32"/>
    </row>
    <row r="493" spans="18:18" ht="15.75" customHeight="1" x14ac:dyDescent="0.15">
      <c r="R493" s="32"/>
    </row>
    <row r="494" spans="18:18" ht="15.75" customHeight="1" x14ac:dyDescent="0.15">
      <c r="R494" s="32"/>
    </row>
    <row r="495" spans="18:18" ht="15.75" customHeight="1" x14ac:dyDescent="0.15">
      <c r="R495" s="32"/>
    </row>
    <row r="496" spans="18:18" ht="15.75" customHeight="1" x14ac:dyDescent="0.15">
      <c r="R496" s="32"/>
    </row>
    <row r="497" spans="18:18" ht="15.75" customHeight="1" x14ac:dyDescent="0.15">
      <c r="R497" s="32"/>
    </row>
    <row r="498" spans="18:18" ht="15.75" customHeight="1" x14ac:dyDescent="0.15">
      <c r="R498" s="32"/>
    </row>
    <row r="499" spans="18:18" ht="15.75" customHeight="1" x14ac:dyDescent="0.15">
      <c r="R499" s="32"/>
    </row>
    <row r="500" spans="18:18" ht="15.75" customHeight="1" x14ac:dyDescent="0.15">
      <c r="R500" s="32"/>
    </row>
    <row r="501" spans="18:18" ht="15.75" customHeight="1" x14ac:dyDescent="0.15">
      <c r="R501" s="32"/>
    </row>
    <row r="502" spans="18:18" ht="15.75" customHeight="1" x14ac:dyDescent="0.15">
      <c r="R502" s="32"/>
    </row>
    <row r="503" spans="18:18" ht="15.75" customHeight="1" x14ac:dyDescent="0.15">
      <c r="R503" s="32"/>
    </row>
    <row r="504" spans="18:18" ht="15.75" customHeight="1" x14ac:dyDescent="0.15">
      <c r="R504" s="32"/>
    </row>
    <row r="505" spans="18:18" ht="15.75" customHeight="1" x14ac:dyDescent="0.15">
      <c r="R505" s="32"/>
    </row>
    <row r="506" spans="18:18" ht="15.75" customHeight="1" x14ac:dyDescent="0.15">
      <c r="R506" s="32"/>
    </row>
    <row r="507" spans="18:18" ht="15.75" customHeight="1" x14ac:dyDescent="0.15">
      <c r="R507" s="32"/>
    </row>
    <row r="508" spans="18:18" ht="15.75" customHeight="1" x14ac:dyDescent="0.15">
      <c r="R508" s="32"/>
    </row>
    <row r="509" spans="18:18" ht="15.75" customHeight="1" x14ac:dyDescent="0.15">
      <c r="R509" s="32"/>
    </row>
    <row r="510" spans="18:18" ht="15.75" customHeight="1" x14ac:dyDescent="0.15">
      <c r="R510" s="32"/>
    </row>
    <row r="511" spans="18:18" ht="15.75" customHeight="1" x14ac:dyDescent="0.15">
      <c r="R511" s="32"/>
    </row>
    <row r="512" spans="18:18" ht="15.75" customHeight="1" x14ac:dyDescent="0.15">
      <c r="R512" s="32"/>
    </row>
    <row r="513" spans="18:18" ht="15.75" customHeight="1" x14ac:dyDescent="0.15">
      <c r="R513" s="32"/>
    </row>
    <row r="514" spans="18:18" ht="15.75" customHeight="1" x14ac:dyDescent="0.15">
      <c r="R514" s="32"/>
    </row>
    <row r="515" spans="18:18" ht="15.75" customHeight="1" x14ac:dyDescent="0.15">
      <c r="R515" s="32"/>
    </row>
    <row r="516" spans="18:18" ht="15.75" customHeight="1" x14ac:dyDescent="0.15">
      <c r="R516" s="32"/>
    </row>
    <row r="517" spans="18:18" ht="15.75" customHeight="1" x14ac:dyDescent="0.15">
      <c r="R517" s="32"/>
    </row>
    <row r="518" spans="18:18" ht="15.75" customHeight="1" x14ac:dyDescent="0.15">
      <c r="R518" s="32"/>
    </row>
    <row r="519" spans="18:18" ht="15.75" customHeight="1" x14ac:dyDescent="0.15">
      <c r="R519" s="32"/>
    </row>
    <row r="520" spans="18:18" ht="15.75" customHeight="1" x14ac:dyDescent="0.15">
      <c r="R520" s="32"/>
    </row>
    <row r="521" spans="18:18" ht="15.75" customHeight="1" x14ac:dyDescent="0.15">
      <c r="R521" s="32"/>
    </row>
    <row r="522" spans="18:18" ht="15.75" customHeight="1" x14ac:dyDescent="0.15">
      <c r="R522" s="32"/>
    </row>
    <row r="523" spans="18:18" ht="15.75" customHeight="1" x14ac:dyDescent="0.15">
      <c r="R523" s="32"/>
    </row>
    <row r="524" spans="18:18" ht="15.75" customHeight="1" x14ac:dyDescent="0.15">
      <c r="R524" s="32"/>
    </row>
    <row r="525" spans="18:18" ht="15.75" customHeight="1" x14ac:dyDescent="0.15">
      <c r="R525" s="32"/>
    </row>
    <row r="526" spans="18:18" ht="15.75" customHeight="1" x14ac:dyDescent="0.15">
      <c r="R526" s="32"/>
    </row>
    <row r="527" spans="18:18" ht="15.75" customHeight="1" x14ac:dyDescent="0.15">
      <c r="R527" s="32"/>
    </row>
    <row r="528" spans="18:18" ht="15.75" customHeight="1" x14ac:dyDescent="0.15">
      <c r="R528" s="32"/>
    </row>
    <row r="529" spans="18:18" ht="15.75" customHeight="1" x14ac:dyDescent="0.15">
      <c r="R529" s="32"/>
    </row>
    <row r="530" spans="18:18" ht="15.75" customHeight="1" x14ac:dyDescent="0.15">
      <c r="R530" s="32"/>
    </row>
    <row r="531" spans="18:18" ht="15.75" customHeight="1" x14ac:dyDescent="0.15">
      <c r="R531" s="32"/>
    </row>
    <row r="532" spans="18:18" ht="15.75" customHeight="1" x14ac:dyDescent="0.15">
      <c r="R532" s="32"/>
    </row>
    <row r="533" spans="18:18" ht="15.75" customHeight="1" x14ac:dyDescent="0.15">
      <c r="R533" s="32"/>
    </row>
    <row r="534" spans="18:18" ht="15.75" customHeight="1" x14ac:dyDescent="0.15">
      <c r="R534" s="32"/>
    </row>
    <row r="535" spans="18:18" ht="15.75" customHeight="1" x14ac:dyDescent="0.15">
      <c r="R535" s="32"/>
    </row>
    <row r="536" spans="18:18" ht="15.75" customHeight="1" x14ac:dyDescent="0.15">
      <c r="R536" s="32"/>
    </row>
    <row r="537" spans="18:18" ht="15.75" customHeight="1" x14ac:dyDescent="0.15">
      <c r="R537" s="32"/>
    </row>
    <row r="538" spans="18:18" ht="15.75" customHeight="1" x14ac:dyDescent="0.15">
      <c r="R538" s="32"/>
    </row>
    <row r="539" spans="18:18" ht="15.75" customHeight="1" x14ac:dyDescent="0.15">
      <c r="R539" s="32"/>
    </row>
    <row r="540" spans="18:18" ht="15.75" customHeight="1" x14ac:dyDescent="0.15">
      <c r="R540" s="32"/>
    </row>
    <row r="541" spans="18:18" ht="15.75" customHeight="1" x14ac:dyDescent="0.15">
      <c r="R541" s="32"/>
    </row>
    <row r="542" spans="18:18" ht="15.75" customHeight="1" x14ac:dyDescent="0.15">
      <c r="R542" s="32"/>
    </row>
    <row r="543" spans="18:18" ht="15.75" customHeight="1" x14ac:dyDescent="0.15">
      <c r="R543" s="32"/>
    </row>
    <row r="544" spans="18:18" ht="15.75" customHeight="1" x14ac:dyDescent="0.15">
      <c r="R544" s="32"/>
    </row>
    <row r="545" spans="18:18" ht="15.75" customHeight="1" x14ac:dyDescent="0.15">
      <c r="R545" s="32"/>
    </row>
    <row r="546" spans="18:18" ht="15.75" customHeight="1" x14ac:dyDescent="0.15">
      <c r="R546" s="32"/>
    </row>
    <row r="547" spans="18:18" ht="15.75" customHeight="1" x14ac:dyDescent="0.15">
      <c r="R547" s="32"/>
    </row>
    <row r="548" spans="18:18" ht="15.75" customHeight="1" x14ac:dyDescent="0.15">
      <c r="R548" s="32"/>
    </row>
    <row r="549" spans="18:18" ht="15.75" customHeight="1" x14ac:dyDescent="0.15">
      <c r="R549" s="32"/>
    </row>
    <row r="550" spans="18:18" ht="15.75" customHeight="1" x14ac:dyDescent="0.15">
      <c r="R550" s="32"/>
    </row>
    <row r="551" spans="18:18" ht="15.75" customHeight="1" x14ac:dyDescent="0.15">
      <c r="R551" s="32"/>
    </row>
    <row r="552" spans="18:18" ht="15.75" customHeight="1" x14ac:dyDescent="0.15">
      <c r="R552" s="32"/>
    </row>
    <row r="553" spans="18:18" ht="15.75" customHeight="1" x14ac:dyDescent="0.15">
      <c r="R553" s="32"/>
    </row>
    <row r="554" spans="18:18" ht="15.75" customHeight="1" x14ac:dyDescent="0.15">
      <c r="R554" s="32"/>
    </row>
    <row r="555" spans="18:18" ht="15.75" customHeight="1" x14ac:dyDescent="0.15">
      <c r="R555" s="32"/>
    </row>
    <row r="556" spans="18:18" ht="15.75" customHeight="1" x14ac:dyDescent="0.15">
      <c r="R556" s="32"/>
    </row>
    <row r="557" spans="18:18" ht="15.75" customHeight="1" x14ac:dyDescent="0.15">
      <c r="R557" s="32"/>
    </row>
    <row r="558" spans="18:18" ht="15.75" customHeight="1" x14ac:dyDescent="0.15">
      <c r="R558" s="32"/>
    </row>
    <row r="559" spans="18:18" ht="15.75" customHeight="1" x14ac:dyDescent="0.15">
      <c r="R559" s="32"/>
    </row>
    <row r="560" spans="18:18" ht="15.75" customHeight="1" x14ac:dyDescent="0.15">
      <c r="R560" s="32"/>
    </row>
    <row r="561" spans="18:18" ht="15.75" customHeight="1" x14ac:dyDescent="0.15">
      <c r="R561" s="32"/>
    </row>
    <row r="562" spans="18:18" ht="15.75" customHeight="1" x14ac:dyDescent="0.15">
      <c r="R562" s="32"/>
    </row>
    <row r="563" spans="18:18" ht="15.75" customHeight="1" x14ac:dyDescent="0.15">
      <c r="R563" s="32"/>
    </row>
    <row r="564" spans="18:18" ht="15.75" customHeight="1" x14ac:dyDescent="0.15">
      <c r="R564" s="32"/>
    </row>
    <row r="565" spans="18:18" ht="15.75" customHeight="1" x14ac:dyDescent="0.15">
      <c r="R565" s="32"/>
    </row>
    <row r="566" spans="18:18" ht="15.75" customHeight="1" x14ac:dyDescent="0.15">
      <c r="R566" s="32"/>
    </row>
    <row r="567" spans="18:18" ht="15.75" customHeight="1" x14ac:dyDescent="0.15">
      <c r="R567" s="32"/>
    </row>
    <row r="568" spans="18:18" ht="15.75" customHeight="1" x14ac:dyDescent="0.15">
      <c r="R568" s="32"/>
    </row>
    <row r="569" spans="18:18" ht="15.75" customHeight="1" x14ac:dyDescent="0.15">
      <c r="R569" s="32"/>
    </row>
    <row r="570" spans="18:18" ht="15.75" customHeight="1" x14ac:dyDescent="0.15">
      <c r="R570" s="32"/>
    </row>
    <row r="571" spans="18:18" ht="15.75" customHeight="1" x14ac:dyDescent="0.15">
      <c r="R571" s="32"/>
    </row>
    <row r="572" spans="18:18" ht="15.75" customHeight="1" x14ac:dyDescent="0.15">
      <c r="R572" s="32"/>
    </row>
    <row r="573" spans="18:18" ht="15.75" customHeight="1" x14ac:dyDescent="0.15">
      <c r="R573" s="32"/>
    </row>
    <row r="574" spans="18:18" ht="15.75" customHeight="1" x14ac:dyDescent="0.15">
      <c r="R574" s="32"/>
    </row>
    <row r="575" spans="18:18" ht="15.75" customHeight="1" x14ac:dyDescent="0.15">
      <c r="R575" s="32"/>
    </row>
    <row r="576" spans="18:18" ht="15.75" customHeight="1" x14ac:dyDescent="0.15">
      <c r="R576" s="32"/>
    </row>
    <row r="577" spans="18:18" ht="15.75" customHeight="1" x14ac:dyDescent="0.15">
      <c r="R577" s="32"/>
    </row>
    <row r="578" spans="18:18" ht="15.75" customHeight="1" x14ac:dyDescent="0.15">
      <c r="R578" s="32"/>
    </row>
    <row r="579" spans="18:18" ht="15.75" customHeight="1" x14ac:dyDescent="0.15">
      <c r="R579" s="32"/>
    </row>
    <row r="580" spans="18:18" ht="15.75" customHeight="1" x14ac:dyDescent="0.15">
      <c r="R580" s="32"/>
    </row>
    <row r="581" spans="18:18" ht="15.75" customHeight="1" x14ac:dyDescent="0.15">
      <c r="R581" s="32"/>
    </row>
    <row r="582" spans="18:18" ht="15.75" customHeight="1" x14ac:dyDescent="0.15">
      <c r="R582" s="32"/>
    </row>
    <row r="583" spans="18:18" ht="15.75" customHeight="1" x14ac:dyDescent="0.15">
      <c r="R583" s="32"/>
    </row>
    <row r="584" spans="18:18" ht="15.75" customHeight="1" x14ac:dyDescent="0.15">
      <c r="R584" s="32"/>
    </row>
    <row r="585" spans="18:18" ht="15.75" customHeight="1" x14ac:dyDescent="0.15">
      <c r="R585" s="32"/>
    </row>
    <row r="586" spans="18:18" ht="15.75" customHeight="1" x14ac:dyDescent="0.15">
      <c r="R586" s="32"/>
    </row>
    <row r="587" spans="18:18" ht="15.75" customHeight="1" x14ac:dyDescent="0.15">
      <c r="R587" s="32"/>
    </row>
    <row r="588" spans="18:18" ht="15.75" customHeight="1" x14ac:dyDescent="0.15">
      <c r="R588" s="32"/>
    </row>
    <row r="589" spans="18:18" ht="15.75" customHeight="1" x14ac:dyDescent="0.15">
      <c r="R589" s="32"/>
    </row>
    <row r="590" spans="18:18" ht="15.75" customHeight="1" x14ac:dyDescent="0.15">
      <c r="R590" s="32"/>
    </row>
    <row r="591" spans="18:18" ht="15.75" customHeight="1" x14ac:dyDescent="0.15">
      <c r="R591" s="32"/>
    </row>
    <row r="592" spans="18:18" ht="15.75" customHeight="1" x14ac:dyDescent="0.15">
      <c r="R592" s="32"/>
    </row>
    <row r="593" spans="18:18" ht="15.75" customHeight="1" x14ac:dyDescent="0.15">
      <c r="R593" s="32"/>
    </row>
    <row r="594" spans="18:18" ht="15.75" customHeight="1" x14ac:dyDescent="0.15">
      <c r="R594" s="32"/>
    </row>
    <row r="595" spans="18:18" ht="15.75" customHeight="1" x14ac:dyDescent="0.15">
      <c r="R595" s="32"/>
    </row>
    <row r="596" spans="18:18" ht="15.75" customHeight="1" x14ac:dyDescent="0.15">
      <c r="R596" s="32"/>
    </row>
    <row r="597" spans="18:18" ht="15.75" customHeight="1" x14ac:dyDescent="0.15">
      <c r="R597" s="32"/>
    </row>
    <row r="598" spans="18:18" ht="15.75" customHeight="1" x14ac:dyDescent="0.15">
      <c r="R598" s="32"/>
    </row>
    <row r="599" spans="18:18" ht="15.75" customHeight="1" x14ac:dyDescent="0.15">
      <c r="R599" s="32"/>
    </row>
    <row r="600" spans="18:18" ht="15.75" customHeight="1" x14ac:dyDescent="0.15">
      <c r="R600" s="32"/>
    </row>
    <row r="601" spans="18:18" ht="15.75" customHeight="1" x14ac:dyDescent="0.15">
      <c r="R601" s="32"/>
    </row>
    <row r="602" spans="18:18" ht="15.75" customHeight="1" x14ac:dyDescent="0.15">
      <c r="R602" s="32"/>
    </row>
    <row r="603" spans="18:18" ht="15.75" customHeight="1" x14ac:dyDescent="0.15">
      <c r="R603" s="32"/>
    </row>
    <row r="604" spans="18:18" ht="15.75" customHeight="1" x14ac:dyDescent="0.15">
      <c r="R604" s="32"/>
    </row>
    <row r="605" spans="18:18" ht="15.75" customHeight="1" x14ac:dyDescent="0.15">
      <c r="R605" s="32"/>
    </row>
    <row r="606" spans="18:18" ht="15.75" customHeight="1" x14ac:dyDescent="0.15">
      <c r="R606" s="32"/>
    </row>
    <row r="607" spans="18:18" ht="15.75" customHeight="1" x14ac:dyDescent="0.15">
      <c r="R607" s="32"/>
    </row>
    <row r="608" spans="18:18" ht="15.75" customHeight="1" x14ac:dyDescent="0.15">
      <c r="R608" s="32"/>
    </row>
    <row r="609" spans="18:18" ht="15.75" customHeight="1" x14ac:dyDescent="0.15">
      <c r="R609" s="32"/>
    </row>
    <row r="610" spans="18:18" ht="15.75" customHeight="1" x14ac:dyDescent="0.15">
      <c r="R610" s="32"/>
    </row>
    <row r="611" spans="18:18" ht="15.75" customHeight="1" x14ac:dyDescent="0.15">
      <c r="R611" s="32"/>
    </row>
    <row r="612" spans="18:18" ht="15.75" customHeight="1" x14ac:dyDescent="0.15">
      <c r="R612" s="32"/>
    </row>
    <row r="613" spans="18:18" ht="15.75" customHeight="1" x14ac:dyDescent="0.15">
      <c r="R613" s="32"/>
    </row>
    <row r="614" spans="18:18" ht="15.75" customHeight="1" x14ac:dyDescent="0.15">
      <c r="R614" s="32"/>
    </row>
    <row r="615" spans="18:18" ht="15.75" customHeight="1" x14ac:dyDescent="0.15">
      <c r="R615" s="32"/>
    </row>
    <row r="616" spans="18:18" ht="15.75" customHeight="1" x14ac:dyDescent="0.15">
      <c r="R616" s="32"/>
    </row>
    <row r="617" spans="18:18" ht="15.75" customHeight="1" x14ac:dyDescent="0.15">
      <c r="R617" s="32"/>
    </row>
    <row r="618" spans="18:18" ht="15.75" customHeight="1" x14ac:dyDescent="0.15">
      <c r="R618" s="32"/>
    </row>
    <row r="619" spans="18:18" ht="15.75" customHeight="1" x14ac:dyDescent="0.15">
      <c r="R619" s="32"/>
    </row>
    <row r="620" spans="18:18" ht="15.75" customHeight="1" x14ac:dyDescent="0.15">
      <c r="R620" s="32"/>
    </row>
    <row r="621" spans="18:18" ht="15.75" customHeight="1" x14ac:dyDescent="0.15">
      <c r="R621" s="32"/>
    </row>
    <row r="622" spans="18:18" ht="15.75" customHeight="1" x14ac:dyDescent="0.15">
      <c r="R622" s="32"/>
    </row>
    <row r="623" spans="18:18" ht="15.75" customHeight="1" x14ac:dyDescent="0.15">
      <c r="R623" s="32"/>
    </row>
    <row r="624" spans="18:18" ht="15.75" customHeight="1" x14ac:dyDescent="0.15">
      <c r="R624" s="32"/>
    </row>
    <row r="625" spans="18:18" ht="15.75" customHeight="1" x14ac:dyDescent="0.15">
      <c r="R625" s="32"/>
    </row>
    <row r="626" spans="18:18" ht="15.75" customHeight="1" x14ac:dyDescent="0.15">
      <c r="R626" s="32"/>
    </row>
    <row r="627" spans="18:18" ht="15.75" customHeight="1" x14ac:dyDescent="0.15">
      <c r="R627" s="32"/>
    </row>
    <row r="628" spans="18:18" ht="15.75" customHeight="1" x14ac:dyDescent="0.15">
      <c r="R628" s="32"/>
    </row>
    <row r="629" spans="18:18" ht="15.75" customHeight="1" x14ac:dyDescent="0.15">
      <c r="R629" s="32"/>
    </row>
    <row r="630" spans="18:18" ht="15.75" customHeight="1" x14ac:dyDescent="0.15">
      <c r="R630" s="32"/>
    </row>
    <row r="631" spans="18:18" ht="15.75" customHeight="1" x14ac:dyDescent="0.15">
      <c r="R631" s="32"/>
    </row>
    <row r="632" spans="18:18" ht="15.75" customHeight="1" x14ac:dyDescent="0.15">
      <c r="R632" s="32"/>
    </row>
    <row r="633" spans="18:18" ht="15.75" customHeight="1" x14ac:dyDescent="0.15">
      <c r="R633" s="32"/>
    </row>
    <row r="634" spans="18:18" ht="15.75" customHeight="1" x14ac:dyDescent="0.15">
      <c r="R634" s="32"/>
    </row>
    <row r="635" spans="18:18" ht="15.75" customHeight="1" x14ac:dyDescent="0.15">
      <c r="R635" s="32"/>
    </row>
    <row r="636" spans="18:18" ht="15.75" customHeight="1" x14ac:dyDescent="0.15">
      <c r="R636" s="32"/>
    </row>
    <row r="637" spans="18:18" ht="15.75" customHeight="1" x14ac:dyDescent="0.15">
      <c r="R637" s="32"/>
    </row>
    <row r="638" spans="18:18" ht="15.75" customHeight="1" x14ac:dyDescent="0.15">
      <c r="R638" s="32"/>
    </row>
    <row r="639" spans="18:18" ht="15.75" customHeight="1" x14ac:dyDescent="0.15">
      <c r="R639" s="32"/>
    </row>
    <row r="640" spans="18:18" ht="15.75" customHeight="1" x14ac:dyDescent="0.15">
      <c r="R640" s="32"/>
    </row>
    <row r="641" spans="18:18" ht="15.75" customHeight="1" x14ac:dyDescent="0.15">
      <c r="R641" s="32"/>
    </row>
    <row r="642" spans="18:18" ht="15.75" customHeight="1" x14ac:dyDescent="0.15">
      <c r="R642" s="32"/>
    </row>
    <row r="643" spans="18:18" ht="15.75" customHeight="1" x14ac:dyDescent="0.15">
      <c r="R643" s="32"/>
    </row>
    <row r="644" spans="18:18" ht="15.75" customHeight="1" x14ac:dyDescent="0.15">
      <c r="R644" s="32"/>
    </row>
    <row r="645" spans="18:18" ht="15.75" customHeight="1" x14ac:dyDescent="0.15">
      <c r="R645" s="32"/>
    </row>
    <row r="646" spans="18:18" ht="15.75" customHeight="1" x14ac:dyDescent="0.15">
      <c r="R646" s="32"/>
    </row>
    <row r="647" spans="18:18" ht="15.75" customHeight="1" x14ac:dyDescent="0.15">
      <c r="R647" s="32"/>
    </row>
    <row r="648" spans="18:18" ht="15.75" customHeight="1" x14ac:dyDescent="0.15">
      <c r="R648" s="32"/>
    </row>
    <row r="649" spans="18:18" ht="15.75" customHeight="1" x14ac:dyDescent="0.15">
      <c r="R649" s="32"/>
    </row>
    <row r="650" spans="18:18" ht="15.75" customHeight="1" x14ac:dyDescent="0.15">
      <c r="R650" s="32"/>
    </row>
    <row r="651" spans="18:18" ht="15.75" customHeight="1" x14ac:dyDescent="0.15">
      <c r="R651" s="32"/>
    </row>
    <row r="652" spans="18:18" ht="15.75" customHeight="1" x14ac:dyDescent="0.15">
      <c r="R652" s="32"/>
    </row>
    <row r="653" spans="18:18" ht="15.75" customHeight="1" x14ac:dyDescent="0.15">
      <c r="R653" s="32"/>
    </row>
    <row r="654" spans="18:18" ht="15.75" customHeight="1" x14ac:dyDescent="0.15">
      <c r="R654" s="32"/>
    </row>
    <row r="655" spans="18:18" ht="15.75" customHeight="1" x14ac:dyDescent="0.15">
      <c r="R655" s="32"/>
    </row>
    <row r="656" spans="18:18" ht="15.75" customHeight="1" x14ac:dyDescent="0.15">
      <c r="R656" s="32"/>
    </row>
    <row r="657" spans="18:18" ht="15.75" customHeight="1" x14ac:dyDescent="0.15">
      <c r="R657" s="32"/>
    </row>
    <row r="658" spans="18:18" ht="15.75" customHeight="1" x14ac:dyDescent="0.15">
      <c r="R658" s="32"/>
    </row>
    <row r="659" spans="18:18" ht="15.75" customHeight="1" x14ac:dyDescent="0.15">
      <c r="R659" s="32"/>
    </row>
    <row r="660" spans="18:18" ht="15.75" customHeight="1" x14ac:dyDescent="0.15">
      <c r="R660" s="32"/>
    </row>
    <row r="661" spans="18:18" ht="15.75" customHeight="1" x14ac:dyDescent="0.15">
      <c r="R661" s="32"/>
    </row>
    <row r="662" spans="18:18" ht="15.75" customHeight="1" x14ac:dyDescent="0.15">
      <c r="R662" s="32"/>
    </row>
    <row r="663" spans="18:18" ht="15.75" customHeight="1" x14ac:dyDescent="0.15">
      <c r="R663" s="32"/>
    </row>
    <row r="664" spans="18:18" ht="15.75" customHeight="1" x14ac:dyDescent="0.15">
      <c r="R664" s="32"/>
    </row>
    <row r="665" spans="18:18" ht="15.75" customHeight="1" x14ac:dyDescent="0.15">
      <c r="R665" s="32"/>
    </row>
    <row r="666" spans="18:18" ht="15.75" customHeight="1" x14ac:dyDescent="0.15">
      <c r="R666" s="32"/>
    </row>
    <row r="667" spans="18:18" ht="15.75" customHeight="1" x14ac:dyDescent="0.15">
      <c r="R667" s="32"/>
    </row>
    <row r="668" spans="18:18" ht="15.75" customHeight="1" x14ac:dyDescent="0.15">
      <c r="R668" s="32"/>
    </row>
    <row r="669" spans="18:18" ht="15.75" customHeight="1" x14ac:dyDescent="0.15">
      <c r="R669" s="32"/>
    </row>
    <row r="670" spans="18:18" ht="15.75" customHeight="1" x14ac:dyDescent="0.15">
      <c r="R670" s="32"/>
    </row>
    <row r="671" spans="18:18" ht="15.75" customHeight="1" x14ac:dyDescent="0.15">
      <c r="R671" s="32"/>
    </row>
    <row r="672" spans="18:18" ht="15.75" customHeight="1" x14ac:dyDescent="0.15">
      <c r="R672" s="32"/>
    </row>
    <row r="673" spans="18:18" ht="15.75" customHeight="1" x14ac:dyDescent="0.15">
      <c r="R673" s="32"/>
    </row>
    <row r="674" spans="18:18" ht="15.75" customHeight="1" x14ac:dyDescent="0.15">
      <c r="R674" s="32"/>
    </row>
    <row r="675" spans="18:18" ht="15.75" customHeight="1" x14ac:dyDescent="0.15">
      <c r="R675" s="32"/>
    </row>
    <row r="676" spans="18:18" ht="15.75" customHeight="1" x14ac:dyDescent="0.15">
      <c r="R676" s="32"/>
    </row>
    <row r="677" spans="18:18" ht="15.75" customHeight="1" x14ac:dyDescent="0.15">
      <c r="R677" s="32"/>
    </row>
    <row r="678" spans="18:18" ht="15.75" customHeight="1" x14ac:dyDescent="0.15">
      <c r="R678" s="32"/>
    </row>
    <row r="679" spans="18:18" ht="15.75" customHeight="1" x14ac:dyDescent="0.15">
      <c r="R679" s="32"/>
    </row>
    <row r="680" spans="18:18" ht="15.75" customHeight="1" x14ac:dyDescent="0.15">
      <c r="R680" s="32"/>
    </row>
    <row r="681" spans="18:18" ht="15.75" customHeight="1" x14ac:dyDescent="0.15">
      <c r="R681" s="32"/>
    </row>
    <row r="682" spans="18:18" ht="15.75" customHeight="1" x14ac:dyDescent="0.15">
      <c r="R682" s="32"/>
    </row>
    <row r="683" spans="18:18" ht="15.75" customHeight="1" x14ac:dyDescent="0.15">
      <c r="R683" s="32"/>
    </row>
    <row r="684" spans="18:18" ht="15.75" customHeight="1" x14ac:dyDescent="0.15">
      <c r="R684" s="32"/>
    </row>
    <row r="685" spans="18:18" ht="15.75" customHeight="1" x14ac:dyDescent="0.15">
      <c r="R685" s="32"/>
    </row>
    <row r="686" spans="18:18" ht="15.75" customHeight="1" x14ac:dyDescent="0.15">
      <c r="R686" s="32"/>
    </row>
    <row r="687" spans="18:18" ht="15.75" customHeight="1" x14ac:dyDescent="0.15">
      <c r="R687" s="32"/>
    </row>
    <row r="688" spans="18:18" ht="15.75" customHeight="1" x14ac:dyDescent="0.15">
      <c r="R688" s="32"/>
    </row>
    <row r="689" spans="18:18" ht="15.75" customHeight="1" x14ac:dyDescent="0.15">
      <c r="R689" s="32"/>
    </row>
    <row r="690" spans="18:18" ht="15.75" customHeight="1" x14ac:dyDescent="0.15">
      <c r="R690" s="32"/>
    </row>
    <row r="691" spans="18:18" ht="15.75" customHeight="1" x14ac:dyDescent="0.15">
      <c r="R691" s="32"/>
    </row>
    <row r="692" spans="18:18" ht="15.75" customHeight="1" x14ac:dyDescent="0.15">
      <c r="R692" s="32"/>
    </row>
    <row r="693" spans="18:18" ht="15.75" customHeight="1" x14ac:dyDescent="0.15">
      <c r="R693" s="32"/>
    </row>
    <row r="694" spans="18:18" ht="15.75" customHeight="1" x14ac:dyDescent="0.15">
      <c r="R694" s="32"/>
    </row>
    <row r="695" spans="18:18" ht="15.75" customHeight="1" x14ac:dyDescent="0.15">
      <c r="R695" s="32"/>
    </row>
    <row r="696" spans="18:18" ht="15.75" customHeight="1" x14ac:dyDescent="0.15">
      <c r="R696" s="32"/>
    </row>
    <row r="697" spans="18:18" ht="15.75" customHeight="1" x14ac:dyDescent="0.15">
      <c r="R697" s="32"/>
    </row>
    <row r="698" spans="18:18" ht="15.75" customHeight="1" x14ac:dyDescent="0.15">
      <c r="R698" s="32"/>
    </row>
    <row r="699" spans="18:18" ht="15.75" customHeight="1" x14ac:dyDescent="0.15">
      <c r="R699" s="32"/>
    </row>
    <row r="700" spans="18:18" ht="15.75" customHeight="1" x14ac:dyDescent="0.15">
      <c r="R700" s="32"/>
    </row>
    <row r="701" spans="18:18" ht="15.75" customHeight="1" x14ac:dyDescent="0.15">
      <c r="R701" s="32"/>
    </row>
    <row r="702" spans="18:18" ht="15.75" customHeight="1" x14ac:dyDescent="0.15">
      <c r="R702" s="32"/>
    </row>
    <row r="703" spans="18:18" ht="15.75" customHeight="1" x14ac:dyDescent="0.15">
      <c r="R703" s="32"/>
    </row>
    <row r="704" spans="18:18" ht="15.75" customHeight="1" x14ac:dyDescent="0.15">
      <c r="R704" s="32"/>
    </row>
    <row r="705" spans="18:18" ht="15.75" customHeight="1" x14ac:dyDescent="0.15">
      <c r="R705" s="32"/>
    </row>
    <row r="706" spans="18:18" ht="15.75" customHeight="1" x14ac:dyDescent="0.15">
      <c r="R706" s="32"/>
    </row>
    <row r="707" spans="18:18" ht="15.75" customHeight="1" x14ac:dyDescent="0.15">
      <c r="R707" s="32"/>
    </row>
    <row r="708" spans="18:18" ht="15.75" customHeight="1" x14ac:dyDescent="0.15">
      <c r="R708" s="32"/>
    </row>
    <row r="709" spans="18:18" ht="15.75" customHeight="1" x14ac:dyDescent="0.15">
      <c r="R709" s="32"/>
    </row>
    <row r="710" spans="18:18" ht="15.75" customHeight="1" x14ac:dyDescent="0.15">
      <c r="R710" s="32"/>
    </row>
    <row r="711" spans="18:18" ht="15.75" customHeight="1" x14ac:dyDescent="0.15">
      <c r="R711" s="32"/>
    </row>
    <row r="712" spans="18:18" ht="15.75" customHeight="1" x14ac:dyDescent="0.15">
      <c r="R712" s="32"/>
    </row>
    <row r="713" spans="18:18" ht="15.75" customHeight="1" x14ac:dyDescent="0.15">
      <c r="R713" s="32"/>
    </row>
    <row r="714" spans="18:18" ht="15.75" customHeight="1" x14ac:dyDescent="0.15">
      <c r="R714" s="32"/>
    </row>
    <row r="715" spans="18:18" ht="15.75" customHeight="1" x14ac:dyDescent="0.15">
      <c r="R715" s="32"/>
    </row>
    <row r="716" spans="18:18" ht="15.75" customHeight="1" x14ac:dyDescent="0.15">
      <c r="R716" s="32"/>
    </row>
    <row r="717" spans="18:18" ht="15.75" customHeight="1" x14ac:dyDescent="0.15">
      <c r="R717" s="32"/>
    </row>
    <row r="718" spans="18:18" ht="15.75" customHeight="1" x14ac:dyDescent="0.15">
      <c r="R718" s="32"/>
    </row>
    <row r="719" spans="18:18" ht="15.75" customHeight="1" x14ac:dyDescent="0.15">
      <c r="R719" s="32"/>
    </row>
    <row r="720" spans="18:18" ht="15.75" customHeight="1" x14ac:dyDescent="0.15">
      <c r="R720" s="32"/>
    </row>
    <row r="721" spans="18:18" ht="15.75" customHeight="1" x14ac:dyDescent="0.15">
      <c r="R721" s="32"/>
    </row>
    <row r="722" spans="18:18" ht="15.75" customHeight="1" x14ac:dyDescent="0.15">
      <c r="R722" s="32"/>
    </row>
    <row r="723" spans="18:18" ht="15.75" customHeight="1" x14ac:dyDescent="0.15">
      <c r="R723" s="32"/>
    </row>
    <row r="724" spans="18:18" ht="15.75" customHeight="1" x14ac:dyDescent="0.15">
      <c r="R724" s="32"/>
    </row>
    <row r="725" spans="18:18" ht="15.75" customHeight="1" x14ac:dyDescent="0.15">
      <c r="R725" s="32"/>
    </row>
    <row r="726" spans="18:18" ht="15.75" customHeight="1" x14ac:dyDescent="0.15">
      <c r="R726" s="32"/>
    </row>
    <row r="727" spans="18:18" ht="15.75" customHeight="1" x14ac:dyDescent="0.15">
      <c r="R727" s="32"/>
    </row>
    <row r="728" spans="18:18" ht="15.75" customHeight="1" x14ac:dyDescent="0.15">
      <c r="R728" s="32"/>
    </row>
    <row r="729" spans="18:18" ht="15.75" customHeight="1" x14ac:dyDescent="0.15">
      <c r="R729" s="32"/>
    </row>
    <row r="730" spans="18:18" ht="15.75" customHeight="1" x14ac:dyDescent="0.15">
      <c r="R730" s="32"/>
    </row>
    <row r="731" spans="18:18" ht="15.75" customHeight="1" x14ac:dyDescent="0.15">
      <c r="R731" s="32"/>
    </row>
    <row r="732" spans="18:18" ht="15.75" customHeight="1" x14ac:dyDescent="0.15">
      <c r="R732" s="32"/>
    </row>
    <row r="733" spans="18:18" ht="15.75" customHeight="1" x14ac:dyDescent="0.15">
      <c r="R733" s="32"/>
    </row>
    <row r="734" spans="18:18" ht="15.75" customHeight="1" x14ac:dyDescent="0.15">
      <c r="R734" s="32"/>
    </row>
    <row r="735" spans="18:18" ht="15.75" customHeight="1" x14ac:dyDescent="0.15">
      <c r="R735" s="32"/>
    </row>
    <row r="736" spans="18:18" ht="15.75" customHeight="1" x14ac:dyDescent="0.15">
      <c r="R736" s="32"/>
    </row>
    <row r="737" spans="18:18" ht="15.75" customHeight="1" x14ac:dyDescent="0.15">
      <c r="R737" s="32"/>
    </row>
    <row r="738" spans="18:18" ht="15.75" customHeight="1" x14ac:dyDescent="0.15">
      <c r="R738" s="32"/>
    </row>
    <row r="739" spans="18:18" ht="15.75" customHeight="1" x14ac:dyDescent="0.15">
      <c r="R739" s="32"/>
    </row>
    <row r="740" spans="18:18" ht="15.75" customHeight="1" x14ac:dyDescent="0.15">
      <c r="R740" s="32"/>
    </row>
    <row r="741" spans="18:18" ht="15.75" customHeight="1" x14ac:dyDescent="0.15">
      <c r="R741" s="32"/>
    </row>
    <row r="742" spans="18:18" ht="15.75" customHeight="1" x14ac:dyDescent="0.15">
      <c r="R742" s="32"/>
    </row>
    <row r="743" spans="18:18" ht="15.75" customHeight="1" x14ac:dyDescent="0.15">
      <c r="R743" s="32"/>
    </row>
    <row r="744" spans="18:18" ht="15.75" customHeight="1" x14ac:dyDescent="0.15">
      <c r="R744" s="32"/>
    </row>
    <row r="745" spans="18:18" ht="15.75" customHeight="1" x14ac:dyDescent="0.15">
      <c r="R745" s="32"/>
    </row>
    <row r="746" spans="18:18" ht="15.75" customHeight="1" x14ac:dyDescent="0.15">
      <c r="R746" s="32"/>
    </row>
    <row r="747" spans="18:18" ht="15.75" customHeight="1" x14ac:dyDescent="0.15">
      <c r="R747" s="32"/>
    </row>
    <row r="748" spans="18:18" ht="15.75" customHeight="1" x14ac:dyDescent="0.15">
      <c r="R748" s="32"/>
    </row>
    <row r="749" spans="18:18" ht="15.75" customHeight="1" x14ac:dyDescent="0.15">
      <c r="R749" s="32"/>
    </row>
    <row r="750" spans="18:18" ht="15.75" customHeight="1" x14ac:dyDescent="0.15">
      <c r="R750" s="32"/>
    </row>
    <row r="751" spans="18:18" ht="15.75" customHeight="1" x14ac:dyDescent="0.15">
      <c r="R751" s="32"/>
    </row>
    <row r="752" spans="18:18" ht="15.75" customHeight="1" x14ac:dyDescent="0.15">
      <c r="R752" s="32"/>
    </row>
    <row r="753" spans="18:18" ht="15.75" customHeight="1" x14ac:dyDescent="0.15">
      <c r="R753" s="32"/>
    </row>
    <row r="754" spans="18:18" ht="15.75" customHeight="1" x14ac:dyDescent="0.15">
      <c r="R754" s="32"/>
    </row>
    <row r="755" spans="18:18" ht="15.75" customHeight="1" x14ac:dyDescent="0.15">
      <c r="R755" s="32"/>
    </row>
    <row r="756" spans="18:18" ht="15.75" customHeight="1" x14ac:dyDescent="0.15">
      <c r="R756" s="32"/>
    </row>
    <row r="757" spans="18:18" ht="15.75" customHeight="1" x14ac:dyDescent="0.15">
      <c r="R757" s="32"/>
    </row>
    <row r="758" spans="18:18" ht="15.75" customHeight="1" x14ac:dyDescent="0.15">
      <c r="R758" s="32"/>
    </row>
    <row r="759" spans="18:18" ht="15.75" customHeight="1" x14ac:dyDescent="0.15">
      <c r="R759" s="32"/>
    </row>
    <row r="760" spans="18:18" ht="15.75" customHeight="1" x14ac:dyDescent="0.15">
      <c r="R760" s="32"/>
    </row>
    <row r="761" spans="18:18" ht="15.75" customHeight="1" x14ac:dyDescent="0.15">
      <c r="R761" s="32"/>
    </row>
    <row r="762" spans="18:18" ht="15.75" customHeight="1" x14ac:dyDescent="0.15">
      <c r="R762" s="32"/>
    </row>
    <row r="763" spans="18:18" ht="15.75" customHeight="1" x14ac:dyDescent="0.15">
      <c r="R763" s="32"/>
    </row>
    <row r="764" spans="18:18" ht="15.75" customHeight="1" x14ac:dyDescent="0.15">
      <c r="R764" s="32"/>
    </row>
    <row r="765" spans="18:18" ht="15.75" customHeight="1" x14ac:dyDescent="0.15">
      <c r="R765" s="32"/>
    </row>
    <row r="766" spans="18:18" ht="15.75" customHeight="1" x14ac:dyDescent="0.15">
      <c r="R766" s="32"/>
    </row>
    <row r="767" spans="18:18" ht="15.75" customHeight="1" x14ac:dyDescent="0.15">
      <c r="R767" s="32"/>
    </row>
    <row r="768" spans="18:18" ht="15.75" customHeight="1" x14ac:dyDescent="0.15">
      <c r="R768" s="32"/>
    </row>
    <row r="769" spans="18:18" ht="15.75" customHeight="1" x14ac:dyDescent="0.15">
      <c r="R769" s="32"/>
    </row>
    <row r="770" spans="18:18" ht="15.75" customHeight="1" x14ac:dyDescent="0.15">
      <c r="R770" s="32"/>
    </row>
    <row r="771" spans="18:18" ht="15.75" customHeight="1" x14ac:dyDescent="0.15">
      <c r="R771" s="32"/>
    </row>
    <row r="772" spans="18:18" ht="15.75" customHeight="1" x14ac:dyDescent="0.15">
      <c r="R772" s="32"/>
    </row>
    <row r="773" spans="18:18" ht="15.75" customHeight="1" x14ac:dyDescent="0.15">
      <c r="R773" s="32"/>
    </row>
    <row r="774" spans="18:18" ht="15.75" customHeight="1" x14ac:dyDescent="0.15">
      <c r="R774" s="32"/>
    </row>
    <row r="775" spans="18:18" ht="15.75" customHeight="1" x14ac:dyDescent="0.15">
      <c r="R775" s="32"/>
    </row>
    <row r="776" spans="18:18" ht="15.75" customHeight="1" x14ac:dyDescent="0.15">
      <c r="R776" s="32"/>
    </row>
    <row r="777" spans="18:18" ht="15.75" customHeight="1" x14ac:dyDescent="0.15">
      <c r="R777" s="32"/>
    </row>
    <row r="778" spans="18:18" ht="15.75" customHeight="1" x14ac:dyDescent="0.15">
      <c r="R778" s="32"/>
    </row>
    <row r="779" spans="18:18" ht="15.75" customHeight="1" x14ac:dyDescent="0.15">
      <c r="R779" s="32"/>
    </row>
    <row r="780" spans="18:18" ht="15.75" customHeight="1" x14ac:dyDescent="0.15">
      <c r="R780" s="32"/>
    </row>
    <row r="781" spans="18:18" ht="15.75" customHeight="1" x14ac:dyDescent="0.15">
      <c r="R781" s="32"/>
    </row>
    <row r="782" spans="18:18" ht="15.75" customHeight="1" x14ac:dyDescent="0.15">
      <c r="R782" s="32"/>
    </row>
    <row r="783" spans="18:18" ht="15.75" customHeight="1" x14ac:dyDescent="0.15">
      <c r="R783" s="32"/>
    </row>
    <row r="784" spans="18:18" ht="15.75" customHeight="1" x14ac:dyDescent="0.15">
      <c r="R784" s="32"/>
    </row>
    <row r="785" spans="18:18" ht="15.75" customHeight="1" x14ac:dyDescent="0.15">
      <c r="R785" s="32"/>
    </row>
    <row r="786" spans="18:18" ht="15.75" customHeight="1" x14ac:dyDescent="0.15">
      <c r="R786" s="32"/>
    </row>
    <row r="787" spans="18:18" ht="15.75" customHeight="1" x14ac:dyDescent="0.15">
      <c r="R787" s="32"/>
    </row>
    <row r="788" spans="18:18" ht="15.75" customHeight="1" x14ac:dyDescent="0.15">
      <c r="R788" s="32"/>
    </row>
    <row r="789" spans="18:18" ht="15.75" customHeight="1" x14ac:dyDescent="0.15">
      <c r="R789" s="32"/>
    </row>
    <row r="790" spans="18:18" ht="15.75" customHeight="1" x14ac:dyDescent="0.15">
      <c r="R790" s="32"/>
    </row>
    <row r="791" spans="18:18" ht="15.75" customHeight="1" x14ac:dyDescent="0.15">
      <c r="R791" s="32"/>
    </row>
    <row r="792" spans="18:18" ht="15.75" customHeight="1" x14ac:dyDescent="0.15">
      <c r="R792" s="32"/>
    </row>
    <row r="793" spans="18:18" ht="15.75" customHeight="1" x14ac:dyDescent="0.15">
      <c r="R793" s="32"/>
    </row>
    <row r="794" spans="18:18" ht="15.75" customHeight="1" x14ac:dyDescent="0.15">
      <c r="R794" s="32"/>
    </row>
    <row r="795" spans="18:18" ht="15.75" customHeight="1" x14ac:dyDescent="0.15">
      <c r="R795" s="32"/>
    </row>
    <row r="796" spans="18:18" ht="15.75" customHeight="1" x14ac:dyDescent="0.15">
      <c r="R796" s="32"/>
    </row>
    <row r="797" spans="18:18" ht="15.75" customHeight="1" x14ac:dyDescent="0.15">
      <c r="R797" s="32"/>
    </row>
    <row r="798" spans="18:18" ht="15.75" customHeight="1" x14ac:dyDescent="0.15">
      <c r="R798" s="32"/>
    </row>
    <row r="799" spans="18:18" ht="15.75" customHeight="1" x14ac:dyDescent="0.15">
      <c r="R799" s="32"/>
    </row>
    <row r="800" spans="18:18" ht="15.75" customHeight="1" x14ac:dyDescent="0.15">
      <c r="R800" s="32"/>
    </row>
    <row r="801" spans="18:18" ht="15.75" customHeight="1" x14ac:dyDescent="0.15">
      <c r="R801" s="32"/>
    </row>
    <row r="802" spans="18:18" ht="15.75" customHeight="1" x14ac:dyDescent="0.15">
      <c r="R802" s="32"/>
    </row>
    <row r="803" spans="18:18" ht="15.75" customHeight="1" x14ac:dyDescent="0.15">
      <c r="R803" s="32"/>
    </row>
    <row r="804" spans="18:18" ht="15.75" customHeight="1" x14ac:dyDescent="0.15">
      <c r="R804" s="32"/>
    </row>
    <row r="805" spans="18:18" ht="15.75" customHeight="1" x14ac:dyDescent="0.15">
      <c r="R805" s="32"/>
    </row>
    <row r="806" spans="18:18" ht="15.75" customHeight="1" x14ac:dyDescent="0.15">
      <c r="R806" s="32"/>
    </row>
    <row r="807" spans="18:18" ht="15.75" customHeight="1" x14ac:dyDescent="0.15">
      <c r="R807" s="32"/>
    </row>
    <row r="808" spans="18:18" ht="15.75" customHeight="1" x14ac:dyDescent="0.15">
      <c r="R808" s="32"/>
    </row>
    <row r="809" spans="18:18" ht="15.75" customHeight="1" x14ac:dyDescent="0.15">
      <c r="R809" s="32"/>
    </row>
    <row r="810" spans="18:18" ht="15.75" customHeight="1" x14ac:dyDescent="0.15">
      <c r="R810" s="32"/>
    </row>
    <row r="811" spans="18:18" ht="15.75" customHeight="1" x14ac:dyDescent="0.15">
      <c r="R811" s="32"/>
    </row>
    <row r="812" spans="18:18" ht="15.75" customHeight="1" x14ac:dyDescent="0.15">
      <c r="R812" s="32"/>
    </row>
    <row r="813" spans="18:18" ht="15.75" customHeight="1" x14ac:dyDescent="0.15">
      <c r="R813" s="32"/>
    </row>
    <row r="814" spans="18:18" ht="15.75" customHeight="1" x14ac:dyDescent="0.15">
      <c r="R814" s="32"/>
    </row>
    <row r="815" spans="18:18" ht="15.75" customHeight="1" x14ac:dyDescent="0.15">
      <c r="R815" s="32"/>
    </row>
    <row r="816" spans="18:18" ht="15.75" customHeight="1" x14ac:dyDescent="0.15">
      <c r="R816" s="32"/>
    </row>
    <row r="817" spans="18:18" ht="15.75" customHeight="1" x14ac:dyDescent="0.15">
      <c r="R817" s="32"/>
    </row>
    <row r="818" spans="18:18" ht="15.75" customHeight="1" x14ac:dyDescent="0.15">
      <c r="R818" s="32"/>
    </row>
    <row r="819" spans="18:18" ht="15.75" customHeight="1" x14ac:dyDescent="0.15">
      <c r="R819" s="32"/>
    </row>
    <row r="820" spans="18:18" ht="15.75" customHeight="1" x14ac:dyDescent="0.15">
      <c r="R820" s="32"/>
    </row>
    <row r="821" spans="18:18" ht="15.75" customHeight="1" x14ac:dyDescent="0.15">
      <c r="R821" s="32"/>
    </row>
    <row r="822" spans="18:18" ht="15.75" customHeight="1" x14ac:dyDescent="0.15">
      <c r="R822" s="32"/>
    </row>
    <row r="823" spans="18:18" ht="15.75" customHeight="1" x14ac:dyDescent="0.15">
      <c r="R823" s="32"/>
    </row>
    <row r="824" spans="18:18" ht="15.75" customHeight="1" x14ac:dyDescent="0.15">
      <c r="R824" s="32"/>
    </row>
    <row r="825" spans="18:18" ht="15.75" customHeight="1" x14ac:dyDescent="0.15">
      <c r="R825" s="32"/>
    </row>
    <row r="826" spans="18:18" ht="15.75" customHeight="1" x14ac:dyDescent="0.15">
      <c r="R826" s="32"/>
    </row>
    <row r="827" spans="18:18" ht="15.75" customHeight="1" x14ac:dyDescent="0.15">
      <c r="R827" s="32"/>
    </row>
    <row r="828" spans="18:18" ht="15.75" customHeight="1" x14ac:dyDescent="0.15">
      <c r="R828" s="32"/>
    </row>
    <row r="829" spans="18:18" ht="15.75" customHeight="1" x14ac:dyDescent="0.15">
      <c r="R829" s="32"/>
    </row>
    <row r="830" spans="18:18" ht="15.75" customHeight="1" x14ac:dyDescent="0.15">
      <c r="R830" s="32"/>
    </row>
    <row r="831" spans="18:18" ht="15.75" customHeight="1" x14ac:dyDescent="0.15">
      <c r="R831" s="32"/>
    </row>
    <row r="832" spans="18:18" ht="15.75" customHeight="1" x14ac:dyDescent="0.15">
      <c r="R832" s="32"/>
    </row>
    <row r="833" spans="18:18" ht="15.75" customHeight="1" x14ac:dyDescent="0.15">
      <c r="R833" s="32"/>
    </row>
    <row r="834" spans="18:18" ht="15.75" customHeight="1" x14ac:dyDescent="0.15">
      <c r="R834" s="32"/>
    </row>
    <row r="835" spans="18:18" ht="15.75" customHeight="1" x14ac:dyDescent="0.15">
      <c r="R835" s="32"/>
    </row>
    <row r="836" spans="18:18" ht="15.75" customHeight="1" x14ac:dyDescent="0.15">
      <c r="R836" s="32"/>
    </row>
    <row r="837" spans="18:18" ht="15.75" customHeight="1" x14ac:dyDescent="0.15">
      <c r="R837" s="32"/>
    </row>
    <row r="838" spans="18:18" ht="15.75" customHeight="1" x14ac:dyDescent="0.15">
      <c r="R838" s="32"/>
    </row>
    <row r="839" spans="18:18" ht="15.75" customHeight="1" x14ac:dyDescent="0.15">
      <c r="R839" s="32"/>
    </row>
    <row r="840" spans="18:18" ht="15.75" customHeight="1" x14ac:dyDescent="0.15">
      <c r="R840" s="32"/>
    </row>
    <row r="841" spans="18:18" ht="15.75" customHeight="1" x14ac:dyDescent="0.15">
      <c r="R841" s="32"/>
    </row>
    <row r="842" spans="18:18" ht="15.75" customHeight="1" x14ac:dyDescent="0.15">
      <c r="R842" s="32"/>
    </row>
    <row r="843" spans="18:18" ht="15.75" customHeight="1" x14ac:dyDescent="0.15">
      <c r="R843" s="32"/>
    </row>
    <row r="844" spans="18:18" ht="15.75" customHeight="1" x14ac:dyDescent="0.15">
      <c r="R844" s="32"/>
    </row>
    <row r="845" spans="18:18" ht="15.75" customHeight="1" x14ac:dyDescent="0.15">
      <c r="R845" s="32"/>
    </row>
    <row r="846" spans="18:18" ht="15.75" customHeight="1" x14ac:dyDescent="0.15">
      <c r="R846" s="32"/>
    </row>
    <row r="847" spans="18:18" ht="15.75" customHeight="1" x14ac:dyDescent="0.15">
      <c r="R847" s="32"/>
    </row>
    <row r="848" spans="18:18" ht="15.75" customHeight="1" x14ac:dyDescent="0.15">
      <c r="R848" s="32"/>
    </row>
    <row r="849" spans="18:18" ht="15.75" customHeight="1" x14ac:dyDescent="0.15">
      <c r="R849" s="32"/>
    </row>
    <row r="850" spans="18:18" ht="15.75" customHeight="1" x14ac:dyDescent="0.15">
      <c r="R850" s="32"/>
    </row>
    <row r="851" spans="18:18" ht="15.75" customHeight="1" x14ac:dyDescent="0.15">
      <c r="R851" s="32"/>
    </row>
    <row r="852" spans="18:18" ht="15.75" customHeight="1" x14ac:dyDescent="0.15">
      <c r="R852" s="32"/>
    </row>
    <row r="853" spans="18:18" ht="15.75" customHeight="1" x14ac:dyDescent="0.15">
      <c r="R853" s="32"/>
    </row>
    <row r="854" spans="18:18" ht="15.75" customHeight="1" x14ac:dyDescent="0.15">
      <c r="R854" s="32"/>
    </row>
    <row r="855" spans="18:18" ht="15.75" customHeight="1" x14ac:dyDescent="0.15">
      <c r="R855" s="32"/>
    </row>
    <row r="856" spans="18:18" ht="15.75" customHeight="1" x14ac:dyDescent="0.15">
      <c r="R856" s="32"/>
    </row>
    <row r="857" spans="18:18" ht="15.75" customHeight="1" x14ac:dyDescent="0.15">
      <c r="R857" s="32"/>
    </row>
    <row r="858" spans="18:18" ht="15.75" customHeight="1" x14ac:dyDescent="0.15">
      <c r="R858" s="32"/>
    </row>
    <row r="859" spans="18:18" ht="15.75" customHeight="1" x14ac:dyDescent="0.15">
      <c r="R859" s="32"/>
    </row>
    <row r="860" spans="18:18" ht="15.75" customHeight="1" x14ac:dyDescent="0.15">
      <c r="R860" s="32"/>
    </row>
    <row r="861" spans="18:18" ht="15.75" customHeight="1" x14ac:dyDescent="0.15">
      <c r="R861" s="32"/>
    </row>
    <row r="862" spans="18:18" ht="15.75" customHeight="1" x14ac:dyDescent="0.15">
      <c r="R862" s="32"/>
    </row>
    <row r="863" spans="18:18" ht="15.75" customHeight="1" x14ac:dyDescent="0.15">
      <c r="R863" s="32"/>
    </row>
    <row r="864" spans="18:18" ht="15.75" customHeight="1" x14ac:dyDescent="0.15">
      <c r="R864" s="32"/>
    </row>
    <row r="865" spans="18:18" ht="15.75" customHeight="1" x14ac:dyDescent="0.15">
      <c r="R865" s="32"/>
    </row>
    <row r="866" spans="18:18" ht="15.75" customHeight="1" x14ac:dyDescent="0.15">
      <c r="R866" s="32"/>
    </row>
    <row r="867" spans="18:18" ht="15.75" customHeight="1" x14ac:dyDescent="0.15">
      <c r="R867" s="32"/>
    </row>
    <row r="868" spans="18:18" ht="15.75" customHeight="1" x14ac:dyDescent="0.15">
      <c r="R868" s="32"/>
    </row>
    <row r="869" spans="18:18" ht="15.75" customHeight="1" x14ac:dyDescent="0.15">
      <c r="R869" s="32"/>
    </row>
    <row r="870" spans="18:18" ht="15.75" customHeight="1" x14ac:dyDescent="0.15">
      <c r="R870" s="32"/>
    </row>
    <row r="871" spans="18:18" ht="15.75" customHeight="1" x14ac:dyDescent="0.15">
      <c r="R871" s="32"/>
    </row>
    <row r="872" spans="18:18" ht="15.75" customHeight="1" x14ac:dyDescent="0.15">
      <c r="R872" s="32"/>
    </row>
    <row r="873" spans="18:18" ht="15.75" customHeight="1" x14ac:dyDescent="0.15">
      <c r="R873" s="32"/>
    </row>
    <row r="874" spans="18:18" ht="15.75" customHeight="1" x14ac:dyDescent="0.15">
      <c r="R874" s="32"/>
    </row>
    <row r="875" spans="18:18" ht="15.75" customHeight="1" x14ac:dyDescent="0.15">
      <c r="R875" s="32"/>
    </row>
    <row r="876" spans="18:18" ht="15.75" customHeight="1" x14ac:dyDescent="0.15">
      <c r="R876" s="32"/>
    </row>
    <row r="877" spans="18:18" ht="15.75" customHeight="1" x14ac:dyDescent="0.15">
      <c r="R877" s="32"/>
    </row>
    <row r="878" spans="18:18" ht="15.75" customHeight="1" x14ac:dyDescent="0.15">
      <c r="R878" s="32"/>
    </row>
    <row r="879" spans="18:18" ht="15.75" customHeight="1" x14ac:dyDescent="0.15">
      <c r="R879" s="32"/>
    </row>
    <row r="880" spans="18:18" ht="15.75" customHeight="1" x14ac:dyDescent="0.15">
      <c r="R880" s="32"/>
    </row>
    <row r="881" spans="18:18" ht="15.75" customHeight="1" x14ac:dyDescent="0.15">
      <c r="R881" s="32"/>
    </row>
    <row r="882" spans="18:18" ht="15.75" customHeight="1" x14ac:dyDescent="0.15">
      <c r="R882" s="32"/>
    </row>
    <row r="883" spans="18:18" ht="15.75" customHeight="1" x14ac:dyDescent="0.15">
      <c r="R883" s="32"/>
    </row>
    <row r="884" spans="18:18" ht="15.75" customHeight="1" x14ac:dyDescent="0.15">
      <c r="R884" s="32"/>
    </row>
    <row r="885" spans="18:18" ht="15.75" customHeight="1" x14ac:dyDescent="0.15">
      <c r="R885" s="32"/>
    </row>
    <row r="886" spans="18:18" ht="15.75" customHeight="1" x14ac:dyDescent="0.15">
      <c r="R886" s="32"/>
    </row>
    <row r="887" spans="18:18" ht="15.75" customHeight="1" x14ac:dyDescent="0.15">
      <c r="R887" s="32"/>
    </row>
    <row r="888" spans="18:18" ht="15.75" customHeight="1" x14ac:dyDescent="0.15">
      <c r="R888" s="32"/>
    </row>
    <row r="889" spans="18:18" ht="15.75" customHeight="1" x14ac:dyDescent="0.15">
      <c r="R889" s="32"/>
    </row>
    <row r="890" spans="18:18" ht="15.75" customHeight="1" x14ac:dyDescent="0.15">
      <c r="R890" s="32"/>
    </row>
    <row r="891" spans="18:18" ht="15.75" customHeight="1" x14ac:dyDescent="0.15">
      <c r="R891" s="32"/>
    </row>
    <row r="892" spans="18:18" ht="15.75" customHeight="1" x14ac:dyDescent="0.15">
      <c r="R892" s="32"/>
    </row>
    <row r="893" spans="18:18" ht="15.75" customHeight="1" x14ac:dyDescent="0.15">
      <c r="R893" s="32"/>
    </row>
    <row r="894" spans="18:18" ht="15.75" customHeight="1" x14ac:dyDescent="0.15">
      <c r="R894" s="32"/>
    </row>
    <row r="895" spans="18:18" ht="15.75" customHeight="1" x14ac:dyDescent="0.15">
      <c r="R895" s="32"/>
    </row>
    <row r="896" spans="18:18" ht="15.75" customHeight="1" x14ac:dyDescent="0.15">
      <c r="R896" s="32"/>
    </row>
    <row r="897" spans="18:18" ht="15.75" customHeight="1" x14ac:dyDescent="0.15">
      <c r="R897" s="32"/>
    </row>
    <row r="898" spans="18:18" ht="15.75" customHeight="1" x14ac:dyDescent="0.15">
      <c r="R898" s="32"/>
    </row>
    <row r="899" spans="18:18" ht="15.75" customHeight="1" x14ac:dyDescent="0.15">
      <c r="R899" s="32"/>
    </row>
    <row r="900" spans="18:18" ht="15.75" customHeight="1" x14ac:dyDescent="0.15">
      <c r="R900" s="32"/>
    </row>
    <row r="901" spans="18:18" ht="15.75" customHeight="1" x14ac:dyDescent="0.15">
      <c r="R901" s="32"/>
    </row>
    <row r="902" spans="18:18" ht="15.75" customHeight="1" x14ac:dyDescent="0.15">
      <c r="R902" s="32"/>
    </row>
    <row r="903" spans="18:18" ht="15.75" customHeight="1" x14ac:dyDescent="0.15">
      <c r="R903" s="32"/>
    </row>
    <row r="904" spans="18:18" ht="15.75" customHeight="1" x14ac:dyDescent="0.15">
      <c r="R904" s="32"/>
    </row>
    <row r="905" spans="18:18" ht="15.75" customHeight="1" x14ac:dyDescent="0.15">
      <c r="R905" s="32"/>
    </row>
    <row r="906" spans="18:18" ht="15.75" customHeight="1" x14ac:dyDescent="0.15">
      <c r="R906" s="32"/>
    </row>
    <row r="907" spans="18:18" ht="15.75" customHeight="1" x14ac:dyDescent="0.15">
      <c r="R907" s="32"/>
    </row>
    <row r="908" spans="18:18" ht="15.75" customHeight="1" x14ac:dyDescent="0.15">
      <c r="R908" s="32"/>
    </row>
    <row r="909" spans="18:18" ht="15.75" customHeight="1" x14ac:dyDescent="0.15">
      <c r="R909" s="32"/>
    </row>
    <row r="910" spans="18:18" ht="15.75" customHeight="1" x14ac:dyDescent="0.15">
      <c r="R910" s="32"/>
    </row>
    <row r="911" spans="18:18" ht="15.75" customHeight="1" x14ac:dyDescent="0.15">
      <c r="R911" s="32"/>
    </row>
    <row r="912" spans="18:18" ht="15.75" customHeight="1" x14ac:dyDescent="0.15">
      <c r="R912" s="32"/>
    </row>
    <row r="913" spans="18:18" ht="15.75" customHeight="1" x14ac:dyDescent="0.15">
      <c r="R913" s="32"/>
    </row>
    <row r="914" spans="18:18" ht="15.75" customHeight="1" x14ac:dyDescent="0.15">
      <c r="R914" s="32"/>
    </row>
    <row r="915" spans="18:18" ht="15.75" customHeight="1" x14ac:dyDescent="0.15">
      <c r="R915" s="32"/>
    </row>
    <row r="916" spans="18:18" ht="15.75" customHeight="1" x14ac:dyDescent="0.15">
      <c r="R916" s="32"/>
    </row>
    <row r="917" spans="18:18" ht="15.75" customHeight="1" x14ac:dyDescent="0.15">
      <c r="R917" s="32"/>
    </row>
    <row r="918" spans="18:18" ht="15.75" customHeight="1" x14ac:dyDescent="0.15">
      <c r="R918" s="32"/>
    </row>
    <row r="919" spans="18:18" ht="15.75" customHeight="1" x14ac:dyDescent="0.15">
      <c r="R919" s="32"/>
    </row>
    <row r="920" spans="18:18" ht="15.75" customHeight="1" x14ac:dyDescent="0.15">
      <c r="R920" s="32"/>
    </row>
    <row r="921" spans="18:18" ht="15.75" customHeight="1" x14ac:dyDescent="0.15">
      <c r="R921" s="32"/>
    </row>
    <row r="922" spans="18:18" ht="15.75" customHeight="1" x14ac:dyDescent="0.15">
      <c r="R922" s="32"/>
    </row>
    <row r="923" spans="18:18" ht="15.75" customHeight="1" x14ac:dyDescent="0.15">
      <c r="R923" s="32"/>
    </row>
    <row r="924" spans="18:18" ht="15.75" customHeight="1" x14ac:dyDescent="0.15">
      <c r="R924" s="32"/>
    </row>
    <row r="925" spans="18:18" ht="15.75" customHeight="1" x14ac:dyDescent="0.15">
      <c r="R925" s="32"/>
    </row>
    <row r="926" spans="18:18" ht="15.75" customHeight="1" x14ac:dyDescent="0.15">
      <c r="R926" s="32"/>
    </row>
    <row r="927" spans="18:18" ht="15.75" customHeight="1" x14ac:dyDescent="0.15">
      <c r="R927" s="32"/>
    </row>
    <row r="928" spans="18:18" ht="15.75" customHeight="1" x14ac:dyDescent="0.15">
      <c r="R928" s="32"/>
    </row>
    <row r="929" spans="18:18" ht="15.75" customHeight="1" x14ac:dyDescent="0.15">
      <c r="R929" s="32"/>
    </row>
    <row r="930" spans="18:18" ht="15.75" customHeight="1" x14ac:dyDescent="0.15">
      <c r="R930" s="32"/>
    </row>
    <row r="931" spans="18:18" ht="15.75" customHeight="1" x14ac:dyDescent="0.15">
      <c r="R931" s="32"/>
    </row>
    <row r="932" spans="18:18" ht="15.75" customHeight="1" x14ac:dyDescent="0.15">
      <c r="R932" s="32"/>
    </row>
    <row r="933" spans="18:18" ht="15.75" customHeight="1" x14ac:dyDescent="0.15">
      <c r="R933" s="32"/>
    </row>
    <row r="934" spans="18:18" ht="15.75" customHeight="1" x14ac:dyDescent="0.15">
      <c r="R934" s="32"/>
    </row>
    <row r="935" spans="18:18" ht="15.75" customHeight="1" x14ac:dyDescent="0.15">
      <c r="R935" s="32"/>
    </row>
    <row r="936" spans="18:18" ht="15.75" customHeight="1" x14ac:dyDescent="0.15">
      <c r="R936" s="32"/>
    </row>
    <row r="937" spans="18:18" ht="15.75" customHeight="1" x14ac:dyDescent="0.15">
      <c r="R937" s="32"/>
    </row>
    <row r="938" spans="18:18" ht="15.75" customHeight="1" x14ac:dyDescent="0.15">
      <c r="R938" s="32"/>
    </row>
    <row r="939" spans="18:18" ht="15.75" customHeight="1" x14ac:dyDescent="0.15">
      <c r="R939" s="32"/>
    </row>
    <row r="940" spans="18:18" ht="15.75" customHeight="1" x14ac:dyDescent="0.15">
      <c r="R940" s="32"/>
    </row>
    <row r="941" spans="18:18" ht="15.75" customHeight="1" x14ac:dyDescent="0.15">
      <c r="R941" s="32"/>
    </row>
    <row r="942" spans="18:18" ht="15.75" customHeight="1" x14ac:dyDescent="0.15">
      <c r="R942" s="32"/>
    </row>
    <row r="943" spans="18:18" ht="15.75" customHeight="1" x14ac:dyDescent="0.15">
      <c r="R943" s="32"/>
    </row>
    <row r="944" spans="18:18" ht="15.75" customHeight="1" x14ac:dyDescent="0.15">
      <c r="R944" s="32"/>
    </row>
    <row r="945" spans="18:18" ht="15.75" customHeight="1" x14ac:dyDescent="0.15">
      <c r="R945" s="32"/>
    </row>
    <row r="946" spans="18:18" ht="15.75" customHeight="1" x14ac:dyDescent="0.15">
      <c r="R946" s="32"/>
    </row>
    <row r="947" spans="18:18" ht="15.75" customHeight="1" x14ac:dyDescent="0.15">
      <c r="R947" s="32"/>
    </row>
    <row r="948" spans="18:18" ht="15.75" customHeight="1" x14ac:dyDescent="0.15">
      <c r="R948" s="32"/>
    </row>
    <row r="949" spans="18:18" ht="15.75" customHeight="1" x14ac:dyDescent="0.15">
      <c r="R949" s="32"/>
    </row>
    <row r="950" spans="18:18" ht="15.75" customHeight="1" x14ac:dyDescent="0.15">
      <c r="R950" s="32"/>
    </row>
    <row r="951" spans="18:18" ht="15.75" customHeight="1" x14ac:dyDescent="0.15">
      <c r="R951" s="32"/>
    </row>
    <row r="952" spans="18:18" ht="15.75" customHeight="1" x14ac:dyDescent="0.15">
      <c r="R952" s="32"/>
    </row>
    <row r="953" spans="18:18" ht="15.75" customHeight="1" x14ac:dyDescent="0.15">
      <c r="R953" s="32"/>
    </row>
    <row r="954" spans="18:18" ht="15.75" customHeight="1" x14ac:dyDescent="0.15">
      <c r="R954" s="32"/>
    </row>
    <row r="955" spans="18:18" ht="15.75" customHeight="1" x14ac:dyDescent="0.15">
      <c r="R955" s="32"/>
    </row>
    <row r="956" spans="18:18" ht="15.75" customHeight="1" x14ac:dyDescent="0.15">
      <c r="R956" s="32"/>
    </row>
    <row r="957" spans="18:18" ht="15.75" customHeight="1" x14ac:dyDescent="0.15">
      <c r="R957" s="32"/>
    </row>
    <row r="958" spans="18:18" ht="15.75" customHeight="1" x14ac:dyDescent="0.15">
      <c r="R958" s="32"/>
    </row>
    <row r="959" spans="18:18" ht="15.75" customHeight="1" x14ac:dyDescent="0.15">
      <c r="R959" s="32"/>
    </row>
    <row r="960" spans="18:18" ht="15.75" customHeight="1" x14ac:dyDescent="0.15">
      <c r="R960" s="32"/>
    </row>
    <row r="961" spans="18:18" ht="15.75" customHeight="1" x14ac:dyDescent="0.15">
      <c r="R961" s="32"/>
    </row>
    <row r="962" spans="18:18" ht="15.75" customHeight="1" x14ac:dyDescent="0.15">
      <c r="R962" s="32"/>
    </row>
    <row r="963" spans="18:18" ht="15.75" customHeight="1" x14ac:dyDescent="0.15">
      <c r="R963" s="32"/>
    </row>
    <row r="964" spans="18:18" ht="15.75" customHeight="1" x14ac:dyDescent="0.15">
      <c r="R964" s="32"/>
    </row>
    <row r="965" spans="18:18" ht="15.75" customHeight="1" x14ac:dyDescent="0.15">
      <c r="R965" s="32"/>
    </row>
    <row r="966" spans="18:18" ht="15.75" customHeight="1" x14ac:dyDescent="0.15">
      <c r="R966" s="32"/>
    </row>
    <row r="967" spans="18:18" ht="15.75" customHeight="1" x14ac:dyDescent="0.15">
      <c r="R967" s="32"/>
    </row>
    <row r="968" spans="18:18" ht="15.75" customHeight="1" x14ac:dyDescent="0.15">
      <c r="R968" s="32"/>
    </row>
    <row r="969" spans="18:18" ht="15.75" customHeight="1" x14ac:dyDescent="0.15">
      <c r="R969" s="32"/>
    </row>
    <row r="970" spans="18:18" ht="15.75" customHeight="1" x14ac:dyDescent="0.15">
      <c r="R970" s="32"/>
    </row>
    <row r="971" spans="18:18" ht="15.75" customHeight="1" x14ac:dyDescent="0.15">
      <c r="R971" s="32"/>
    </row>
    <row r="972" spans="18:18" ht="15.75" customHeight="1" x14ac:dyDescent="0.15">
      <c r="R972" s="32"/>
    </row>
    <row r="973" spans="18:18" ht="15.75" customHeight="1" x14ac:dyDescent="0.15">
      <c r="R973" s="32"/>
    </row>
    <row r="974" spans="18:18" ht="15.75" customHeight="1" x14ac:dyDescent="0.15">
      <c r="R974" s="32"/>
    </row>
    <row r="975" spans="18:18" ht="15.75" customHeight="1" x14ac:dyDescent="0.15">
      <c r="R975" s="32"/>
    </row>
    <row r="976" spans="18:18" ht="15.75" customHeight="1" x14ac:dyDescent="0.15">
      <c r="R976" s="32"/>
    </row>
    <row r="977" spans="18:18" ht="15.75" customHeight="1" x14ac:dyDescent="0.15">
      <c r="R977" s="32"/>
    </row>
    <row r="978" spans="18:18" ht="15.75" customHeight="1" x14ac:dyDescent="0.15">
      <c r="R978" s="32"/>
    </row>
    <row r="979" spans="18:18" ht="15.75" customHeight="1" x14ac:dyDescent="0.15">
      <c r="R979" s="32"/>
    </row>
    <row r="980" spans="18:18" ht="15.75" customHeight="1" x14ac:dyDescent="0.15">
      <c r="R980" s="32"/>
    </row>
    <row r="981" spans="18:18" ht="15.75" customHeight="1" x14ac:dyDescent="0.15">
      <c r="R981" s="32"/>
    </row>
    <row r="982" spans="18:18" ht="15.75" customHeight="1" x14ac:dyDescent="0.15">
      <c r="R982" s="32"/>
    </row>
    <row r="983" spans="18:18" ht="15.75" customHeight="1" x14ac:dyDescent="0.15">
      <c r="R983" s="32"/>
    </row>
    <row r="984" spans="18:18" ht="15.75" customHeight="1" x14ac:dyDescent="0.15">
      <c r="R984" s="32"/>
    </row>
    <row r="985" spans="18:18" ht="15.75" customHeight="1" x14ac:dyDescent="0.15">
      <c r="R985" s="32"/>
    </row>
    <row r="986" spans="18:18" ht="15.75" customHeight="1" x14ac:dyDescent="0.15">
      <c r="R986" s="32"/>
    </row>
    <row r="987" spans="18:18" ht="15.75" customHeight="1" x14ac:dyDescent="0.15">
      <c r="R987" s="32"/>
    </row>
    <row r="988" spans="18:18" ht="15.75" customHeight="1" x14ac:dyDescent="0.15">
      <c r="R988" s="32"/>
    </row>
    <row r="989" spans="18:18" ht="15.75" customHeight="1" x14ac:dyDescent="0.15">
      <c r="R989" s="32"/>
    </row>
    <row r="990" spans="18:18" ht="15.75" customHeight="1" x14ac:dyDescent="0.15">
      <c r="R990" s="32"/>
    </row>
    <row r="991" spans="18:18" ht="15.75" customHeight="1" x14ac:dyDescent="0.15">
      <c r="R991" s="32"/>
    </row>
    <row r="992" spans="18:18" ht="15.75" customHeight="1" x14ac:dyDescent="0.15">
      <c r="R992" s="32"/>
    </row>
    <row r="993" spans="18:18" ht="15.75" customHeight="1" x14ac:dyDescent="0.15">
      <c r="R993" s="32"/>
    </row>
    <row r="994" spans="18:18" ht="15.75" customHeight="1" x14ac:dyDescent="0.15">
      <c r="R994" s="32"/>
    </row>
    <row r="995" spans="18:18" ht="15.75" customHeight="1" x14ac:dyDescent="0.15">
      <c r="R995" s="32"/>
    </row>
    <row r="996" spans="18:18" ht="15.75" customHeight="1" x14ac:dyDescent="0.15">
      <c r="R996" s="32"/>
    </row>
    <row r="997" spans="18:18" ht="15.75" customHeight="1" x14ac:dyDescent="0.15">
      <c r="R997" s="32"/>
    </row>
    <row r="998" spans="18:18" ht="15.75" customHeight="1" x14ac:dyDescent="0.15">
      <c r="R998" s="32"/>
    </row>
    <row r="999" spans="18:18" ht="15.75" customHeight="1" x14ac:dyDescent="0.15">
      <c r="R999" s="32"/>
    </row>
    <row r="1000" spans="18:18" ht="15.75" customHeight="1" x14ac:dyDescent="0.15">
      <c r="R1000" s="32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2.6640625" defaultRowHeight="15" customHeight="1" x14ac:dyDescent="0.15"/>
  <cols>
    <col min="1" max="1" width="13.83203125" customWidth="1"/>
    <col min="2" max="2" width="10.33203125" customWidth="1"/>
    <col min="3" max="3" width="8" customWidth="1"/>
    <col min="4" max="4" width="5.6640625" customWidth="1"/>
    <col min="5" max="5" width="9.5" customWidth="1"/>
    <col min="6" max="6" width="10.6640625" customWidth="1"/>
    <col min="7" max="7" width="10.1640625" customWidth="1"/>
    <col min="8" max="8" width="9" customWidth="1"/>
    <col min="9" max="10" width="11.6640625" customWidth="1"/>
    <col min="11" max="12" width="8.6640625" customWidth="1"/>
    <col min="13" max="13" width="9.6640625" customWidth="1"/>
    <col min="14" max="14" width="4.83203125" customWidth="1"/>
    <col min="15" max="15" width="15.33203125" customWidth="1"/>
    <col min="16" max="16" width="9.6640625" customWidth="1"/>
    <col min="17" max="18" width="7.33203125" customWidth="1"/>
    <col min="19" max="19" width="7.1640625" customWidth="1"/>
    <col min="20" max="20" width="11.1640625" customWidth="1"/>
    <col min="21" max="21" width="13.5" customWidth="1"/>
    <col min="22" max="22" width="51.1640625" customWidth="1"/>
    <col min="23" max="24" width="7.6640625" customWidth="1"/>
    <col min="25" max="25" width="8.1640625" customWidth="1"/>
    <col min="26" max="26" width="11.1640625" customWidth="1"/>
    <col min="27" max="27" width="15.1640625" customWidth="1"/>
    <col min="28" max="28" width="9.6640625" customWidth="1"/>
    <col min="29" max="29" width="7.1640625" customWidth="1"/>
    <col min="30" max="30" width="10.83203125" customWidth="1"/>
    <col min="31" max="31" width="7.6640625" customWidth="1"/>
    <col min="32" max="32" width="10.1640625" customWidth="1"/>
    <col min="33" max="33" width="8.83203125" customWidth="1"/>
  </cols>
  <sheetData>
    <row r="1" spans="1:33" ht="18.75" customHeight="1" x14ac:dyDescent="0.2">
      <c r="A1" s="58" t="str">
        <f ca="1">IFERROR(__xludf.DUMMYFUNCTION("IFERROR(VLOOKUP(B2,IMPORTRANGE(""https://docs.google.com/spreadsheets/d/1x0DhHglkXKoEBOD2MBsuK_EyIr1ouxD2ftIpqOYFa-k/edit?usp=sharing"",""Ubiquitty-SKU-Specific Info!B1:BJ5000""),3,FALSE),"""")"),"Metal Stamping Hammer and Steel Bench Block for Personalizing Jewelry, Wood, Leather &amp; More")</f>
        <v>Metal Stamping Hammer and Steel Bench Block for Personalizing Jewelry, Wood, Leather &amp; More</v>
      </c>
      <c r="B1" s="59"/>
      <c r="C1" s="60" t="s">
        <v>0</v>
      </c>
      <c r="D1" s="62" t="s">
        <v>1</v>
      </c>
      <c r="E1" s="62" t="s">
        <v>2</v>
      </c>
      <c r="F1" s="64" t="s">
        <v>3</v>
      </c>
      <c r="G1" s="64" t="s">
        <v>4</v>
      </c>
      <c r="H1" s="65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70" t="s">
        <v>10</v>
      </c>
      <c r="N1" s="71" t="s">
        <v>11</v>
      </c>
      <c r="O1" s="62" t="s">
        <v>12</v>
      </c>
      <c r="P1" s="62" t="s">
        <v>13</v>
      </c>
      <c r="Q1" s="69" t="s">
        <v>14</v>
      </c>
      <c r="R1" s="69" t="s">
        <v>15</v>
      </c>
      <c r="S1" s="72" t="s">
        <v>16</v>
      </c>
      <c r="T1" s="74" t="s">
        <v>230</v>
      </c>
      <c r="U1" s="74" t="s">
        <v>17</v>
      </c>
      <c r="V1" s="76" t="s">
        <v>18</v>
      </c>
      <c r="W1" s="74" t="s">
        <v>19</v>
      </c>
      <c r="X1" s="74" t="s">
        <v>20</v>
      </c>
      <c r="Y1" s="74" t="s">
        <v>21</v>
      </c>
      <c r="Z1" s="74" t="s">
        <v>22</v>
      </c>
      <c r="AA1" s="74" t="s">
        <v>23</v>
      </c>
      <c r="AB1" s="74" t="s">
        <v>24</v>
      </c>
      <c r="AC1" s="74" t="s">
        <v>25</v>
      </c>
      <c r="AD1" s="76" t="s">
        <v>26</v>
      </c>
      <c r="AE1" s="77" t="s">
        <v>27</v>
      </c>
      <c r="AF1" s="77" t="s">
        <v>28</v>
      </c>
      <c r="AG1" s="7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Info!B1:BJ5000""),2,FALSE),"""")"),"B087XZYJXC")</f>
        <v>B087XZYJXC</v>
      </c>
      <c r="B2" s="36" t="s">
        <v>197</v>
      </c>
      <c r="C2" s="61"/>
      <c r="D2" s="61"/>
      <c r="E2" s="63"/>
      <c r="F2" s="61"/>
      <c r="G2" s="61"/>
      <c r="H2" s="66"/>
      <c r="I2" s="61"/>
      <c r="J2" s="61"/>
      <c r="K2" s="66"/>
      <c r="L2" s="66"/>
      <c r="M2" s="66"/>
      <c r="N2" s="61"/>
      <c r="O2" s="61"/>
      <c r="P2" s="63"/>
      <c r="Q2" s="61"/>
      <c r="R2" s="61"/>
      <c r="S2" s="73"/>
      <c r="T2" s="59"/>
      <c r="U2" s="75"/>
      <c r="V2" s="75"/>
      <c r="W2" s="59"/>
      <c r="X2" s="59"/>
      <c r="Y2" s="59"/>
      <c r="Z2" s="59"/>
      <c r="AA2" s="75"/>
      <c r="AB2" s="75"/>
      <c r="AC2" s="75"/>
      <c r="AD2" s="75"/>
      <c r="AE2" s="59"/>
      <c r="AF2" s="59"/>
      <c r="AG2" s="59"/>
    </row>
    <row r="3" spans="1:33" ht="192" x14ac:dyDescent="0.15">
      <c r="A3" s="67" t="s">
        <v>31</v>
      </c>
      <c r="B3" s="68"/>
      <c r="C3" s="4">
        <f>((AE32+AF32)/0.85)*-1</f>
        <v>22.711145080294003</v>
      </c>
      <c r="D3" s="5">
        <f>SUM(D4:D99529)</f>
        <v>181</v>
      </c>
      <c r="E3" s="5"/>
      <c r="F3" s="6">
        <f t="shared" ref="F3:G3" si="0">SUM(F4:F99529)</f>
        <v>6564.9100000000008</v>
      </c>
      <c r="G3" s="6">
        <f t="shared" si="0"/>
        <v>-11.73</v>
      </c>
      <c r="H3" s="7">
        <f t="shared" ref="H3:H32" si="1">G3/F3*-1</f>
        <v>1.7867724005355746E-3</v>
      </c>
      <c r="I3" s="8">
        <f t="shared" ref="I3:I32" si="2">J3/F3</f>
        <v>0.3042299801464361</v>
      </c>
      <c r="J3" s="6">
        <f>SUM(J4:J99529)</f>
        <v>1997.2424389631399</v>
      </c>
      <c r="K3" s="6">
        <f t="shared" ref="K3:K32" si="3">J3/D3</f>
        <v>11.034488613056022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Sheet!a1:g5000""),2,FALSE),"""")"),"3 - March
3 - April
3 - May
3 - June
3 - July
3 - Aug
3 - Sept
3 - Oct
3 - Nov
3 - Dec
3 - Jan
3 - Feb")</f>
        <v>3 - March
3 - April
3 - May
3 - June
3 - July
3 - Aug
3 - Sept
3 - Oct
3 - Nov
3 - Dec
3 - Jan
3 -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QTY-0")</f>
        <v>US QTY-0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SUM(W4:W99529)</f>
        <v>3</v>
      </c>
      <c r="X3" s="7">
        <f>W3/D3</f>
        <v>1.6574585635359115E-2</v>
      </c>
      <c r="Y3" s="6"/>
      <c r="Z3" s="5"/>
      <c r="AA3" s="5"/>
      <c r="AB3" s="5"/>
      <c r="AC3" s="5"/>
      <c r="AD3" s="6">
        <f>SUM(AD4:AD99529)</f>
        <v>-12.539975154519114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Info!B2:BZ3000""),37,FALSE)),"""")*-1"),-13.3244733182499)</f>
        <v>-13.3244733182499</v>
      </c>
      <c r="AG3" s="6">
        <f>SUM(AG4:AG99529)</f>
        <v>-6.3000000000000007</v>
      </c>
    </row>
    <row r="4" spans="1:33" ht="15.75" customHeight="1" x14ac:dyDescent="0.2">
      <c r="A4" s="15" t="s">
        <v>32</v>
      </c>
      <c r="B4" s="15" t="s">
        <v>198</v>
      </c>
      <c r="C4" s="16">
        <f t="shared" ref="C4:C32" si="4">IFERROR(F4/D4," - ")</f>
        <v>33.573333333333338</v>
      </c>
      <c r="D4" s="17">
        <v>24</v>
      </c>
      <c r="E4" s="17">
        <v>0</v>
      </c>
      <c r="F4" s="18">
        <v>805.7600000000001</v>
      </c>
      <c r="G4" s="18">
        <v>0</v>
      </c>
      <c r="H4" s="19">
        <f t="shared" si="1"/>
        <v>0</v>
      </c>
      <c r="I4" s="19">
        <f t="shared" si="2"/>
        <v>0.26397569218549527</v>
      </c>
      <c r="J4" s="18">
        <f t="shared" ref="J4:J32" si="5">F4*0.85+G4+AF4*D4+D4*AE4+AG4+AD4</f>
        <v>212.70105373538468</v>
      </c>
      <c r="K4" s="18">
        <f t="shared" si="3"/>
        <v>8.8625439056410276</v>
      </c>
      <c r="L4" s="17">
        <v>64</v>
      </c>
      <c r="M4" s="20">
        <f t="shared" ref="M4:M32" si="6">IFERROR(D4/L4,"-")</f>
        <v>0.375</v>
      </c>
      <c r="N4" s="17">
        <v>65</v>
      </c>
      <c r="O4" s="21">
        <f t="shared" ref="O4:P4" si="7">D4/7</f>
        <v>3.4285714285714284</v>
      </c>
      <c r="P4" s="21">
        <f t="shared" si="7"/>
        <v>0</v>
      </c>
      <c r="Q4" s="17">
        <f t="shared" ref="Q4:Q32" si="8">ROUNDDOWN(N4/(O4+P4),0)</f>
        <v>18</v>
      </c>
      <c r="R4" s="17"/>
      <c r="S4" s="22">
        <v>2.8688946015424102</v>
      </c>
      <c r="T4" s="15">
        <v>450</v>
      </c>
      <c r="U4" s="23" t="s">
        <v>34</v>
      </c>
      <c r="V4" s="24" t="s">
        <v>34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7" t="s">
        <v>35</v>
      </c>
      <c r="AB4" s="28">
        <f t="shared" ref="AB4:AB32" si="11">IF(OR(AA4="UsLargeStandardSize",AA4="UsSmallStandardSize"),-0.69,-0.48)</f>
        <v>-0.69</v>
      </c>
      <c r="AC4" s="29">
        <v>4.9379555555555545E-2</v>
      </c>
      <c r="AD4" s="26">
        <f t="shared" ref="AD4:AD32" si="12">IFERROR(AB4*AC4*D4*2,0)</f>
        <v>-1.6354508799999996</v>
      </c>
      <c r="AE4" s="26">
        <v>-5.8</v>
      </c>
      <c r="AF4" s="26">
        <v>-13.806645641025641</v>
      </c>
      <c r="AG4" s="26">
        <v>0</v>
      </c>
    </row>
    <row r="5" spans="1:33" ht="15.75" customHeight="1" x14ac:dyDescent="0.2">
      <c r="A5" s="15" t="s">
        <v>36</v>
      </c>
      <c r="B5" s="15" t="s">
        <v>199</v>
      </c>
      <c r="C5" s="16">
        <f t="shared" si="4"/>
        <v>34.672000000000004</v>
      </c>
      <c r="D5" s="17">
        <v>25</v>
      </c>
      <c r="E5" s="17">
        <v>0</v>
      </c>
      <c r="F5" s="30">
        <v>866.80000000000018</v>
      </c>
      <c r="G5" s="30">
        <v>0</v>
      </c>
      <c r="H5" s="19">
        <f t="shared" si="1"/>
        <v>0</v>
      </c>
      <c r="I5" s="19">
        <f t="shared" si="2"/>
        <v>0.28254302061587433</v>
      </c>
      <c r="J5" s="18">
        <f t="shared" si="5"/>
        <v>244.90829026983994</v>
      </c>
      <c r="K5" s="18">
        <f t="shared" si="3"/>
        <v>9.7963316107935974</v>
      </c>
      <c r="L5" s="17">
        <v>90</v>
      </c>
      <c r="M5" s="20">
        <f t="shared" si="6"/>
        <v>0.27777777777777779</v>
      </c>
      <c r="N5" s="17">
        <v>79</v>
      </c>
      <c r="O5" s="21">
        <f t="shared" ref="O5:P5" si="13">D5/7</f>
        <v>3.5714285714285716</v>
      </c>
      <c r="P5" s="21">
        <f t="shared" si="13"/>
        <v>0</v>
      </c>
      <c r="Q5" s="17">
        <f t="shared" si="8"/>
        <v>22</v>
      </c>
      <c r="R5" s="17"/>
      <c r="S5" s="22">
        <v>2.1059829059828998</v>
      </c>
      <c r="T5" s="15">
        <v>450</v>
      </c>
      <c r="U5" s="23" t="s">
        <v>34</v>
      </c>
      <c r="V5" s="24" t="s">
        <v>34</v>
      </c>
      <c r="W5" s="15">
        <v>0</v>
      </c>
      <c r="X5" s="25">
        <f t="shared" si="9"/>
        <v>0</v>
      </c>
      <c r="Y5" s="26">
        <f t="shared" si="10"/>
        <v>0</v>
      </c>
      <c r="Z5" s="15">
        <v>0</v>
      </c>
      <c r="AA5" s="15" t="s">
        <v>35</v>
      </c>
      <c r="AB5" s="28">
        <f t="shared" si="11"/>
        <v>-0.69</v>
      </c>
      <c r="AC5" s="29">
        <v>4.9436774044032433E-2</v>
      </c>
      <c r="AD5" s="26">
        <f t="shared" si="12"/>
        <v>-1.7055687045191188</v>
      </c>
      <c r="AE5" s="26">
        <v>-5.8</v>
      </c>
      <c r="AF5" s="26">
        <v>-13.806645641025641</v>
      </c>
      <c r="AG5" s="26">
        <v>0</v>
      </c>
    </row>
    <row r="6" spans="1:33" ht="15.75" customHeight="1" x14ac:dyDescent="0.2">
      <c r="A6" s="15" t="s">
        <v>38</v>
      </c>
      <c r="B6" s="15" t="s">
        <v>200</v>
      </c>
      <c r="C6" s="16">
        <f t="shared" si="4"/>
        <v>34.378095238095241</v>
      </c>
      <c r="D6" s="17">
        <v>21</v>
      </c>
      <c r="E6" s="17">
        <v>0</v>
      </c>
      <c r="F6" s="30">
        <v>721.94</v>
      </c>
      <c r="G6" s="30">
        <v>0</v>
      </c>
      <c r="H6" s="19">
        <f t="shared" si="1"/>
        <v>0</v>
      </c>
      <c r="I6" s="19">
        <f t="shared" si="2"/>
        <v>0.27769402168942225</v>
      </c>
      <c r="J6" s="18">
        <f t="shared" si="5"/>
        <v>200.47842201846152</v>
      </c>
      <c r="K6" s="18">
        <f t="shared" si="3"/>
        <v>9.5465915246886439</v>
      </c>
      <c r="L6" s="17">
        <v>77</v>
      </c>
      <c r="M6" s="20">
        <f t="shared" si="6"/>
        <v>0.27272727272727271</v>
      </c>
      <c r="N6" s="17">
        <v>42</v>
      </c>
      <c r="O6" s="21">
        <f t="shared" ref="O6:P6" si="14">D6/7</f>
        <v>3</v>
      </c>
      <c r="P6" s="21">
        <f t="shared" si="14"/>
        <v>0</v>
      </c>
      <c r="Q6" s="17">
        <f t="shared" si="8"/>
        <v>14</v>
      </c>
      <c r="R6" s="17"/>
      <c r="S6" s="22">
        <v>2.5354330708661399</v>
      </c>
      <c r="T6" s="15">
        <v>450</v>
      </c>
      <c r="U6" s="23" t="s">
        <v>34</v>
      </c>
      <c r="V6" s="24" t="s">
        <v>125</v>
      </c>
      <c r="W6" s="15">
        <v>0</v>
      </c>
      <c r="X6" s="25">
        <f t="shared" si="9"/>
        <v>0</v>
      </c>
      <c r="Y6" s="26">
        <f t="shared" si="10"/>
        <v>0</v>
      </c>
      <c r="Z6" s="15">
        <v>0</v>
      </c>
      <c r="AA6" s="15" t="s">
        <v>35</v>
      </c>
      <c r="AB6" s="28">
        <f t="shared" si="11"/>
        <v>-0.69</v>
      </c>
      <c r="AC6" s="29">
        <v>4.9379555555555545E-2</v>
      </c>
      <c r="AD6" s="26">
        <f t="shared" si="12"/>
        <v>-1.4310195199999995</v>
      </c>
      <c r="AE6" s="26">
        <v>-5.8</v>
      </c>
      <c r="AF6" s="26">
        <v>-13.806645641025641</v>
      </c>
      <c r="AG6" s="26">
        <v>0</v>
      </c>
    </row>
    <row r="7" spans="1:33" ht="15.75" customHeight="1" x14ac:dyDescent="0.2">
      <c r="A7" s="15" t="s">
        <v>39</v>
      </c>
      <c r="B7" s="15" t="s">
        <v>201</v>
      </c>
      <c r="C7" s="16">
        <f t="shared" si="4"/>
        <v>35.921538461538461</v>
      </c>
      <c r="D7" s="17">
        <v>13</v>
      </c>
      <c r="E7" s="17">
        <v>0</v>
      </c>
      <c r="F7" s="30">
        <v>466.98</v>
      </c>
      <c r="G7" s="30">
        <v>0</v>
      </c>
      <c r="H7" s="19">
        <f t="shared" si="1"/>
        <v>0</v>
      </c>
      <c r="I7" s="19">
        <f t="shared" si="2"/>
        <v>0.30228433217696687</v>
      </c>
      <c r="J7" s="18">
        <f t="shared" si="5"/>
        <v>141.16073743999999</v>
      </c>
      <c r="K7" s="18">
        <f t="shared" si="3"/>
        <v>10.858518264615384</v>
      </c>
      <c r="L7" s="17">
        <v>77</v>
      </c>
      <c r="M7" s="20">
        <f t="shared" si="6"/>
        <v>0.16883116883116883</v>
      </c>
      <c r="N7" s="17">
        <v>31</v>
      </c>
      <c r="O7" s="21">
        <f t="shared" ref="O7:P7" si="15">D7/7</f>
        <v>1.8571428571428572</v>
      </c>
      <c r="P7" s="21">
        <f t="shared" si="15"/>
        <v>0</v>
      </c>
      <c r="Q7" s="17">
        <f t="shared" si="8"/>
        <v>16</v>
      </c>
      <c r="R7" s="17"/>
      <c r="S7" s="22">
        <v>3.1568627450980302</v>
      </c>
      <c r="T7" s="15">
        <v>450</v>
      </c>
      <c r="U7" s="23" t="s">
        <v>34</v>
      </c>
      <c r="V7" s="24" t="s">
        <v>125</v>
      </c>
      <c r="W7" s="15">
        <v>0</v>
      </c>
      <c r="X7" s="25">
        <f t="shared" si="9"/>
        <v>0</v>
      </c>
      <c r="Y7" s="26">
        <f t="shared" si="10"/>
        <v>0</v>
      </c>
      <c r="Z7" s="15">
        <v>0</v>
      </c>
      <c r="AA7" s="15" t="s">
        <v>35</v>
      </c>
      <c r="AB7" s="28">
        <f t="shared" si="11"/>
        <v>-0.69</v>
      </c>
      <c r="AC7" s="29">
        <v>4.9379555555555545E-2</v>
      </c>
      <c r="AD7" s="26">
        <f t="shared" si="12"/>
        <v>-0.88586922666666645</v>
      </c>
      <c r="AE7" s="26">
        <v>-5.8</v>
      </c>
      <c r="AF7" s="26">
        <v>-13.806645641025641</v>
      </c>
      <c r="AG7" s="26">
        <v>0</v>
      </c>
    </row>
    <row r="8" spans="1:33" ht="15.75" customHeight="1" x14ac:dyDescent="0.2">
      <c r="A8" s="15" t="s">
        <v>41</v>
      </c>
      <c r="B8" s="15" t="s">
        <v>128</v>
      </c>
      <c r="C8" s="16">
        <f t="shared" si="4"/>
        <v>37.820588235294117</v>
      </c>
      <c r="D8" s="17">
        <v>17</v>
      </c>
      <c r="E8" s="17">
        <v>0</v>
      </c>
      <c r="F8" s="30">
        <v>642.95000000000005</v>
      </c>
      <c r="G8" s="30">
        <v>0</v>
      </c>
      <c r="H8" s="19">
        <f t="shared" si="1"/>
        <v>0</v>
      </c>
      <c r="I8" s="19">
        <f t="shared" si="2"/>
        <v>0.32969757465847532</v>
      </c>
      <c r="J8" s="18">
        <f t="shared" si="5"/>
        <v>211.97905562666674</v>
      </c>
      <c r="K8" s="18">
        <f t="shared" si="3"/>
        <v>12.469356213333338</v>
      </c>
      <c r="L8" s="17">
        <v>71</v>
      </c>
      <c r="M8" s="20">
        <f t="shared" si="6"/>
        <v>0.23943661971830985</v>
      </c>
      <c r="N8" s="17">
        <v>98</v>
      </c>
      <c r="O8" s="21">
        <f t="shared" ref="O8:P8" si="16">D8/7</f>
        <v>2.4285714285714284</v>
      </c>
      <c r="P8" s="21">
        <f t="shared" si="16"/>
        <v>0</v>
      </c>
      <c r="Q8" s="17">
        <f t="shared" si="8"/>
        <v>40</v>
      </c>
      <c r="R8" s="17"/>
      <c r="S8" s="22">
        <v>2.5454545454545401</v>
      </c>
      <c r="T8" s="15">
        <v>450</v>
      </c>
      <c r="U8" s="23" t="s">
        <v>34</v>
      </c>
      <c r="V8" s="24" t="s">
        <v>34</v>
      </c>
      <c r="W8" s="15">
        <v>0</v>
      </c>
      <c r="X8" s="25">
        <f t="shared" si="9"/>
        <v>0</v>
      </c>
      <c r="Y8" s="26">
        <f t="shared" si="10"/>
        <v>0</v>
      </c>
      <c r="Z8" s="15">
        <v>0</v>
      </c>
      <c r="AA8" s="15" t="s">
        <v>35</v>
      </c>
      <c r="AB8" s="28">
        <f t="shared" si="11"/>
        <v>-0.69</v>
      </c>
      <c r="AC8" s="29">
        <v>4.9379555555555545E-2</v>
      </c>
      <c r="AD8" s="26">
        <f t="shared" si="12"/>
        <v>-1.1584443733333329</v>
      </c>
      <c r="AE8" s="26">
        <v>-5.8</v>
      </c>
      <c r="AF8" s="26">
        <v>-13.81</v>
      </c>
      <c r="AG8" s="26">
        <v>0</v>
      </c>
    </row>
    <row r="9" spans="1:33" ht="15.75" customHeight="1" x14ac:dyDescent="0.2">
      <c r="A9" s="15" t="s">
        <v>43</v>
      </c>
      <c r="B9" s="15" t="s">
        <v>202</v>
      </c>
      <c r="C9" s="16">
        <f t="shared" si="4"/>
        <v>38.149615384615387</v>
      </c>
      <c r="D9" s="17">
        <v>26</v>
      </c>
      <c r="E9" s="17">
        <v>0</v>
      </c>
      <c r="F9" s="30">
        <v>991.8900000000001</v>
      </c>
      <c r="G9" s="30">
        <v>0</v>
      </c>
      <c r="H9" s="19">
        <f t="shared" si="1"/>
        <v>0</v>
      </c>
      <c r="I9" s="19">
        <f t="shared" si="2"/>
        <v>0.33066956469187492</v>
      </c>
      <c r="J9" s="18">
        <f t="shared" si="5"/>
        <v>327.98783452222386</v>
      </c>
      <c r="K9" s="18">
        <f t="shared" si="3"/>
        <v>12.614916712393226</v>
      </c>
      <c r="L9" s="17">
        <v>104</v>
      </c>
      <c r="M9" s="20">
        <f t="shared" si="6"/>
        <v>0.25</v>
      </c>
      <c r="N9" s="17">
        <v>66</v>
      </c>
      <c r="O9" s="21">
        <f t="shared" ref="O9:P9" si="17">D9/7</f>
        <v>3.7142857142857144</v>
      </c>
      <c r="P9" s="21">
        <f t="shared" si="17"/>
        <v>0</v>
      </c>
      <c r="Q9" s="17">
        <f t="shared" si="8"/>
        <v>17</v>
      </c>
      <c r="R9" s="17"/>
      <c r="S9" s="22">
        <v>2.7546391752577302</v>
      </c>
      <c r="T9" s="15">
        <v>450</v>
      </c>
      <c r="U9" s="23" t="s">
        <v>34</v>
      </c>
      <c r="V9" s="24" t="s">
        <v>34</v>
      </c>
      <c r="W9" s="15">
        <v>0</v>
      </c>
      <c r="X9" s="25">
        <f t="shared" si="9"/>
        <v>0</v>
      </c>
      <c r="Y9" s="26">
        <f t="shared" si="10"/>
        <v>0</v>
      </c>
      <c r="Z9" s="15">
        <v>0</v>
      </c>
      <c r="AA9" s="15" t="s">
        <v>35</v>
      </c>
      <c r="AB9" s="28">
        <f t="shared" si="11"/>
        <v>-0.69</v>
      </c>
      <c r="AC9" s="29">
        <v>5.1204351851851862E-2</v>
      </c>
      <c r="AD9" s="26">
        <f t="shared" si="12"/>
        <v>-1.8372121444444445</v>
      </c>
      <c r="AE9" s="26">
        <v>-5.8</v>
      </c>
      <c r="AF9" s="26">
        <v>-13.941594358974299</v>
      </c>
      <c r="AG9" s="26">
        <v>0</v>
      </c>
    </row>
    <row r="10" spans="1:33" ht="15.75" customHeight="1" x14ac:dyDescent="0.2">
      <c r="A10" s="15" t="s">
        <v>45</v>
      </c>
      <c r="B10" s="15" t="s">
        <v>203</v>
      </c>
      <c r="C10" s="16">
        <f t="shared" si="4"/>
        <v>38.99818181818182</v>
      </c>
      <c r="D10" s="17">
        <v>11</v>
      </c>
      <c r="E10" s="17">
        <v>0</v>
      </c>
      <c r="F10" s="30">
        <v>428.98</v>
      </c>
      <c r="G10" s="30">
        <v>0</v>
      </c>
      <c r="H10" s="19">
        <f t="shared" si="1"/>
        <v>0</v>
      </c>
      <c r="I10" s="19">
        <f t="shared" si="2"/>
        <v>0.3419697421562114</v>
      </c>
      <c r="J10" s="18">
        <f t="shared" si="5"/>
        <v>146.69817999017158</v>
      </c>
      <c r="K10" s="18">
        <f t="shared" si="3"/>
        <v>13.33619818092469</v>
      </c>
      <c r="L10" s="17">
        <v>55</v>
      </c>
      <c r="M10" s="20">
        <f t="shared" si="6"/>
        <v>0.2</v>
      </c>
      <c r="N10" s="17">
        <v>30</v>
      </c>
      <c r="O10" s="21">
        <f t="shared" ref="O10:P10" si="18">D10/7</f>
        <v>1.5714285714285714</v>
      </c>
      <c r="P10" s="21">
        <f t="shared" si="18"/>
        <v>0</v>
      </c>
      <c r="Q10" s="17">
        <f t="shared" si="8"/>
        <v>19</v>
      </c>
      <c r="R10" s="17"/>
      <c r="S10" s="22">
        <v>3.3078880407124598</v>
      </c>
      <c r="T10" s="15">
        <v>450</v>
      </c>
      <c r="U10" s="23" t="s">
        <v>34</v>
      </c>
      <c r="V10" s="24" t="s">
        <v>34</v>
      </c>
      <c r="W10" s="15">
        <v>0</v>
      </c>
      <c r="X10" s="25">
        <f t="shared" si="9"/>
        <v>0</v>
      </c>
      <c r="Y10" s="26">
        <f t="shared" si="10"/>
        <v>0</v>
      </c>
      <c r="Z10" s="15">
        <v>0</v>
      </c>
      <c r="AA10" s="15" t="s">
        <v>35</v>
      </c>
      <c r="AB10" s="28">
        <f t="shared" si="11"/>
        <v>-0.69</v>
      </c>
      <c r="AC10" s="29">
        <v>5.1204351851851862E-2</v>
      </c>
      <c r="AD10" s="26">
        <f t="shared" si="12"/>
        <v>-0.7772820611111112</v>
      </c>
      <c r="AE10" s="26">
        <v>-5.8</v>
      </c>
      <c r="AF10" s="26">
        <v>-13.941594358974299</v>
      </c>
      <c r="AG10" s="26">
        <v>0</v>
      </c>
    </row>
    <row r="11" spans="1:33" ht="15.75" customHeight="1" x14ac:dyDescent="0.2">
      <c r="A11" s="15" t="s">
        <v>47</v>
      </c>
      <c r="B11" s="15" t="s">
        <v>204</v>
      </c>
      <c r="C11" s="16">
        <f t="shared" si="4"/>
        <v>39.831666666666671</v>
      </c>
      <c r="D11" s="17">
        <v>6</v>
      </c>
      <c r="E11" s="17">
        <v>0</v>
      </c>
      <c r="F11" s="30">
        <v>238.99</v>
      </c>
      <c r="G11" s="30">
        <v>0</v>
      </c>
      <c r="H11" s="19">
        <f t="shared" si="1"/>
        <v>0</v>
      </c>
      <c r="I11" s="19">
        <f t="shared" si="2"/>
        <v>0.35260036743303436</v>
      </c>
      <c r="J11" s="18">
        <f t="shared" si="5"/>
        <v>84.267961812820886</v>
      </c>
      <c r="K11" s="18">
        <f t="shared" si="3"/>
        <v>14.044660302136814</v>
      </c>
      <c r="L11" s="17">
        <v>39</v>
      </c>
      <c r="M11" s="20">
        <f t="shared" si="6"/>
        <v>0.15384615384615385</v>
      </c>
      <c r="N11" s="17">
        <v>34</v>
      </c>
      <c r="O11" s="21">
        <f t="shared" ref="O11:P11" si="19">D11/7</f>
        <v>0.8571428571428571</v>
      </c>
      <c r="P11" s="21">
        <f t="shared" si="19"/>
        <v>0</v>
      </c>
      <c r="Q11" s="17">
        <f t="shared" si="8"/>
        <v>39</v>
      </c>
      <c r="R11" s="17"/>
      <c r="S11" s="22">
        <v>4.2711864406779601</v>
      </c>
      <c r="T11" s="15">
        <v>450</v>
      </c>
      <c r="U11" s="23" t="s">
        <v>34</v>
      </c>
      <c r="V11" s="24" t="s">
        <v>34</v>
      </c>
      <c r="W11" s="15">
        <v>0</v>
      </c>
      <c r="X11" s="25">
        <f t="shared" si="9"/>
        <v>0</v>
      </c>
      <c r="Y11" s="26">
        <f t="shared" si="10"/>
        <v>0</v>
      </c>
      <c r="Z11" s="15">
        <v>0</v>
      </c>
      <c r="AA11" s="15" t="s">
        <v>35</v>
      </c>
      <c r="AB11" s="28">
        <f t="shared" si="11"/>
        <v>-0.69</v>
      </c>
      <c r="AC11" s="29">
        <v>5.1204351851851862E-2</v>
      </c>
      <c r="AD11" s="26">
        <f t="shared" si="12"/>
        <v>-0.42397203333333333</v>
      </c>
      <c r="AE11" s="26">
        <v>-5.8</v>
      </c>
      <c r="AF11" s="26">
        <v>-13.941594358974299</v>
      </c>
      <c r="AG11" s="26">
        <v>0</v>
      </c>
    </row>
    <row r="12" spans="1:33" ht="15.75" customHeight="1" x14ac:dyDescent="0.2">
      <c r="A12" s="15" t="s">
        <v>49</v>
      </c>
      <c r="B12" s="15" t="s">
        <v>205</v>
      </c>
      <c r="C12" s="16">
        <f t="shared" si="4"/>
        <v>43.99</v>
      </c>
      <c r="D12" s="17">
        <v>7</v>
      </c>
      <c r="E12" s="17">
        <v>0</v>
      </c>
      <c r="F12" s="30">
        <v>307.93</v>
      </c>
      <c r="G12" s="30">
        <v>0</v>
      </c>
      <c r="H12" s="19">
        <f t="shared" si="1"/>
        <v>0</v>
      </c>
      <c r="I12" s="19">
        <f t="shared" si="2"/>
        <v>0.39961908696226744</v>
      </c>
      <c r="J12" s="18">
        <f t="shared" si="5"/>
        <v>123.05470544829102</v>
      </c>
      <c r="K12" s="18">
        <f t="shared" si="3"/>
        <v>17.579243635470146</v>
      </c>
      <c r="L12" s="17">
        <v>33</v>
      </c>
      <c r="M12" s="20">
        <f t="shared" si="6"/>
        <v>0.21212121212121213</v>
      </c>
      <c r="N12" s="17">
        <v>21</v>
      </c>
      <c r="O12" s="21">
        <f t="shared" ref="O12:P12" si="20">D12/7</f>
        <v>1</v>
      </c>
      <c r="P12" s="21">
        <f t="shared" si="20"/>
        <v>0</v>
      </c>
      <c r="Q12" s="17">
        <f t="shared" si="8"/>
        <v>21</v>
      </c>
      <c r="R12" s="17"/>
      <c r="S12" s="22">
        <v>3.7594936708860698</v>
      </c>
      <c r="T12" s="15">
        <v>450</v>
      </c>
      <c r="U12" s="23" t="s">
        <v>34</v>
      </c>
      <c r="V12" s="24" t="s">
        <v>34</v>
      </c>
      <c r="W12" s="15">
        <v>0</v>
      </c>
      <c r="X12" s="25">
        <f t="shared" si="9"/>
        <v>0</v>
      </c>
      <c r="Y12" s="26">
        <f t="shared" si="10"/>
        <v>0</v>
      </c>
      <c r="Z12" s="15">
        <v>0</v>
      </c>
      <c r="AA12" s="15" t="s">
        <v>35</v>
      </c>
      <c r="AB12" s="28">
        <f t="shared" si="11"/>
        <v>-0.69</v>
      </c>
      <c r="AC12" s="29">
        <v>5.1204351851851862E-2</v>
      </c>
      <c r="AD12" s="26">
        <f t="shared" si="12"/>
        <v>-0.49463403888888891</v>
      </c>
      <c r="AE12" s="26">
        <v>-5.8</v>
      </c>
      <c r="AF12" s="26">
        <v>-13.941594358974299</v>
      </c>
      <c r="AG12" s="26">
        <v>0</v>
      </c>
    </row>
    <row r="13" spans="1:33" ht="15.75" customHeight="1" x14ac:dyDescent="0.2">
      <c r="A13" s="15" t="s">
        <v>51</v>
      </c>
      <c r="B13" s="15" t="s">
        <v>206</v>
      </c>
      <c r="C13" s="16">
        <f t="shared" si="4"/>
        <v>48.790000000000006</v>
      </c>
      <c r="D13" s="17">
        <v>5</v>
      </c>
      <c r="E13" s="17">
        <v>0</v>
      </c>
      <c r="F13" s="18">
        <v>243.95000000000002</v>
      </c>
      <c r="G13" s="30">
        <v>0</v>
      </c>
      <c r="H13" s="19">
        <f t="shared" si="1"/>
        <v>0</v>
      </c>
      <c r="I13" s="19">
        <f t="shared" si="2"/>
        <v>0.44247218680968314</v>
      </c>
      <c r="J13" s="18">
        <f t="shared" si="5"/>
        <v>107.94108997222222</v>
      </c>
      <c r="K13" s="18">
        <f t="shared" si="3"/>
        <v>21.588217994444442</v>
      </c>
      <c r="L13" s="17">
        <v>13</v>
      </c>
      <c r="M13" s="20">
        <f t="shared" si="6"/>
        <v>0.38461538461538464</v>
      </c>
      <c r="N13" s="17">
        <v>10</v>
      </c>
      <c r="O13" s="21">
        <f t="shared" ref="O13:P13" si="21">D13/7</f>
        <v>0.7142857142857143</v>
      </c>
      <c r="P13" s="21">
        <f t="shared" si="21"/>
        <v>0</v>
      </c>
      <c r="Q13" s="17">
        <f t="shared" si="8"/>
        <v>14</v>
      </c>
      <c r="R13" s="17"/>
      <c r="S13" s="22">
        <v>3.04043126684636</v>
      </c>
      <c r="T13" s="15">
        <v>150</v>
      </c>
      <c r="U13" s="23" t="s">
        <v>34</v>
      </c>
      <c r="V13" s="24" t="s">
        <v>34</v>
      </c>
      <c r="W13" s="15">
        <v>0</v>
      </c>
      <c r="X13" s="25">
        <f t="shared" si="9"/>
        <v>0</v>
      </c>
      <c r="Y13" s="26">
        <f t="shared" si="10"/>
        <v>0</v>
      </c>
      <c r="Z13" s="15">
        <v>0</v>
      </c>
      <c r="AA13" s="15" t="s">
        <v>35</v>
      </c>
      <c r="AB13" s="28">
        <f t="shared" si="11"/>
        <v>-0.69</v>
      </c>
      <c r="AC13" s="29">
        <v>5.1204351851851862E-2</v>
      </c>
      <c r="AD13" s="26">
        <f t="shared" si="12"/>
        <v>-0.35331002777777781</v>
      </c>
      <c r="AE13" s="26">
        <v>-5.8</v>
      </c>
      <c r="AF13" s="26">
        <v>-14.01262</v>
      </c>
      <c r="AG13" s="26">
        <v>0</v>
      </c>
    </row>
    <row r="14" spans="1:33" ht="15.75" customHeight="1" x14ac:dyDescent="0.2">
      <c r="A14" s="15" t="s">
        <v>53</v>
      </c>
      <c r="B14" s="15" t="s">
        <v>207</v>
      </c>
      <c r="C14" s="16">
        <f t="shared" si="4"/>
        <v>48.99</v>
      </c>
      <c r="D14" s="17">
        <v>1</v>
      </c>
      <c r="E14" s="17">
        <v>0</v>
      </c>
      <c r="F14" s="18">
        <v>48.99</v>
      </c>
      <c r="G14" s="30">
        <v>0</v>
      </c>
      <c r="H14" s="19">
        <f t="shared" si="1"/>
        <v>0</v>
      </c>
      <c r="I14" s="19">
        <f t="shared" si="2"/>
        <v>0.44413590517339141</v>
      </c>
      <c r="J14" s="18">
        <f t="shared" si="5"/>
        <v>21.758217994444447</v>
      </c>
      <c r="K14" s="18">
        <f t="shared" si="3"/>
        <v>21.758217994444447</v>
      </c>
      <c r="L14" s="17">
        <v>15</v>
      </c>
      <c r="M14" s="20">
        <f t="shared" si="6"/>
        <v>6.6666666666666666E-2</v>
      </c>
      <c r="N14" s="17">
        <v>6</v>
      </c>
      <c r="O14" s="21">
        <f t="shared" ref="O14:P14" si="22">D14/7</f>
        <v>0.14285714285714285</v>
      </c>
      <c r="P14" s="21">
        <f t="shared" si="22"/>
        <v>0</v>
      </c>
      <c r="Q14" s="17">
        <f t="shared" si="8"/>
        <v>42</v>
      </c>
      <c r="R14" s="17"/>
      <c r="S14" s="22">
        <v>3.0336391437308801</v>
      </c>
      <c r="T14" s="15">
        <v>150</v>
      </c>
      <c r="U14" s="23" t="s">
        <v>34</v>
      </c>
      <c r="V14" s="24" t="s">
        <v>34</v>
      </c>
      <c r="W14" s="15">
        <v>0</v>
      </c>
      <c r="X14" s="25">
        <f t="shared" si="9"/>
        <v>0</v>
      </c>
      <c r="Y14" s="26">
        <f t="shared" si="10"/>
        <v>0</v>
      </c>
      <c r="Z14" s="15">
        <v>0</v>
      </c>
      <c r="AA14" s="15" t="s">
        <v>35</v>
      </c>
      <c r="AB14" s="28">
        <f t="shared" si="11"/>
        <v>-0.69</v>
      </c>
      <c r="AC14" s="29">
        <v>5.1204351851851862E-2</v>
      </c>
      <c r="AD14" s="26">
        <f t="shared" si="12"/>
        <v>-7.066200555555556E-2</v>
      </c>
      <c r="AE14" s="26">
        <v>-5.8</v>
      </c>
      <c r="AF14" s="26">
        <v>-14.01262</v>
      </c>
      <c r="AG14" s="26">
        <v>0</v>
      </c>
    </row>
    <row r="15" spans="1:33" ht="15.75" customHeight="1" x14ac:dyDescent="0.2">
      <c r="A15" s="15" t="s">
        <v>55</v>
      </c>
      <c r="B15" s="15" t="s">
        <v>174</v>
      </c>
      <c r="C15" s="16">
        <f t="shared" si="4"/>
        <v>48.656666666666666</v>
      </c>
      <c r="D15" s="17">
        <v>3</v>
      </c>
      <c r="E15" s="17">
        <v>0</v>
      </c>
      <c r="F15" s="18">
        <v>145.97</v>
      </c>
      <c r="G15" s="30">
        <v>0</v>
      </c>
      <c r="H15" s="19">
        <f t="shared" si="1"/>
        <v>0</v>
      </c>
      <c r="I15" s="19">
        <f t="shared" si="2"/>
        <v>0.44135544278504713</v>
      </c>
      <c r="J15" s="18">
        <f t="shared" si="5"/>
        <v>64.424653983333329</v>
      </c>
      <c r="K15" s="18">
        <f t="shared" si="3"/>
        <v>21.474884661111108</v>
      </c>
      <c r="L15" s="17">
        <v>16</v>
      </c>
      <c r="M15" s="20">
        <f t="shared" si="6"/>
        <v>0.1875</v>
      </c>
      <c r="N15" s="17">
        <v>2</v>
      </c>
      <c r="O15" s="21">
        <f t="shared" ref="O15:P15" si="23">D15/7</f>
        <v>0.42857142857142855</v>
      </c>
      <c r="P15" s="21">
        <f t="shared" si="23"/>
        <v>0</v>
      </c>
      <c r="Q15" s="17">
        <f t="shared" si="8"/>
        <v>4</v>
      </c>
      <c r="R15" s="17"/>
      <c r="S15" s="22">
        <v>3.3728813559322002</v>
      </c>
      <c r="T15" s="15">
        <v>150</v>
      </c>
      <c r="U15" s="23" t="s">
        <v>34</v>
      </c>
      <c r="V15" s="24" t="s">
        <v>34</v>
      </c>
      <c r="W15" s="15">
        <v>0</v>
      </c>
      <c r="X15" s="25">
        <f t="shared" si="9"/>
        <v>0</v>
      </c>
      <c r="Y15" s="26">
        <f t="shared" si="10"/>
        <v>0</v>
      </c>
      <c r="Z15" s="15">
        <v>0</v>
      </c>
      <c r="AA15" s="15" t="s">
        <v>35</v>
      </c>
      <c r="AB15" s="28">
        <f t="shared" si="11"/>
        <v>-0.69</v>
      </c>
      <c r="AC15" s="29">
        <v>5.1204351851851862E-2</v>
      </c>
      <c r="AD15" s="26">
        <f t="shared" si="12"/>
        <v>-0.21198601666666667</v>
      </c>
      <c r="AE15" s="26">
        <v>-5.8</v>
      </c>
      <c r="AF15" s="26">
        <v>-14.01262</v>
      </c>
      <c r="AG15" s="26">
        <v>0</v>
      </c>
    </row>
    <row r="16" spans="1:33" ht="15.75" customHeight="1" x14ac:dyDescent="0.2">
      <c r="A16" s="15" t="s">
        <v>57</v>
      </c>
      <c r="B16" s="15"/>
      <c r="C16" s="16" t="str">
        <f t="shared" si="4"/>
        <v xml:space="preserve"> - </v>
      </c>
      <c r="D16" s="17">
        <v>0</v>
      </c>
      <c r="E16" s="17">
        <v>0</v>
      </c>
      <c r="F16" s="18">
        <v>0</v>
      </c>
      <c r="G16" s="30">
        <v>0</v>
      </c>
      <c r="H16" s="19" t="e">
        <f t="shared" si="1"/>
        <v>#DIV/0!</v>
      </c>
      <c r="I16" s="19" t="e">
        <f t="shared" si="2"/>
        <v>#DIV/0!</v>
      </c>
      <c r="J16" s="18">
        <f t="shared" si="5"/>
        <v>0</v>
      </c>
      <c r="K16" s="18" t="e">
        <f t="shared" si="3"/>
        <v>#DIV/0!</v>
      </c>
      <c r="L16" s="17">
        <v>0</v>
      </c>
      <c r="M16" s="20" t="str">
        <f t="shared" si="6"/>
        <v>-</v>
      </c>
      <c r="N16" s="17">
        <v>0</v>
      </c>
      <c r="O16" s="21">
        <f t="shared" ref="O16:P16" si="24">D16/7</f>
        <v>0</v>
      </c>
      <c r="P16" s="21">
        <f t="shared" si="24"/>
        <v>0</v>
      </c>
      <c r="Q16" s="17" t="e">
        <f t="shared" si="8"/>
        <v>#DIV/0!</v>
      </c>
      <c r="R16" s="17"/>
      <c r="S16" s="22" t="e">
        <v>#N/A</v>
      </c>
      <c r="T16" s="15">
        <v>150</v>
      </c>
      <c r="U16" s="23" t="s">
        <v>34</v>
      </c>
      <c r="V16" s="24" t="s">
        <v>34</v>
      </c>
      <c r="W16" s="15">
        <v>0</v>
      </c>
      <c r="X16" s="25">
        <f t="shared" si="9"/>
        <v>0</v>
      </c>
      <c r="Y16" s="26">
        <f t="shared" si="10"/>
        <v>0</v>
      </c>
      <c r="Z16" s="15">
        <v>0</v>
      </c>
      <c r="AA16" s="15" t="e">
        <v>#N/A</v>
      </c>
      <c r="AB16" s="28" t="e">
        <f t="shared" si="11"/>
        <v>#N/A</v>
      </c>
      <c r="AC16" s="29" t="e">
        <v>#N/A</v>
      </c>
      <c r="AD16" s="26">
        <f t="shared" si="12"/>
        <v>0</v>
      </c>
      <c r="AE16" s="26">
        <v>0</v>
      </c>
      <c r="AF16" s="26">
        <v>-14.01262</v>
      </c>
      <c r="AG16" s="26">
        <v>0</v>
      </c>
    </row>
    <row r="17" spans="1:33" ht="15.75" customHeight="1" x14ac:dyDescent="0.2">
      <c r="A17" s="15" t="s">
        <v>59</v>
      </c>
      <c r="B17" s="15"/>
      <c r="C17" s="16" t="str">
        <f t="shared" si="4"/>
        <v xml:space="preserve"> - </v>
      </c>
      <c r="D17" s="17">
        <v>0</v>
      </c>
      <c r="E17" s="17">
        <v>0</v>
      </c>
      <c r="F17" s="18">
        <v>0</v>
      </c>
      <c r="G17" s="30">
        <v>0</v>
      </c>
      <c r="H17" s="19" t="e">
        <f t="shared" si="1"/>
        <v>#DIV/0!</v>
      </c>
      <c r="I17" s="19" t="e">
        <f t="shared" si="2"/>
        <v>#DIV/0!</v>
      </c>
      <c r="J17" s="18">
        <f t="shared" si="5"/>
        <v>0</v>
      </c>
      <c r="K17" s="18" t="e">
        <f t="shared" si="3"/>
        <v>#DIV/0!</v>
      </c>
      <c r="L17" s="17">
        <v>0</v>
      </c>
      <c r="M17" s="20" t="str">
        <f t="shared" si="6"/>
        <v>-</v>
      </c>
      <c r="N17" s="17">
        <v>0</v>
      </c>
      <c r="O17" s="21">
        <f t="shared" ref="O17:P17" si="25">D17/7</f>
        <v>0</v>
      </c>
      <c r="P17" s="21">
        <f t="shared" si="25"/>
        <v>0</v>
      </c>
      <c r="Q17" s="17" t="e">
        <f t="shared" si="8"/>
        <v>#DIV/0!</v>
      </c>
      <c r="R17" s="17"/>
      <c r="S17" s="22" t="e">
        <v>#N/A</v>
      </c>
      <c r="T17" s="15">
        <v>150</v>
      </c>
      <c r="U17" s="23">
        <v>150</v>
      </c>
      <c r="V17" s="24" t="s">
        <v>208</v>
      </c>
      <c r="W17" s="15">
        <v>0</v>
      </c>
      <c r="X17" s="25">
        <f t="shared" si="9"/>
        <v>0</v>
      </c>
      <c r="Y17" s="26">
        <f t="shared" si="10"/>
        <v>0</v>
      </c>
      <c r="Z17" s="15">
        <v>0</v>
      </c>
      <c r="AA17" s="15" t="e">
        <v>#N/A</v>
      </c>
      <c r="AB17" s="28" t="e">
        <f t="shared" si="11"/>
        <v>#N/A</v>
      </c>
      <c r="AC17" s="29" t="e">
        <v>#N/A</v>
      </c>
      <c r="AD17" s="26">
        <f t="shared" si="12"/>
        <v>0</v>
      </c>
      <c r="AE17" s="26">
        <v>0</v>
      </c>
      <c r="AF17" s="26">
        <v>-13.711419999999899</v>
      </c>
      <c r="AG17" s="26">
        <v>0</v>
      </c>
    </row>
    <row r="18" spans="1:33" ht="15.75" customHeight="1" x14ac:dyDescent="0.2">
      <c r="A18" s="15" t="s">
        <v>61</v>
      </c>
      <c r="B18" s="15"/>
      <c r="C18" s="16" t="str">
        <f t="shared" si="4"/>
        <v xml:space="preserve"> - </v>
      </c>
      <c r="D18" s="17">
        <v>0</v>
      </c>
      <c r="E18" s="17">
        <v>0</v>
      </c>
      <c r="F18" s="18">
        <v>0</v>
      </c>
      <c r="G18" s="30">
        <v>0</v>
      </c>
      <c r="H18" s="19" t="e">
        <f t="shared" si="1"/>
        <v>#DIV/0!</v>
      </c>
      <c r="I18" s="19" t="e">
        <f t="shared" si="2"/>
        <v>#DIV/0!</v>
      </c>
      <c r="J18" s="18">
        <f t="shared" si="5"/>
        <v>0</v>
      </c>
      <c r="K18" s="18" t="e">
        <f t="shared" si="3"/>
        <v>#DIV/0!</v>
      </c>
      <c r="L18" s="17">
        <v>0</v>
      </c>
      <c r="M18" s="20" t="str">
        <f t="shared" si="6"/>
        <v>-</v>
      </c>
      <c r="N18" s="17">
        <v>0</v>
      </c>
      <c r="O18" s="21">
        <f t="shared" ref="O18:P18" si="26">D18/7</f>
        <v>0</v>
      </c>
      <c r="P18" s="21">
        <f t="shared" si="26"/>
        <v>0</v>
      </c>
      <c r="Q18" s="17" t="e">
        <f t="shared" si="8"/>
        <v>#DIV/0!</v>
      </c>
      <c r="R18" s="17"/>
      <c r="S18" s="22" t="e">
        <v>#N/A</v>
      </c>
      <c r="T18" s="15">
        <v>150</v>
      </c>
      <c r="U18" s="23">
        <v>150</v>
      </c>
      <c r="V18" s="24" t="s">
        <v>208</v>
      </c>
      <c r="W18" s="15">
        <v>0</v>
      </c>
      <c r="X18" s="25">
        <f t="shared" si="9"/>
        <v>0</v>
      </c>
      <c r="Y18" s="26">
        <f t="shared" si="10"/>
        <v>0</v>
      </c>
      <c r="Z18" s="15">
        <v>0</v>
      </c>
      <c r="AA18" s="15" t="e">
        <v>#N/A</v>
      </c>
      <c r="AB18" s="28" t="e">
        <f t="shared" si="11"/>
        <v>#N/A</v>
      </c>
      <c r="AC18" s="29" t="e">
        <v>#N/A</v>
      </c>
      <c r="AD18" s="26">
        <f t="shared" si="12"/>
        <v>0</v>
      </c>
      <c r="AE18" s="26">
        <v>0</v>
      </c>
      <c r="AF18" s="26">
        <v>-13.711419999999899</v>
      </c>
      <c r="AG18" s="26">
        <v>0</v>
      </c>
    </row>
    <row r="19" spans="1:33" ht="15.75" customHeight="1" x14ac:dyDescent="0.2">
      <c r="A19" s="15" t="s">
        <v>63</v>
      </c>
      <c r="B19" s="15"/>
      <c r="C19" s="16" t="str">
        <f t="shared" si="4"/>
        <v xml:space="preserve"> - </v>
      </c>
      <c r="D19" s="17">
        <v>0</v>
      </c>
      <c r="E19" s="17">
        <v>0</v>
      </c>
      <c r="F19" s="18">
        <v>0</v>
      </c>
      <c r="G19" s="30">
        <v>0</v>
      </c>
      <c r="H19" s="19" t="e">
        <f t="shared" si="1"/>
        <v>#DIV/0!</v>
      </c>
      <c r="I19" s="19" t="e">
        <f t="shared" si="2"/>
        <v>#DIV/0!</v>
      </c>
      <c r="J19" s="18">
        <f t="shared" si="5"/>
        <v>0</v>
      </c>
      <c r="K19" s="18" t="e">
        <f t="shared" si="3"/>
        <v>#DIV/0!</v>
      </c>
      <c r="L19" s="17">
        <v>0</v>
      </c>
      <c r="M19" s="20" t="str">
        <f t="shared" si="6"/>
        <v>-</v>
      </c>
      <c r="N19" s="17">
        <v>0</v>
      </c>
      <c r="O19" s="21">
        <f t="shared" ref="O19:P19" si="27">D19/7</f>
        <v>0</v>
      </c>
      <c r="P19" s="21">
        <f t="shared" si="27"/>
        <v>0</v>
      </c>
      <c r="Q19" s="17" t="e">
        <f t="shared" si="8"/>
        <v>#DIV/0!</v>
      </c>
      <c r="R19" s="17"/>
      <c r="S19" s="22" t="e">
        <v>#N/A</v>
      </c>
      <c r="T19" s="15">
        <v>460</v>
      </c>
      <c r="U19" s="23">
        <v>150</v>
      </c>
      <c r="V19" s="24" t="s">
        <v>208</v>
      </c>
      <c r="W19" s="15">
        <v>0</v>
      </c>
      <c r="X19" s="25">
        <f t="shared" si="9"/>
        <v>0</v>
      </c>
      <c r="Y19" s="26">
        <f t="shared" si="10"/>
        <v>0</v>
      </c>
      <c r="Z19" s="15">
        <v>0</v>
      </c>
      <c r="AA19" s="15" t="e">
        <v>#N/A</v>
      </c>
      <c r="AB19" s="28" t="e">
        <f t="shared" si="11"/>
        <v>#N/A</v>
      </c>
      <c r="AC19" s="29" t="e">
        <v>#N/A</v>
      </c>
      <c r="AD19" s="26">
        <f t="shared" si="12"/>
        <v>0</v>
      </c>
      <c r="AE19" s="26">
        <v>0</v>
      </c>
      <c r="AF19" s="26">
        <v>-13.711419999999999</v>
      </c>
      <c r="AG19" s="26">
        <v>0</v>
      </c>
    </row>
    <row r="20" spans="1:33" ht="15.75" customHeight="1" x14ac:dyDescent="0.2">
      <c r="A20" s="15" t="s">
        <v>65</v>
      </c>
      <c r="B20" s="15"/>
      <c r="C20" s="16" t="str">
        <f t="shared" si="4"/>
        <v xml:space="preserve"> - </v>
      </c>
      <c r="D20" s="17">
        <v>0</v>
      </c>
      <c r="E20" s="17">
        <v>0</v>
      </c>
      <c r="F20" s="18">
        <v>0</v>
      </c>
      <c r="G20" s="30">
        <v>0</v>
      </c>
      <c r="H20" s="19" t="e">
        <f t="shared" si="1"/>
        <v>#DIV/0!</v>
      </c>
      <c r="I20" s="19" t="e">
        <f t="shared" si="2"/>
        <v>#DIV/0!</v>
      </c>
      <c r="J20" s="18">
        <f t="shared" si="5"/>
        <v>0</v>
      </c>
      <c r="K20" s="18" t="e">
        <f t="shared" si="3"/>
        <v>#DIV/0!</v>
      </c>
      <c r="L20" s="17">
        <v>0</v>
      </c>
      <c r="M20" s="20" t="str">
        <f t="shared" si="6"/>
        <v>-</v>
      </c>
      <c r="N20" s="17">
        <v>0</v>
      </c>
      <c r="O20" s="21">
        <f t="shared" ref="O20:P20" si="28">D20/7</f>
        <v>0</v>
      </c>
      <c r="P20" s="21">
        <f t="shared" si="28"/>
        <v>0</v>
      </c>
      <c r="Q20" s="17" t="e">
        <f t="shared" si="8"/>
        <v>#DIV/0!</v>
      </c>
      <c r="R20" s="17"/>
      <c r="S20" s="22" t="e">
        <v>#N/A</v>
      </c>
      <c r="T20" s="15">
        <v>460</v>
      </c>
      <c r="U20" s="23">
        <v>150</v>
      </c>
      <c r="V20" s="24" t="s">
        <v>208</v>
      </c>
      <c r="W20" s="15">
        <v>0</v>
      </c>
      <c r="X20" s="25">
        <f t="shared" si="9"/>
        <v>0</v>
      </c>
      <c r="Y20" s="26">
        <f t="shared" si="10"/>
        <v>0</v>
      </c>
      <c r="Z20" s="15">
        <v>0</v>
      </c>
      <c r="AA20" s="15" t="e">
        <v>#N/A</v>
      </c>
      <c r="AB20" s="28" t="e">
        <f t="shared" si="11"/>
        <v>#N/A</v>
      </c>
      <c r="AC20" s="29" t="e">
        <v>#N/A</v>
      </c>
      <c r="AD20" s="26">
        <f t="shared" si="12"/>
        <v>0</v>
      </c>
      <c r="AE20" s="26">
        <v>0</v>
      </c>
      <c r="AF20" s="26">
        <v>-13.711419999999999</v>
      </c>
      <c r="AG20" s="26">
        <v>0</v>
      </c>
    </row>
    <row r="21" spans="1:33" ht="15.75" customHeight="1" x14ac:dyDescent="0.2">
      <c r="A21" s="15" t="s">
        <v>67</v>
      </c>
      <c r="B21" s="15"/>
      <c r="C21" s="16" t="str">
        <f t="shared" si="4"/>
        <v xml:space="preserve"> - </v>
      </c>
      <c r="D21" s="17">
        <v>0</v>
      </c>
      <c r="E21" s="17">
        <v>0</v>
      </c>
      <c r="F21" s="18">
        <v>0</v>
      </c>
      <c r="G21" s="30">
        <v>0</v>
      </c>
      <c r="H21" s="19" t="e">
        <f t="shared" si="1"/>
        <v>#DIV/0!</v>
      </c>
      <c r="I21" s="19" t="e">
        <f t="shared" si="2"/>
        <v>#DIV/0!</v>
      </c>
      <c r="J21" s="18">
        <f t="shared" si="5"/>
        <v>0</v>
      </c>
      <c r="K21" s="18" t="e">
        <f t="shared" si="3"/>
        <v>#DIV/0!</v>
      </c>
      <c r="L21" s="17">
        <v>0</v>
      </c>
      <c r="M21" s="20" t="str">
        <f t="shared" si="6"/>
        <v>-</v>
      </c>
      <c r="N21" s="17">
        <v>0</v>
      </c>
      <c r="O21" s="21">
        <f t="shared" ref="O21:P21" si="29">D21/7</f>
        <v>0</v>
      </c>
      <c r="P21" s="21">
        <f t="shared" si="29"/>
        <v>0</v>
      </c>
      <c r="Q21" s="17" t="e">
        <f t="shared" si="8"/>
        <v>#DIV/0!</v>
      </c>
      <c r="R21" s="17"/>
      <c r="S21" s="22" t="e">
        <v>#N/A</v>
      </c>
      <c r="T21" s="15">
        <v>460</v>
      </c>
      <c r="U21" s="23">
        <v>150</v>
      </c>
      <c r="V21" s="24" t="s">
        <v>209</v>
      </c>
      <c r="W21" s="15">
        <v>0</v>
      </c>
      <c r="X21" s="25">
        <f t="shared" si="9"/>
        <v>0</v>
      </c>
      <c r="Y21" s="26">
        <f t="shared" si="10"/>
        <v>0</v>
      </c>
      <c r="Z21" s="15">
        <v>0</v>
      </c>
      <c r="AA21" s="15" t="s">
        <v>35</v>
      </c>
      <c r="AB21" s="28">
        <f t="shared" si="11"/>
        <v>-0.69</v>
      </c>
      <c r="AC21" s="29">
        <v>5.1204351851851862E-2</v>
      </c>
      <c r="AD21" s="26">
        <f t="shared" si="12"/>
        <v>0</v>
      </c>
      <c r="AE21" s="26">
        <v>-5.8</v>
      </c>
      <c r="AF21" s="26">
        <v>-13.711419999999999</v>
      </c>
      <c r="AG21" s="26">
        <v>0</v>
      </c>
    </row>
    <row r="22" spans="1:33" ht="15.75" customHeight="1" x14ac:dyDescent="0.2">
      <c r="A22" s="15" t="s">
        <v>69</v>
      </c>
      <c r="B22" s="15"/>
      <c r="C22" s="16" t="str">
        <f t="shared" si="4"/>
        <v xml:space="preserve"> - </v>
      </c>
      <c r="D22" s="17">
        <v>0</v>
      </c>
      <c r="E22" s="17">
        <v>0</v>
      </c>
      <c r="F22" s="30">
        <v>0</v>
      </c>
      <c r="G22" s="30">
        <v>0</v>
      </c>
      <c r="H22" s="19" t="e">
        <f t="shared" si="1"/>
        <v>#DIV/0!</v>
      </c>
      <c r="I22" s="19" t="e">
        <f t="shared" si="2"/>
        <v>#DIV/0!</v>
      </c>
      <c r="J22" s="18">
        <f t="shared" si="5"/>
        <v>0</v>
      </c>
      <c r="K22" s="18" t="e">
        <f t="shared" si="3"/>
        <v>#DIV/0!</v>
      </c>
      <c r="L22" s="17">
        <v>0</v>
      </c>
      <c r="M22" s="20" t="str">
        <f t="shared" si="6"/>
        <v>-</v>
      </c>
      <c r="N22" s="17">
        <v>0</v>
      </c>
      <c r="O22" s="21">
        <f t="shared" ref="O22:P22" si="30">D22/7</f>
        <v>0</v>
      </c>
      <c r="P22" s="21">
        <f t="shared" si="30"/>
        <v>0</v>
      </c>
      <c r="Q22" s="17" t="e">
        <f t="shared" si="8"/>
        <v>#DIV/0!</v>
      </c>
      <c r="R22" s="17"/>
      <c r="S22" s="22" t="e">
        <v>#N/A</v>
      </c>
      <c r="T22" s="15">
        <v>460</v>
      </c>
      <c r="U22" s="23">
        <v>150</v>
      </c>
      <c r="V22" s="24" t="s">
        <v>209</v>
      </c>
      <c r="W22" s="15">
        <v>0</v>
      </c>
      <c r="X22" s="25">
        <f t="shared" si="9"/>
        <v>0</v>
      </c>
      <c r="Y22" s="26">
        <f t="shared" si="10"/>
        <v>0</v>
      </c>
      <c r="Z22" s="15">
        <v>0</v>
      </c>
      <c r="AA22" s="15" t="s">
        <v>35</v>
      </c>
      <c r="AB22" s="28">
        <f t="shared" si="11"/>
        <v>-0.69</v>
      </c>
      <c r="AC22" s="29">
        <v>5.1204351851851862E-2</v>
      </c>
      <c r="AD22" s="26">
        <f t="shared" si="12"/>
        <v>0</v>
      </c>
      <c r="AE22" s="26">
        <v>-5.8</v>
      </c>
      <c r="AF22" s="26">
        <v>-13.711419999999999</v>
      </c>
      <c r="AG22" s="26">
        <v>0</v>
      </c>
    </row>
    <row r="23" spans="1:33" ht="15.75" customHeight="1" x14ac:dyDescent="0.2">
      <c r="A23" s="15" t="s">
        <v>71</v>
      </c>
      <c r="B23" s="15" t="s">
        <v>210</v>
      </c>
      <c r="C23" s="16" t="str">
        <f t="shared" si="4"/>
        <v xml:space="preserve"> - </v>
      </c>
      <c r="D23" s="17">
        <v>0</v>
      </c>
      <c r="E23" s="17">
        <v>0</v>
      </c>
      <c r="F23" s="18">
        <v>0</v>
      </c>
      <c r="G23" s="30">
        <v>0</v>
      </c>
      <c r="H23" s="19" t="e">
        <f t="shared" si="1"/>
        <v>#DIV/0!</v>
      </c>
      <c r="I23" s="19" t="e">
        <f t="shared" si="2"/>
        <v>#DIV/0!</v>
      </c>
      <c r="J23" s="18">
        <f t="shared" si="5"/>
        <v>0</v>
      </c>
      <c r="K23" s="18" t="e">
        <f t="shared" si="3"/>
        <v>#DIV/0!</v>
      </c>
      <c r="L23" s="17">
        <v>0</v>
      </c>
      <c r="M23" s="20" t="str">
        <f t="shared" si="6"/>
        <v>-</v>
      </c>
      <c r="N23" s="17">
        <v>2</v>
      </c>
      <c r="O23" s="21">
        <f t="shared" ref="O23:P23" si="31">D23/7</f>
        <v>0</v>
      </c>
      <c r="P23" s="21">
        <f t="shared" si="31"/>
        <v>0</v>
      </c>
      <c r="Q23" s="17" t="e">
        <f t="shared" si="8"/>
        <v>#DIV/0!</v>
      </c>
      <c r="R23" s="17"/>
      <c r="S23" s="22">
        <v>1.2093023255813899</v>
      </c>
      <c r="T23" s="15">
        <v>460</v>
      </c>
      <c r="U23" s="23" t="s">
        <v>34</v>
      </c>
      <c r="V23" s="24" t="s">
        <v>211</v>
      </c>
      <c r="W23" s="15">
        <v>0</v>
      </c>
      <c r="X23" s="25">
        <f t="shared" si="9"/>
        <v>0</v>
      </c>
      <c r="Y23" s="26">
        <f t="shared" si="10"/>
        <v>0</v>
      </c>
      <c r="Z23" s="15">
        <v>0</v>
      </c>
      <c r="AA23" s="15" t="s">
        <v>35</v>
      </c>
      <c r="AB23" s="28">
        <f t="shared" si="11"/>
        <v>-0.69</v>
      </c>
      <c r="AC23" s="29">
        <v>5.1204351851851862E-2</v>
      </c>
      <c r="AD23" s="26">
        <f t="shared" si="12"/>
        <v>0</v>
      </c>
      <c r="AE23" s="26">
        <v>-5.8</v>
      </c>
      <c r="AF23" s="26">
        <v>-13.711419999999999</v>
      </c>
      <c r="AG23" s="26">
        <v>0</v>
      </c>
    </row>
    <row r="24" spans="1:33" ht="15.75" customHeight="1" x14ac:dyDescent="0.2">
      <c r="A24" s="15" t="s">
        <v>73</v>
      </c>
      <c r="B24" s="15"/>
      <c r="C24" s="16" t="str">
        <f t="shared" si="4"/>
        <v xml:space="preserve"> - </v>
      </c>
      <c r="D24" s="17">
        <v>0</v>
      </c>
      <c r="E24" s="17">
        <v>0</v>
      </c>
      <c r="F24" s="18">
        <v>0</v>
      </c>
      <c r="G24" s="18">
        <v>0</v>
      </c>
      <c r="H24" s="19" t="e">
        <f t="shared" si="1"/>
        <v>#DIV/0!</v>
      </c>
      <c r="I24" s="19" t="e">
        <f t="shared" si="2"/>
        <v>#DIV/0!</v>
      </c>
      <c r="J24" s="18">
        <f t="shared" si="5"/>
        <v>0</v>
      </c>
      <c r="K24" s="18" t="e">
        <f t="shared" si="3"/>
        <v>#DIV/0!</v>
      </c>
      <c r="L24" s="17">
        <v>0</v>
      </c>
      <c r="M24" s="20" t="str">
        <f t="shared" si="6"/>
        <v>-</v>
      </c>
      <c r="N24" s="17">
        <v>1</v>
      </c>
      <c r="O24" s="21">
        <f t="shared" ref="O24:P24" si="32">D24/7</f>
        <v>0</v>
      </c>
      <c r="P24" s="21">
        <f t="shared" si="32"/>
        <v>0</v>
      </c>
      <c r="Q24" s="17" t="e">
        <f t="shared" si="8"/>
        <v>#DIV/0!</v>
      </c>
      <c r="R24" s="17"/>
      <c r="S24" s="22" t="e">
        <v>#N/A</v>
      </c>
      <c r="T24" s="15">
        <v>460</v>
      </c>
      <c r="U24" s="23" t="s">
        <v>34</v>
      </c>
      <c r="V24" s="24" t="s">
        <v>211</v>
      </c>
      <c r="W24" s="15">
        <v>0</v>
      </c>
      <c r="X24" s="25">
        <f t="shared" si="9"/>
        <v>0</v>
      </c>
      <c r="Y24" s="26">
        <f t="shared" si="10"/>
        <v>0</v>
      </c>
      <c r="Z24" s="15">
        <v>0</v>
      </c>
      <c r="AA24" s="15" t="s">
        <v>35</v>
      </c>
      <c r="AB24" s="28">
        <f t="shared" si="11"/>
        <v>-0.69</v>
      </c>
      <c r="AC24" s="29">
        <v>5.1204351851851862E-2</v>
      </c>
      <c r="AD24" s="26">
        <f t="shared" si="12"/>
        <v>0</v>
      </c>
      <c r="AE24" s="26">
        <v>-5.8</v>
      </c>
      <c r="AF24" s="26">
        <v>-13.711419999999999</v>
      </c>
      <c r="AG24" s="26">
        <v>0</v>
      </c>
    </row>
    <row r="25" spans="1:33" ht="15.75" customHeight="1" x14ac:dyDescent="0.2">
      <c r="A25" s="15" t="s">
        <v>75</v>
      </c>
      <c r="B25" s="15"/>
      <c r="C25" s="16" t="str">
        <f t="shared" si="4"/>
        <v xml:space="preserve"> - </v>
      </c>
      <c r="D25" s="17">
        <v>0</v>
      </c>
      <c r="E25" s="17">
        <v>0</v>
      </c>
      <c r="F25" s="18">
        <v>0</v>
      </c>
      <c r="G25" s="18">
        <v>0</v>
      </c>
      <c r="H25" s="19" t="e">
        <f t="shared" si="1"/>
        <v>#DIV/0!</v>
      </c>
      <c r="I25" s="19" t="e">
        <f t="shared" si="2"/>
        <v>#DIV/0!</v>
      </c>
      <c r="J25" s="18">
        <f t="shared" si="5"/>
        <v>0</v>
      </c>
      <c r="K25" s="18" t="e">
        <f t="shared" si="3"/>
        <v>#DIV/0!</v>
      </c>
      <c r="L25" s="17">
        <v>0</v>
      </c>
      <c r="M25" s="20" t="str">
        <f t="shared" si="6"/>
        <v>-</v>
      </c>
      <c r="N25" s="17">
        <v>0</v>
      </c>
      <c r="O25" s="21">
        <f t="shared" ref="O25:P25" si="33">D25/7</f>
        <v>0</v>
      </c>
      <c r="P25" s="21">
        <f t="shared" si="33"/>
        <v>0</v>
      </c>
      <c r="Q25" s="17" t="e">
        <f t="shared" si="8"/>
        <v>#DIV/0!</v>
      </c>
      <c r="R25" s="17"/>
      <c r="S25" s="22">
        <v>0</v>
      </c>
      <c r="T25" s="15">
        <v>460</v>
      </c>
      <c r="U25" s="23">
        <v>150</v>
      </c>
      <c r="V25" s="24" t="s">
        <v>212</v>
      </c>
      <c r="W25" s="15">
        <v>0</v>
      </c>
      <c r="X25" s="25">
        <f t="shared" si="9"/>
        <v>0</v>
      </c>
      <c r="Y25" s="26">
        <f t="shared" si="10"/>
        <v>0</v>
      </c>
      <c r="Z25" s="15">
        <v>0</v>
      </c>
      <c r="AA25" s="15" t="s">
        <v>35</v>
      </c>
      <c r="AB25" s="28">
        <f t="shared" si="11"/>
        <v>-0.69</v>
      </c>
      <c r="AC25" s="29">
        <v>5.1204351851851862E-2</v>
      </c>
      <c r="AD25" s="26">
        <f t="shared" si="12"/>
        <v>0</v>
      </c>
      <c r="AE25" s="26">
        <v>-5.8</v>
      </c>
      <c r="AF25" s="26">
        <v>-13.71</v>
      </c>
      <c r="AG25" s="26">
        <v>0</v>
      </c>
    </row>
    <row r="26" spans="1:33" ht="15.75" customHeight="1" x14ac:dyDescent="0.2">
      <c r="A26" s="15" t="s">
        <v>77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19" t="e">
        <f t="shared" si="1"/>
        <v>#DIV/0!</v>
      </c>
      <c r="I26" s="19" t="e">
        <f t="shared" si="2"/>
        <v>#DIV/0!</v>
      </c>
      <c r="J26" s="18">
        <f t="shared" si="5"/>
        <v>0</v>
      </c>
      <c r="K26" s="18" t="e">
        <f t="shared" si="3"/>
        <v>#DIV/0!</v>
      </c>
      <c r="L26" s="17">
        <v>0</v>
      </c>
      <c r="M26" s="20" t="str">
        <f t="shared" si="6"/>
        <v>-</v>
      </c>
      <c r="N26" s="17">
        <v>0</v>
      </c>
      <c r="O26" s="21">
        <f t="shared" ref="O26:P26" si="34">D26/7</f>
        <v>0</v>
      </c>
      <c r="P26" s="21">
        <f t="shared" si="34"/>
        <v>0</v>
      </c>
      <c r="Q26" s="17" t="e">
        <f t="shared" si="8"/>
        <v>#DIV/0!</v>
      </c>
      <c r="R26" s="17"/>
      <c r="S26" s="22">
        <v>0</v>
      </c>
      <c r="T26" s="15">
        <v>460</v>
      </c>
      <c r="U26" s="23">
        <v>150</v>
      </c>
      <c r="V26" s="24" t="s">
        <v>213</v>
      </c>
      <c r="W26" s="15">
        <v>0</v>
      </c>
      <c r="X26" s="25">
        <f t="shared" si="9"/>
        <v>0</v>
      </c>
      <c r="Y26" s="26">
        <f t="shared" si="10"/>
        <v>0</v>
      </c>
      <c r="Z26" s="15">
        <v>0</v>
      </c>
      <c r="AA26" s="15" t="s">
        <v>35</v>
      </c>
      <c r="AB26" s="28">
        <f t="shared" si="11"/>
        <v>-0.69</v>
      </c>
      <c r="AC26" s="29">
        <v>5.1204351851851862E-2</v>
      </c>
      <c r="AD26" s="26">
        <f t="shared" si="12"/>
        <v>0</v>
      </c>
      <c r="AE26" s="26">
        <v>-5.8</v>
      </c>
      <c r="AF26" s="26">
        <v>-13.711419999999899</v>
      </c>
      <c r="AG26" s="26">
        <v>0</v>
      </c>
    </row>
    <row r="27" spans="1:33" ht="15.75" customHeight="1" x14ac:dyDescent="0.2">
      <c r="A27" s="15" t="s">
        <v>78</v>
      </c>
      <c r="B27" s="32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19" t="e">
        <f t="shared" si="1"/>
        <v>#DIV/0!</v>
      </c>
      <c r="I27" s="19" t="e">
        <f t="shared" si="2"/>
        <v>#DIV/0!</v>
      </c>
      <c r="J27" s="18">
        <f t="shared" si="5"/>
        <v>0</v>
      </c>
      <c r="K27" s="18" t="e">
        <f t="shared" si="3"/>
        <v>#DIV/0!</v>
      </c>
      <c r="L27" s="17">
        <v>0</v>
      </c>
      <c r="M27" s="20" t="str">
        <f t="shared" si="6"/>
        <v>-</v>
      </c>
      <c r="N27" s="17">
        <v>0</v>
      </c>
      <c r="O27" s="21">
        <f t="shared" ref="O27:P27" si="35">D27/7</f>
        <v>0</v>
      </c>
      <c r="P27" s="21">
        <f t="shared" si="35"/>
        <v>0</v>
      </c>
      <c r="Q27" s="17" t="e">
        <f t="shared" si="8"/>
        <v>#DIV/0!</v>
      </c>
      <c r="R27" s="17"/>
      <c r="S27" s="22">
        <v>0</v>
      </c>
      <c r="T27" s="15">
        <v>460</v>
      </c>
      <c r="U27" s="23">
        <v>150</v>
      </c>
      <c r="V27" s="24" t="s">
        <v>214</v>
      </c>
      <c r="W27" s="32">
        <v>0</v>
      </c>
      <c r="X27" s="25">
        <f t="shared" si="9"/>
        <v>0</v>
      </c>
      <c r="Y27" s="26">
        <f t="shared" si="10"/>
        <v>0</v>
      </c>
      <c r="Z27" s="32">
        <v>0</v>
      </c>
      <c r="AA27" s="15" t="s">
        <v>35</v>
      </c>
      <c r="AB27" s="28">
        <f t="shared" si="11"/>
        <v>-0.69</v>
      </c>
      <c r="AC27" s="29">
        <v>5.1204351851851862E-2</v>
      </c>
      <c r="AD27" s="26">
        <f t="shared" si="12"/>
        <v>0</v>
      </c>
      <c r="AE27" s="26">
        <v>-5.8</v>
      </c>
      <c r="AF27" s="26">
        <v>-13.711419999999899</v>
      </c>
      <c r="AG27" s="26">
        <v>0</v>
      </c>
    </row>
    <row r="28" spans="1:33" ht="15.75" customHeight="1" x14ac:dyDescent="0.2">
      <c r="A28" s="15" t="s">
        <v>79</v>
      </c>
      <c r="B28" s="32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19" t="e">
        <f t="shared" si="1"/>
        <v>#DIV/0!</v>
      </c>
      <c r="I28" s="19" t="e">
        <f t="shared" si="2"/>
        <v>#DIV/0!</v>
      </c>
      <c r="J28" s="18">
        <f t="shared" si="5"/>
        <v>0</v>
      </c>
      <c r="K28" s="18" t="e">
        <f t="shared" si="3"/>
        <v>#DIV/0!</v>
      </c>
      <c r="L28" s="17">
        <v>0</v>
      </c>
      <c r="M28" s="20" t="str">
        <f t="shared" si="6"/>
        <v>-</v>
      </c>
      <c r="N28" s="17">
        <v>0</v>
      </c>
      <c r="O28" s="21">
        <f t="shared" ref="O28:P28" si="36">D28/7</f>
        <v>0</v>
      </c>
      <c r="P28" s="21">
        <f t="shared" si="36"/>
        <v>0</v>
      </c>
      <c r="Q28" s="17" t="e">
        <f t="shared" si="8"/>
        <v>#DIV/0!</v>
      </c>
      <c r="R28" s="17"/>
      <c r="S28" s="22">
        <v>0</v>
      </c>
      <c r="T28" s="15">
        <v>310</v>
      </c>
      <c r="U28" s="23" t="s">
        <v>34</v>
      </c>
      <c r="V28" s="24" t="s">
        <v>34</v>
      </c>
      <c r="W28" s="32">
        <v>0</v>
      </c>
      <c r="X28" s="25">
        <f t="shared" si="9"/>
        <v>0</v>
      </c>
      <c r="Y28" s="26">
        <f t="shared" si="10"/>
        <v>0</v>
      </c>
      <c r="Z28" s="32">
        <v>0</v>
      </c>
      <c r="AA28" s="15" t="s">
        <v>35</v>
      </c>
      <c r="AB28" s="28">
        <f t="shared" si="11"/>
        <v>-0.69</v>
      </c>
      <c r="AC28" s="29">
        <v>5.1204351851851862E-2</v>
      </c>
      <c r="AD28" s="26">
        <f t="shared" si="12"/>
        <v>0</v>
      </c>
      <c r="AE28" s="26">
        <v>-5.8</v>
      </c>
      <c r="AF28" s="26">
        <v>-13.711419999999899</v>
      </c>
      <c r="AG28" s="26">
        <v>0</v>
      </c>
    </row>
    <row r="29" spans="1:33" ht="15.75" customHeight="1" x14ac:dyDescent="0.2">
      <c r="A29" s="15" t="s">
        <v>80</v>
      </c>
      <c r="B29" s="15" t="s">
        <v>215</v>
      </c>
      <c r="C29" s="16">
        <f t="shared" si="4"/>
        <v>27.99</v>
      </c>
      <c r="D29" s="17">
        <v>4</v>
      </c>
      <c r="E29" s="17">
        <v>0</v>
      </c>
      <c r="F29" s="18">
        <v>111.96</v>
      </c>
      <c r="G29" s="18">
        <v>0</v>
      </c>
      <c r="H29" s="19">
        <f t="shared" si="1"/>
        <v>0</v>
      </c>
      <c r="I29" s="19">
        <f t="shared" si="2"/>
        <v>0.14395919951570363</v>
      </c>
      <c r="J29" s="18">
        <f t="shared" si="5"/>
        <v>16.117671977778176</v>
      </c>
      <c r="K29" s="18">
        <f t="shared" si="3"/>
        <v>4.0294179944445441</v>
      </c>
      <c r="L29" s="17">
        <v>9</v>
      </c>
      <c r="M29" s="20">
        <f t="shared" si="6"/>
        <v>0.44444444444444442</v>
      </c>
      <c r="N29" s="33">
        <v>148</v>
      </c>
      <c r="O29" s="21">
        <f t="shared" ref="O29:P29" si="37">D29/7</f>
        <v>0.5714285714285714</v>
      </c>
      <c r="P29" s="21">
        <f t="shared" si="37"/>
        <v>0</v>
      </c>
      <c r="Q29" s="17">
        <f t="shared" si="8"/>
        <v>259</v>
      </c>
      <c r="R29" s="17"/>
      <c r="S29" s="34">
        <v>4.7337278106508868E-2</v>
      </c>
      <c r="T29" s="15">
        <v>310</v>
      </c>
      <c r="U29" s="23" t="s">
        <v>34</v>
      </c>
      <c r="V29" s="24" t="s">
        <v>34</v>
      </c>
      <c r="W29" s="15">
        <v>0</v>
      </c>
      <c r="X29" s="25">
        <f t="shared" si="9"/>
        <v>0</v>
      </c>
      <c r="Y29" s="26">
        <f t="shared" si="10"/>
        <v>0</v>
      </c>
      <c r="Z29" s="15">
        <v>0</v>
      </c>
      <c r="AA29" s="15" t="s">
        <v>35</v>
      </c>
      <c r="AB29" s="28">
        <f t="shared" si="11"/>
        <v>-0.69</v>
      </c>
      <c r="AC29" s="29">
        <v>5.1204351851851862E-2</v>
      </c>
      <c r="AD29" s="26">
        <f t="shared" si="12"/>
        <v>-0.28264802222222224</v>
      </c>
      <c r="AE29" s="26">
        <v>-5.98</v>
      </c>
      <c r="AF29" s="26">
        <v>-13.711419999999899</v>
      </c>
      <c r="AG29" s="26">
        <v>0</v>
      </c>
    </row>
    <row r="30" spans="1:33" ht="15.75" customHeight="1" x14ac:dyDescent="0.2">
      <c r="A30" s="15" t="s">
        <v>81</v>
      </c>
      <c r="B30" s="15" t="s">
        <v>216</v>
      </c>
      <c r="C30" s="16">
        <f t="shared" si="4"/>
        <v>27.49</v>
      </c>
      <c r="D30" s="17">
        <v>4</v>
      </c>
      <c r="E30" s="17">
        <v>0</v>
      </c>
      <c r="F30" s="18">
        <v>109.96</v>
      </c>
      <c r="G30" s="18">
        <v>0</v>
      </c>
      <c r="H30" s="19">
        <f t="shared" si="1"/>
        <v>0</v>
      </c>
      <c r="I30" s="19">
        <f t="shared" si="2"/>
        <v>0.14519333125480327</v>
      </c>
      <c r="J30" s="18">
        <f t="shared" si="5"/>
        <v>15.965458704778168</v>
      </c>
      <c r="K30" s="18">
        <f t="shared" si="3"/>
        <v>3.991364676194542</v>
      </c>
      <c r="L30" s="17">
        <v>16</v>
      </c>
      <c r="M30" s="20">
        <f t="shared" si="6"/>
        <v>0.25</v>
      </c>
      <c r="N30" s="33">
        <v>142</v>
      </c>
      <c r="O30" s="21">
        <f t="shared" ref="O30:P30" si="38">D30/7</f>
        <v>0.5714285714285714</v>
      </c>
      <c r="P30" s="21">
        <f t="shared" si="38"/>
        <v>0</v>
      </c>
      <c r="Q30" s="17">
        <f t="shared" si="8"/>
        <v>248</v>
      </c>
      <c r="R30" s="17"/>
      <c r="S30" s="34">
        <v>0.14634146341463411</v>
      </c>
      <c r="T30" s="15">
        <v>310</v>
      </c>
      <c r="U30" s="23" t="s">
        <v>34</v>
      </c>
      <c r="V30" s="24" t="s">
        <v>34</v>
      </c>
      <c r="W30" s="15">
        <v>0</v>
      </c>
      <c r="X30" s="25">
        <f t="shared" si="9"/>
        <v>0</v>
      </c>
      <c r="Y30" s="26">
        <f t="shared" si="10"/>
        <v>0</v>
      </c>
      <c r="Z30" s="15">
        <v>0</v>
      </c>
      <c r="AA30" s="15" t="s">
        <v>35</v>
      </c>
      <c r="AB30" s="28">
        <f t="shared" si="11"/>
        <v>-0.69</v>
      </c>
      <c r="AC30" s="29">
        <v>5.1204351851851862E-2</v>
      </c>
      <c r="AD30" s="26">
        <f t="shared" si="12"/>
        <v>-0.28264802222222224</v>
      </c>
      <c r="AE30" s="26">
        <v>-5.98</v>
      </c>
      <c r="AF30" s="26">
        <v>-13.3244733182499</v>
      </c>
      <c r="AG30" s="26">
        <v>0</v>
      </c>
    </row>
    <row r="31" spans="1:33" ht="15.75" customHeight="1" x14ac:dyDescent="0.2">
      <c r="A31" s="15" t="s">
        <v>82</v>
      </c>
      <c r="B31" s="15" t="s">
        <v>217</v>
      </c>
      <c r="C31" s="16">
        <f t="shared" si="4"/>
        <v>29.865000000000002</v>
      </c>
      <c r="D31" s="17">
        <v>8</v>
      </c>
      <c r="E31" s="17">
        <v>0</v>
      </c>
      <c r="F31" s="18">
        <v>238.92000000000002</v>
      </c>
      <c r="G31" s="18">
        <v>-6.8000000000000007</v>
      </c>
      <c r="H31" s="19">
        <f t="shared" si="1"/>
        <v>2.8461409676879292E-2</v>
      </c>
      <c r="I31" s="19">
        <f t="shared" si="2"/>
        <v>0.15980628415183146</v>
      </c>
      <c r="J31" s="18">
        <f t="shared" si="5"/>
        <v>38.180917409555576</v>
      </c>
      <c r="K31" s="18">
        <f t="shared" si="3"/>
        <v>4.772614676194447</v>
      </c>
      <c r="L31" s="17">
        <v>27</v>
      </c>
      <c r="M31" s="20">
        <f t="shared" si="6"/>
        <v>0.29629629629629628</v>
      </c>
      <c r="N31" s="33">
        <v>123</v>
      </c>
      <c r="O31" s="21">
        <f t="shared" ref="O31:P31" si="39">D31/7</f>
        <v>1.1428571428571428</v>
      </c>
      <c r="P31" s="21">
        <f t="shared" si="39"/>
        <v>0</v>
      </c>
      <c r="Q31" s="17">
        <f t="shared" si="8"/>
        <v>107</v>
      </c>
      <c r="R31" s="17"/>
      <c r="S31" s="34">
        <v>0.278481012658227</v>
      </c>
      <c r="T31" s="15">
        <v>310</v>
      </c>
      <c r="U31" s="23" t="s">
        <v>34</v>
      </c>
      <c r="V31" s="24" t="s">
        <v>196</v>
      </c>
      <c r="W31" s="15">
        <v>2</v>
      </c>
      <c r="X31" s="25">
        <f t="shared" si="9"/>
        <v>0.25</v>
      </c>
      <c r="Y31" s="26">
        <f t="shared" si="10"/>
        <v>3.4000000000000004</v>
      </c>
      <c r="Z31" s="15">
        <v>0</v>
      </c>
      <c r="AA31" s="15" t="s">
        <v>35</v>
      </c>
      <c r="AB31" s="28">
        <f t="shared" si="11"/>
        <v>-0.69</v>
      </c>
      <c r="AC31" s="29">
        <v>5.1204351851851862E-2</v>
      </c>
      <c r="AD31" s="26">
        <f t="shared" si="12"/>
        <v>-0.56529604444444448</v>
      </c>
      <c r="AE31" s="26">
        <v>-5.98</v>
      </c>
      <c r="AF31" s="26">
        <v>-13.324473318249998</v>
      </c>
      <c r="AG31" s="26">
        <v>-3.1</v>
      </c>
    </row>
    <row r="32" spans="1:33" ht="15.75" customHeight="1" x14ac:dyDescent="0.2">
      <c r="A32" s="15" t="s">
        <v>84</v>
      </c>
      <c r="B32" s="56" t="s">
        <v>37</v>
      </c>
      <c r="C32" s="16">
        <f t="shared" si="4"/>
        <v>32.156666666666666</v>
      </c>
      <c r="D32" s="17">
        <v>6</v>
      </c>
      <c r="E32" s="17">
        <v>0</v>
      </c>
      <c r="F32" s="18">
        <v>192.94</v>
      </c>
      <c r="G32" s="18">
        <v>-4.93</v>
      </c>
      <c r="H32" s="19">
        <f t="shared" si="1"/>
        <v>2.5551985073079712E-2</v>
      </c>
      <c r="I32" s="19">
        <f t="shared" si="2"/>
        <v>0.20533942187813436</v>
      </c>
      <c r="J32" s="18">
        <f t="shared" si="5"/>
        <v>39.618188057167245</v>
      </c>
      <c r="K32" s="18">
        <f t="shared" si="3"/>
        <v>6.6030313428612075</v>
      </c>
      <c r="L32" s="17">
        <v>18</v>
      </c>
      <c r="M32" s="20">
        <f t="shared" si="6"/>
        <v>0.33333333333333331</v>
      </c>
      <c r="N32" s="33">
        <v>127</v>
      </c>
      <c r="O32" s="21">
        <f t="shared" ref="O32:P32" si="40">D32/7</f>
        <v>0.8571428571428571</v>
      </c>
      <c r="P32" s="21">
        <f t="shared" si="40"/>
        <v>0</v>
      </c>
      <c r="Q32" s="17">
        <f t="shared" si="8"/>
        <v>148</v>
      </c>
      <c r="R32" s="17" t="str">
        <f ca="1">IFERROR(VLOOKUP($B$2,IMPORTRANGE("https://docs.google.com/spreadsheets/d/1KiWZV1ko8G7lnRucBRBd29jj3Be6ltMfljMDqzOkQmI/edit#gid=1381463014","Lookup!A:F"),6,FALSE),"")</f>
        <v/>
      </c>
      <c r="S32" s="34">
        <v>0.53691275167785235</v>
      </c>
      <c r="T32" s="15">
        <f ca="1">IFERROR(__xludf.DUMMYFUNCTION("IFERROR(VLOOKUP($B$2,IMPORTRANGE(""https://docs.google.com/spreadsheets/d/1KiWZV1ko8G7lnRucBRBd29jj3Be6ltMfljMDqzOkQmI/edit#gid=1381463014"",""Lookup!A:D""),4,FALSE),"""")"),310)</f>
        <v>310</v>
      </c>
      <c r="U32" s="23">
        <f ca="1">IFERROR(__xludf.DUMMYFUNCTION("IFERROR(VLOOKUP($B$2,IMPORTRANGE(""https://docs.google.com/spreadsheets/d/1KiWZV1ko8G7lnRucBRBd29jj3Be6ltMfljMDqzOkQmI/edit#gid=1381463014"",""Lookup!A:D""),3,FALSE),"""")"),150)</f>
        <v>150</v>
      </c>
      <c r="V32" s="24" t="str">
        <f ca="1">IFERROR(__xludf.DUMMYFUNCTION("IFERROR(VLOOKUP($B$2,IMPORTRANGE(""https://docs.google.com/spreadsheets/d/1KiWZV1ko8G7lnRucBRBd29jj3Be6ltMfljMDqzOkQmI/edit#gid=1381463014"",""Lookup!A:D""),2,FALSE),"""")"),"| AGL196  - 150 units 06/10")</f>
        <v>| AGL196  - 150 units 06/10</v>
      </c>
      <c r="W32" s="15">
        <v>1</v>
      </c>
      <c r="X32" s="25">
        <f t="shared" si="9"/>
        <v>0.16666666666666666</v>
      </c>
      <c r="Y32" s="26">
        <f t="shared" si="10"/>
        <v>4.93</v>
      </c>
      <c r="Z32" s="15">
        <v>0</v>
      </c>
      <c r="AA32" s="15" t="s">
        <v>35</v>
      </c>
      <c r="AB32" s="28">
        <f t="shared" si="11"/>
        <v>-0.69</v>
      </c>
      <c r="AC32" s="29">
        <v>5.1204351851851862E-2</v>
      </c>
      <c r="AD32" s="26">
        <f t="shared" si="12"/>
        <v>-0.42397203333333333</v>
      </c>
      <c r="AE32" s="26">
        <v>-5.98</v>
      </c>
      <c r="AF32" s="26">
        <v>-13.3244733182499</v>
      </c>
      <c r="AG32" s="26">
        <v>-3.2</v>
      </c>
    </row>
    <row r="33" spans="1:33" ht="15.75" customHeight="1" x14ac:dyDescent="0.2">
      <c r="A33" s="15"/>
      <c r="B33" s="1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22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5.75" customHeight="1" x14ac:dyDescent="0.2">
      <c r="A34" s="15"/>
      <c r="B34" s="1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2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5.75" customHeight="1" x14ac:dyDescent="0.2">
      <c r="A35" s="15"/>
      <c r="B35" s="1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2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5.75" customHeight="1" x14ac:dyDescent="0.2">
      <c r="A36" s="15"/>
      <c r="B36" s="1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2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5.75" customHeight="1" x14ac:dyDescent="0.2">
      <c r="A37" s="15"/>
      <c r="B37" s="1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2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5.75" customHeight="1" x14ac:dyDescent="0.2">
      <c r="A38" s="15"/>
      <c r="B38" s="1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2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5.75" customHeight="1" x14ac:dyDescent="0.2">
      <c r="A39" s="15"/>
      <c r="B39" s="1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2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">
      <c r="A40" s="15"/>
      <c r="B40" s="1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2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">
      <c r="A41" s="15"/>
      <c r="B41" s="1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2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">
      <c r="A42" s="15"/>
      <c r="B42" s="1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22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">
      <c r="A43" s="15"/>
      <c r="B43" s="1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22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">
      <c r="A44" s="15"/>
      <c r="B44" s="1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22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">
      <c r="A45" s="15"/>
      <c r="B45" s="1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2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">
      <c r="A46" s="15"/>
      <c r="B46" s="1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22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">
      <c r="A47" s="15"/>
      <c r="B47" s="1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22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">
      <c r="A48" s="15"/>
      <c r="B48" s="1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22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">
      <c r="A49" s="15"/>
      <c r="B49" s="1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22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">
      <c r="A50" s="15"/>
      <c r="B50" s="1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22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">
      <c r="A51" s="15"/>
      <c r="B51" s="1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2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">
      <c r="A52" s="15"/>
      <c r="B52" s="1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22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">
      <c r="A53" s="15"/>
      <c r="B53" s="1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2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">
      <c r="A54" s="15"/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2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">
      <c r="A55" s="15"/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2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">
      <c r="A56" s="15"/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22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">
      <c r="A57" s="15"/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">
      <c r="A58" s="15"/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22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">
      <c r="A59" s="15"/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2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2">
      <c r="A60" s="15"/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22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">
      <c r="A61" s="15"/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22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">
      <c r="A62" s="15"/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22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">
      <c r="A63" s="15"/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2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">
      <c r="A64" s="15"/>
      <c r="B64" s="1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2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5.75" customHeight="1" x14ac:dyDescent="0.2">
      <c r="A65" s="15"/>
      <c r="B65" s="1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22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5.75" customHeight="1" x14ac:dyDescent="0.2">
      <c r="A66" s="15"/>
      <c r="B66" s="1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2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5.75" customHeight="1" x14ac:dyDescent="0.2">
      <c r="A67" s="15"/>
      <c r="B67" s="1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22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5.75" customHeight="1" x14ac:dyDescent="0.2">
      <c r="A68" s="15"/>
      <c r="B68" s="1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2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5.75" customHeight="1" x14ac:dyDescent="0.2">
      <c r="A69" s="15"/>
      <c r="B69" s="1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2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5.75" customHeight="1" x14ac:dyDescent="0.2">
      <c r="A70" s="15"/>
      <c r="B70" s="1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2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5.75" customHeight="1" x14ac:dyDescent="0.2">
      <c r="A71" s="15"/>
      <c r="B71" s="1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2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5.75" customHeight="1" x14ac:dyDescent="0.2">
      <c r="A72" s="15"/>
      <c r="B72" s="1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22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5.75" customHeight="1" x14ac:dyDescent="0.2">
      <c r="A73" s="15"/>
      <c r="B73" s="1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2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5.75" customHeight="1" x14ac:dyDescent="0.2">
      <c r="A74" s="15"/>
      <c r="B74" s="1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22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5.75" customHeight="1" x14ac:dyDescent="0.2">
      <c r="A75" s="15"/>
      <c r="B75" s="1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2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5.75" customHeight="1" x14ac:dyDescent="0.2">
      <c r="A76" s="15"/>
      <c r="B76" s="1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2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5.75" customHeight="1" x14ac:dyDescent="0.2">
      <c r="A77" s="15"/>
      <c r="B77" s="1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22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5.75" customHeight="1" x14ac:dyDescent="0.2">
      <c r="A78" s="15"/>
      <c r="B78" s="1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22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5.75" customHeight="1" x14ac:dyDescent="0.2">
      <c r="A79" s="15"/>
      <c r="B79" s="1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2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5.75" customHeight="1" x14ac:dyDescent="0.2">
      <c r="A80" s="15"/>
      <c r="B80" s="1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22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">
      <c r="A81" s="15"/>
      <c r="B81" s="1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22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">
      <c r="A82" s="15"/>
      <c r="B82" s="1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22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">
      <c r="A83" s="15"/>
      <c r="B83" s="1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22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">
      <c r="A84" s="15"/>
      <c r="B84" s="1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22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">
      <c r="A85" s="15"/>
      <c r="B85" s="1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22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">
      <c r="A86" s="15"/>
      <c r="B86" s="1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22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">
      <c r="A87" s="15"/>
      <c r="B87" s="1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22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">
      <c r="A88" s="15"/>
      <c r="B88" s="1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22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">
      <c r="A89" s="15"/>
      <c r="B89" s="1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22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">
      <c r="A90" s="15"/>
      <c r="B90" s="1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22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">
      <c r="A91" s="15"/>
      <c r="B91" s="1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2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">
      <c r="A92" s="15"/>
      <c r="B92" s="1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22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">
      <c r="A93" s="15"/>
      <c r="B93" s="1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">
      <c r="A94" s="15"/>
      <c r="B94" s="1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2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">
      <c r="A95" s="15"/>
      <c r="B95" s="1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2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">
      <c r="A96" s="15"/>
      <c r="B96" s="1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2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2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2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2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2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22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22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22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2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22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2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22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2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22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15">
      <c r="R221" s="32"/>
      <c r="S221" s="34"/>
    </row>
    <row r="222" spans="1:33" ht="15.75" customHeight="1" x14ac:dyDescent="0.15">
      <c r="R222" s="32"/>
      <c r="S222" s="34"/>
    </row>
    <row r="223" spans="1:33" ht="15.75" customHeight="1" x14ac:dyDescent="0.15">
      <c r="R223" s="32"/>
      <c r="S223" s="34"/>
    </row>
    <row r="224" spans="1:33" ht="15.75" customHeight="1" x14ac:dyDescent="0.15">
      <c r="R224" s="32"/>
      <c r="S224" s="34"/>
    </row>
    <row r="225" spans="18:18" ht="15.75" customHeight="1" x14ac:dyDescent="0.15">
      <c r="R225" s="32"/>
    </row>
    <row r="226" spans="18:18" ht="15.75" customHeight="1" x14ac:dyDescent="0.15">
      <c r="R226" s="32"/>
    </row>
    <row r="227" spans="18:18" ht="15.75" customHeight="1" x14ac:dyDescent="0.15">
      <c r="R227" s="32"/>
    </row>
    <row r="228" spans="18:18" ht="15.75" customHeight="1" x14ac:dyDescent="0.15">
      <c r="R228" s="32"/>
    </row>
    <row r="229" spans="18:18" ht="15.75" customHeight="1" x14ac:dyDescent="0.15">
      <c r="R229" s="32"/>
    </row>
    <row r="230" spans="18:18" ht="15.75" customHeight="1" x14ac:dyDescent="0.15">
      <c r="R230" s="32"/>
    </row>
    <row r="231" spans="18:18" ht="15.75" customHeight="1" x14ac:dyDescent="0.15">
      <c r="R231" s="32"/>
    </row>
    <row r="232" spans="18:18" ht="15.75" customHeight="1" x14ac:dyDescent="0.15">
      <c r="R232" s="32"/>
    </row>
    <row r="233" spans="18:18" ht="15.75" customHeight="1" x14ac:dyDescent="0.15">
      <c r="R233" s="32"/>
    </row>
    <row r="234" spans="18:18" ht="15.75" customHeight="1" x14ac:dyDescent="0.15">
      <c r="R234" s="32"/>
    </row>
    <row r="235" spans="18:18" ht="15.75" customHeight="1" x14ac:dyDescent="0.15">
      <c r="R235" s="32"/>
    </row>
    <row r="236" spans="18:18" ht="15.75" customHeight="1" x14ac:dyDescent="0.15">
      <c r="R236" s="32"/>
    </row>
    <row r="237" spans="18:18" ht="15.75" customHeight="1" x14ac:dyDescent="0.15">
      <c r="R237" s="32"/>
    </row>
    <row r="238" spans="18:18" ht="15.75" customHeight="1" x14ac:dyDescent="0.15">
      <c r="R238" s="32"/>
    </row>
    <row r="239" spans="18:18" ht="15.75" customHeight="1" x14ac:dyDescent="0.15">
      <c r="R239" s="32"/>
    </row>
    <row r="240" spans="18:18" ht="15.75" customHeight="1" x14ac:dyDescent="0.15">
      <c r="R240" s="32"/>
    </row>
    <row r="241" spans="18:18" ht="15.75" customHeight="1" x14ac:dyDescent="0.15">
      <c r="R241" s="32"/>
    </row>
    <row r="242" spans="18:18" ht="15.75" customHeight="1" x14ac:dyDescent="0.15">
      <c r="R242" s="32"/>
    </row>
    <row r="243" spans="18:18" ht="15.75" customHeight="1" x14ac:dyDescent="0.15">
      <c r="R243" s="32"/>
    </row>
    <row r="244" spans="18:18" ht="15.75" customHeight="1" x14ac:dyDescent="0.15">
      <c r="R244" s="32"/>
    </row>
    <row r="245" spans="18:18" ht="15.75" customHeight="1" x14ac:dyDescent="0.15">
      <c r="R245" s="32"/>
    </row>
    <row r="246" spans="18:18" ht="15.75" customHeight="1" x14ac:dyDescent="0.15">
      <c r="R246" s="32"/>
    </row>
    <row r="247" spans="18:18" ht="15.75" customHeight="1" x14ac:dyDescent="0.15">
      <c r="R247" s="32"/>
    </row>
    <row r="248" spans="18:18" ht="15.75" customHeight="1" x14ac:dyDescent="0.15">
      <c r="R248" s="32"/>
    </row>
    <row r="249" spans="18:18" ht="15.75" customHeight="1" x14ac:dyDescent="0.15">
      <c r="R249" s="32"/>
    </row>
    <row r="250" spans="18:18" ht="15.75" customHeight="1" x14ac:dyDescent="0.15">
      <c r="R250" s="32"/>
    </row>
    <row r="251" spans="18:18" ht="15.75" customHeight="1" x14ac:dyDescent="0.15">
      <c r="R251" s="32"/>
    </row>
    <row r="252" spans="18:18" ht="15.75" customHeight="1" x14ac:dyDescent="0.15">
      <c r="R252" s="32"/>
    </row>
    <row r="253" spans="18:18" ht="15.75" customHeight="1" x14ac:dyDescent="0.15">
      <c r="R253" s="32"/>
    </row>
    <row r="254" spans="18:18" ht="15.75" customHeight="1" x14ac:dyDescent="0.15">
      <c r="R254" s="32"/>
    </row>
    <row r="255" spans="18:18" ht="15.75" customHeight="1" x14ac:dyDescent="0.15">
      <c r="R255" s="32"/>
    </row>
    <row r="256" spans="18:18" ht="15.75" customHeight="1" x14ac:dyDescent="0.15">
      <c r="R256" s="32"/>
    </row>
    <row r="257" spans="18:18" ht="15.75" customHeight="1" x14ac:dyDescent="0.15">
      <c r="R257" s="32"/>
    </row>
    <row r="258" spans="18:18" ht="15.75" customHeight="1" x14ac:dyDescent="0.15">
      <c r="R258" s="32"/>
    </row>
    <row r="259" spans="18:18" ht="15.75" customHeight="1" x14ac:dyDescent="0.15">
      <c r="R259" s="32"/>
    </row>
    <row r="260" spans="18:18" ht="15.75" customHeight="1" x14ac:dyDescent="0.15">
      <c r="R260" s="32"/>
    </row>
    <row r="261" spans="18:18" ht="15.75" customHeight="1" x14ac:dyDescent="0.15">
      <c r="R261" s="32"/>
    </row>
    <row r="262" spans="18:18" ht="15.75" customHeight="1" x14ac:dyDescent="0.15">
      <c r="R262" s="32"/>
    </row>
    <row r="263" spans="18:18" ht="15.75" customHeight="1" x14ac:dyDescent="0.15">
      <c r="R263" s="32"/>
    </row>
    <row r="264" spans="18:18" ht="15.75" customHeight="1" x14ac:dyDescent="0.15">
      <c r="R264" s="32"/>
    </row>
    <row r="265" spans="18:18" ht="15.75" customHeight="1" x14ac:dyDescent="0.15">
      <c r="R265" s="32"/>
    </row>
    <row r="266" spans="18:18" ht="15.75" customHeight="1" x14ac:dyDescent="0.15">
      <c r="R266" s="32"/>
    </row>
    <row r="267" spans="18:18" ht="15.75" customHeight="1" x14ac:dyDescent="0.15">
      <c r="R267" s="32"/>
    </row>
    <row r="268" spans="18:18" ht="15.75" customHeight="1" x14ac:dyDescent="0.15">
      <c r="R268" s="32"/>
    </row>
    <row r="269" spans="18:18" ht="15.75" customHeight="1" x14ac:dyDescent="0.15">
      <c r="R269" s="32"/>
    </row>
    <row r="270" spans="18:18" ht="15.75" customHeight="1" x14ac:dyDescent="0.15">
      <c r="R270" s="32"/>
    </row>
    <row r="271" spans="18:18" ht="15.75" customHeight="1" x14ac:dyDescent="0.15">
      <c r="R271" s="32"/>
    </row>
    <row r="272" spans="18:18" ht="15.75" customHeight="1" x14ac:dyDescent="0.15">
      <c r="R272" s="32"/>
    </row>
    <row r="273" spans="18:18" ht="15.75" customHeight="1" x14ac:dyDescent="0.15">
      <c r="R273" s="32"/>
    </row>
    <row r="274" spans="18:18" ht="15.75" customHeight="1" x14ac:dyDescent="0.15">
      <c r="R274" s="32"/>
    </row>
    <row r="275" spans="18:18" ht="15.75" customHeight="1" x14ac:dyDescent="0.15">
      <c r="R275" s="32"/>
    </row>
    <row r="276" spans="18:18" ht="15.75" customHeight="1" x14ac:dyDescent="0.15">
      <c r="R276" s="32"/>
    </row>
    <row r="277" spans="18:18" ht="15.75" customHeight="1" x14ac:dyDescent="0.15">
      <c r="R277" s="32"/>
    </row>
    <row r="278" spans="18:18" ht="15.75" customHeight="1" x14ac:dyDescent="0.15">
      <c r="R278" s="32"/>
    </row>
    <row r="279" spans="18:18" ht="15.75" customHeight="1" x14ac:dyDescent="0.15">
      <c r="R279" s="32"/>
    </row>
    <row r="280" spans="18:18" ht="15.75" customHeight="1" x14ac:dyDescent="0.15">
      <c r="R280" s="32"/>
    </row>
    <row r="281" spans="18:18" ht="15.75" customHeight="1" x14ac:dyDescent="0.15">
      <c r="R281" s="32"/>
    </row>
    <row r="282" spans="18:18" ht="15.75" customHeight="1" x14ac:dyDescent="0.15">
      <c r="R282" s="32"/>
    </row>
    <row r="283" spans="18:18" ht="15.75" customHeight="1" x14ac:dyDescent="0.15">
      <c r="R283" s="32"/>
    </row>
    <row r="284" spans="18:18" ht="15.75" customHeight="1" x14ac:dyDescent="0.15">
      <c r="R284" s="32"/>
    </row>
    <row r="285" spans="18:18" ht="15.75" customHeight="1" x14ac:dyDescent="0.15">
      <c r="R285" s="32"/>
    </row>
    <row r="286" spans="18:18" ht="15.75" customHeight="1" x14ac:dyDescent="0.15">
      <c r="R286" s="32"/>
    </row>
    <row r="287" spans="18:18" ht="15.75" customHeight="1" x14ac:dyDescent="0.15">
      <c r="R287" s="32"/>
    </row>
    <row r="288" spans="18:18" ht="15.75" customHeight="1" x14ac:dyDescent="0.15">
      <c r="R288" s="32"/>
    </row>
    <row r="289" spans="18:18" ht="15.75" customHeight="1" x14ac:dyDescent="0.15">
      <c r="R289" s="32"/>
    </row>
    <row r="290" spans="18:18" ht="15.75" customHeight="1" x14ac:dyDescent="0.15">
      <c r="R290" s="32"/>
    </row>
    <row r="291" spans="18:18" ht="15.75" customHeight="1" x14ac:dyDescent="0.15">
      <c r="R291" s="32"/>
    </row>
    <row r="292" spans="18:18" ht="15.75" customHeight="1" x14ac:dyDescent="0.15">
      <c r="R292" s="32"/>
    </row>
    <row r="293" spans="18:18" ht="15.75" customHeight="1" x14ac:dyDescent="0.15">
      <c r="R293" s="32"/>
    </row>
    <row r="294" spans="18:18" ht="15.75" customHeight="1" x14ac:dyDescent="0.15">
      <c r="R294" s="32"/>
    </row>
    <row r="295" spans="18:18" ht="15.75" customHeight="1" x14ac:dyDescent="0.15">
      <c r="R295" s="32"/>
    </row>
    <row r="296" spans="18:18" ht="15.75" customHeight="1" x14ac:dyDescent="0.15">
      <c r="R296" s="32"/>
    </row>
    <row r="297" spans="18:18" ht="15.75" customHeight="1" x14ac:dyDescent="0.15">
      <c r="R297" s="32"/>
    </row>
    <row r="298" spans="18:18" ht="15.75" customHeight="1" x14ac:dyDescent="0.15">
      <c r="R298" s="32"/>
    </row>
    <row r="299" spans="18:18" ht="15.75" customHeight="1" x14ac:dyDescent="0.15">
      <c r="R299" s="32"/>
    </row>
    <row r="300" spans="18:18" ht="15.75" customHeight="1" x14ac:dyDescent="0.15">
      <c r="R300" s="32"/>
    </row>
    <row r="301" spans="18:18" ht="15.75" customHeight="1" x14ac:dyDescent="0.15">
      <c r="R301" s="32"/>
    </row>
    <row r="302" spans="18:18" ht="15.75" customHeight="1" x14ac:dyDescent="0.15">
      <c r="R302" s="32"/>
    </row>
    <row r="303" spans="18:18" ht="15.75" customHeight="1" x14ac:dyDescent="0.15">
      <c r="R303" s="32"/>
    </row>
    <row r="304" spans="18:18" ht="15.75" customHeight="1" x14ac:dyDescent="0.15">
      <c r="R304" s="32"/>
    </row>
    <row r="305" spans="18:18" ht="15.75" customHeight="1" x14ac:dyDescent="0.15">
      <c r="R305" s="32"/>
    </row>
    <row r="306" spans="18:18" ht="15.75" customHeight="1" x14ac:dyDescent="0.15">
      <c r="R306" s="32"/>
    </row>
    <row r="307" spans="18:18" ht="15.75" customHeight="1" x14ac:dyDescent="0.15">
      <c r="R307" s="32"/>
    </row>
    <row r="308" spans="18:18" ht="15.75" customHeight="1" x14ac:dyDescent="0.15">
      <c r="R308" s="32"/>
    </row>
    <row r="309" spans="18:18" ht="15.75" customHeight="1" x14ac:dyDescent="0.15">
      <c r="R309" s="32"/>
    </row>
    <row r="310" spans="18:18" ht="15.75" customHeight="1" x14ac:dyDescent="0.15">
      <c r="R310" s="32"/>
    </row>
    <row r="311" spans="18:18" ht="15.75" customHeight="1" x14ac:dyDescent="0.15">
      <c r="R311" s="32"/>
    </row>
    <row r="312" spans="18:18" ht="15.75" customHeight="1" x14ac:dyDescent="0.15">
      <c r="R312" s="32"/>
    </row>
    <row r="313" spans="18:18" ht="15.75" customHeight="1" x14ac:dyDescent="0.15">
      <c r="R313" s="32"/>
    </row>
    <row r="314" spans="18:18" ht="15.75" customHeight="1" x14ac:dyDescent="0.15">
      <c r="R314" s="32"/>
    </row>
    <row r="315" spans="18:18" ht="15.75" customHeight="1" x14ac:dyDescent="0.15">
      <c r="R315" s="32"/>
    </row>
    <row r="316" spans="18:18" ht="15.75" customHeight="1" x14ac:dyDescent="0.15">
      <c r="R316" s="32"/>
    </row>
    <row r="317" spans="18:18" ht="15.75" customHeight="1" x14ac:dyDescent="0.15">
      <c r="R317" s="32"/>
    </row>
    <row r="318" spans="18:18" ht="15.75" customHeight="1" x14ac:dyDescent="0.15">
      <c r="R318" s="32"/>
    </row>
    <row r="319" spans="18:18" ht="15.75" customHeight="1" x14ac:dyDescent="0.15">
      <c r="R319" s="32"/>
    </row>
    <row r="320" spans="18:18" ht="15.75" customHeight="1" x14ac:dyDescent="0.15">
      <c r="R320" s="32"/>
    </row>
    <row r="321" spans="18:18" ht="15.75" customHeight="1" x14ac:dyDescent="0.15">
      <c r="R321" s="32"/>
    </row>
    <row r="322" spans="18:18" ht="15.75" customHeight="1" x14ac:dyDescent="0.15">
      <c r="R322" s="32"/>
    </row>
    <row r="323" spans="18:18" ht="15.75" customHeight="1" x14ac:dyDescent="0.15">
      <c r="R323" s="32"/>
    </row>
    <row r="324" spans="18:18" ht="15.75" customHeight="1" x14ac:dyDescent="0.15">
      <c r="R324" s="32"/>
    </row>
    <row r="325" spans="18:18" ht="15.75" customHeight="1" x14ac:dyDescent="0.15">
      <c r="R325" s="32"/>
    </row>
    <row r="326" spans="18:18" ht="15.75" customHeight="1" x14ac:dyDescent="0.15">
      <c r="R326" s="32"/>
    </row>
    <row r="327" spans="18:18" ht="15.75" customHeight="1" x14ac:dyDescent="0.15">
      <c r="R327" s="32"/>
    </row>
    <row r="328" spans="18:18" ht="15.75" customHeight="1" x14ac:dyDescent="0.15">
      <c r="R328" s="32"/>
    </row>
    <row r="329" spans="18:18" ht="15.75" customHeight="1" x14ac:dyDescent="0.15">
      <c r="R329" s="32"/>
    </row>
    <row r="330" spans="18:18" ht="15.75" customHeight="1" x14ac:dyDescent="0.15">
      <c r="R330" s="32"/>
    </row>
    <row r="331" spans="18:18" ht="15.75" customHeight="1" x14ac:dyDescent="0.15">
      <c r="R331" s="32"/>
    </row>
    <row r="332" spans="18:18" ht="15.75" customHeight="1" x14ac:dyDescent="0.15">
      <c r="R332" s="32"/>
    </row>
    <row r="333" spans="18:18" ht="15.75" customHeight="1" x14ac:dyDescent="0.15">
      <c r="R333" s="32"/>
    </row>
    <row r="334" spans="18:18" ht="15.75" customHeight="1" x14ac:dyDescent="0.15">
      <c r="R334" s="32"/>
    </row>
    <row r="335" spans="18:18" ht="15.75" customHeight="1" x14ac:dyDescent="0.15">
      <c r="R335" s="32"/>
    </row>
    <row r="336" spans="18:18" ht="15.75" customHeight="1" x14ac:dyDescent="0.15">
      <c r="R336" s="32"/>
    </row>
    <row r="337" spans="18:18" ht="15.75" customHeight="1" x14ac:dyDescent="0.15">
      <c r="R337" s="32"/>
    </row>
    <row r="338" spans="18:18" ht="15.75" customHeight="1" x14ac:dyDescent="0.15">
      <c r="R338" s="32"/>
    </row>
    <row r="339" spans="18:18" ht="15.75" customHeight="1" x14ac:dyDescent="0.15">
      <c r="R339" s="32"/>
    </row>
    <row r="340" spans="18:18" ht="15.75" customHeight="1" x14ac:dyDescent="0.15">
      <c r="R340" s="32"/>
    </row>
    <row r="341" spans="18:18" ht="15.75" customHeight="1" x14ac:dyDescent="0.15">
      <c r="R341" s="32"/>
    </row>
    <row r="342" spans="18:18" ht="15.75" customHeight="1" x14ac:dyDescent="0.15">
      <c r="R342" s="32"/>
    </row>
    <row r="343" spans="18:18" ht="15.75" customHeight="1" x14ac:dyDescent="0.15">
      <c r="R343" s="32"/>
    </row>
    <row r="344" spans="18:18" ht="15.75" customHeight="1" x14ac:dyDescent="0.15">
      <c r="R344" s="32"/>
    </row>
    <row r="345" spans="18:18" ht="15.75" customHeight="1" x14ac:dyDescent="0.15">
      <c r="R345" s="32"/>
    </row>
    <row r="346" spans="18:18" ht="15.75" customHeight="1" x14ac:dyDescent="0.15">
      <c r="R346" s="32"/>
    </row>
    <row r="347" spans="18:18" ht="15.75" customHeight="1" x14ac:dyDescent="0.15">
      <c r="R347" s="32"/>
    </row>
    <row r="348" spans="18:18" ht="15.75" customHeight="1" x14ac:dyDescent="0.15">
      <c r="R348" s="32"/>
    </row>
    <row r="349" spans="18:18" ht="15.75" customHeight="1" x14ac:dyDescent="0.15">
      <c r="R349" s="32"/>
    </row>
    <row r="350" spans="18:18" ht="15.75" customHeight="1" x14ac:dyDescent="0.15">
      <c r="R350" s="32"/>
    </row>
    <row r="351" spans="18:18" ht="15.75" customHeight="1" x14ac:dyDescent="0.15">
      <c r="R351" s="32"/>
    </row>
    <row r="352" spans="18:18" ht="15.75" customHeight="1" x14ac:dyDescent="0.15">
      <c r="R352" s="32"/>
    </row>
    <row r="353" spans="18:18" ht="15.75" customHeight="1" x14ac:dyDescent="0.15">
      <c r="R353" s="32"/>
    </row>
    <row r="354" spans="18:18" ht="15.75" customHeight="1" x14ac:dyDescent="0.15">
      <c r="R354" s="32"/>
    </row>
    <row r="355" spans="18:18" ht="15.75" customHeight="1" x14ac:dyDescent="0.15">
      <c r="R355" s="32"/>
    </row>
    <row r="356" spans="18:18" ht="15.75" customHeight="1" x14ac:dyDescent="0.15">
      <c r="R356" s="32"/>
    </row>
    <row r="357" spans="18:18" ht="15.75" customHeight="1" x14ac:dyDescent="0.15">
      <c r="R357" s="32"/>
    </row>
    <row r="358" spans="18:18" ht="15.75" customHeight="1" x14ac:dyDescent="0.15">
      <c r="R358" s="32"/>
    </row>
    <row r="359" spans="18:18" ht="15.75" customHeight="1" x14ac:dyDescent="0.15">
      <c r="R359" s="32"/>
    </row>
    <row r="360" spans="18:18" ht="15.75" customHeight="1" x14ac:dyDescent="0.15">
      <c r="R360" s="32"/>
    </row>
    <row r="361" spans="18:18" ht="15.75" customHeight="1" x14ac:dyDescent="0.15">
      <c r="R361" s="32"/>
    </row>
    <row r="362" spans="18:18" ht="15.75" customHeight="1" x14ac:dyDescent="0.15">
      <c r="R362" s="32"/>
    </row>
    <row r="363" spans="18:18" ht="15.75" customHeight="1" x14ac:dyDescent="0.15">
      <c r="R363" s="32"/>
    </row>
    <row r="364" spans="18:18" ht="15.75" customHeight="1" x14ac:dyDescent="0.15">
      <c r="R364" s="32"/>
    </row>
    <row r="365" spans="18:18" ht="15.75" customHeight="1" x14ac:dyDescent="0.15">
      <c r="R365" s="32"/>
    </row>
    <row r="366" spans="18:18" ht="15.75" customHeight="1" x14ac:dyDescent="0.15">
      <c r="R366" s="32"/>
    </row>
    <row r="367" spans="18:18" ht="15.75" customHeight="1" x14ac:dyDescent="0.15">
      <c r="R367" s="32"/>
    </row>
    <row r="368" spans="18:18" ht="15.75" customHeight="1" x14ac:dyDescent="0.15">
      <c r="R368" s="32"/>
    </row>
    <row r="369" spans="18:18" ht="15.75" customHeight="1" x14ac:dyDescent="0.15">
      <c r="R369" s="32"/>
    </row>
    <row r="370" spans="18:18" ht="15.75" customHeight="1" x14ac:dyDescent="0.15">
      <c r="R370" s="32"/>
    </row>
    <row r="371" spans="18:18" ht="15.75" customHeight="1" x14ac:dyDescent="0.15">
      <c r="R371" s="32"/>
    </row>
    <row r="372" spans="18:18" ht="15.75" customHeight="1" x14ac:dyDescent="0.15">
      <c r="R372" s="32"/>
    </row>
    <row r="373" spans="18:18" ht="15.75" customHeight="1" x14ac:dyDescent="0.15">
      <c r="R373" s="32"/>
    </row>
    <row r="374" spans="18:18" ht="15.75" customHeight="1" x14ac:dyDescent="0.15">
      <c r="R374" s="32"/>
    </row>
    <row r="375" spans="18:18" ht="15.75" customHeight="1" x14ac:dyDescent="0.15">
      <c r="R375" s="32"/>
    </row>
    <row r="376" spans="18:18" ht="15.75" customHeight="1" x14ac:dyDescent="0.15">
      <c r="R376" s="32"/>
    </row>
    <row r="377" spans="18:18" ht="15.75" customHeight="1" x14ac:dyDescent="0.15">
      <c r="R377" s="32"/>
    </row>
    <row r="378" spans="18:18" ht="15.75" customHeight="1" x14ac:dyDescent="0.15">
      <c r="R378" s="32"/>
    </row>
    <row r="379" spans="18:18" ht="15.75" customHeight="1" x14ac:dyDescent="0.15">
      <c r="R379" s="32"/>
    </row>
    <row r="380" spans="18:18" ht="15.75" customHeight="1" x14ac:dyDescent="0.15">
      <c r="R380" s="32"/>
    </row>
    <row r="381" spans="18:18" ht="15.75" customHeight="1" x14ac:dyDescent="0.15">
      <c r="R381" s="32"/>
    </row>
    <row r="382" spans="18:18" ht="15.75" customHeight="1" x14ac:dyDescent="0.15">
      <c r="R382" s="32"/>
    </row>
    <row r="383" spans="18:18" ht="15.75" customHeight="1" x14ac:dyDescent="0.15">
      <c r="R383" s="32"/>
    </row>
    <row r="384" spans="18:18" ht="15.75" customHeight="1" x14ac:dyDescent="0.15">
      <c r="R384" s="32"/>
    </row>
    <row r="385" spans="18:18" ht="15.75" customHeight="1" x14ac:dyDescent="0.15">
      <c r="R385" s="32"/>
    </row>
    <row r="386" spans="18:18" ht="15.75" customHeight="1" x14ac:dyDescent="0.15">
      <c r="R386" s="32"/>
    </row>
    <row r="387" spans="18:18" ht="15.75" customHeight="1" x14ac:dyDescent="0.15">
      <c r="R387" s="32"/>
    </row>
    <row r="388" spans="18:18" ht="15.75" customHeight="1" x14ac:dyDescent="0.15">
      <c r="R388" s="32"/>
    </row>
    <row r="389" spans="18:18" ht="15.75" customHeight="1" x14ac:dyDescent="0.15">
      <c r="R389" s="32"/>
    </row>
    <row r="390" spans="18:18" ht="15.75" customHeight="1" x14ac:dyDescent="0.15">
      <c r="R390" s="32"/>
    </row>
    <row r="391" spans="18:18" ht="15.75" customHeight="1" x14ac:dyDescent="0.15">
      <c r="R391" s="32"/>
    </row>
    <row r="392" spans="18:18" ht="15.75" customHeight="1" x14ac:dyDescent="0.15">
      <c r="R392" s="32"/>
    </row>
    <row r="393" spans="18:18" ht="15.75" customHeight="1" x14ac:dyDescent="0.15">
      <c r="R393" s="32"/>
    </row>
    <row r="394" spans="18:18" ht="15.75" customHeight="1" x14ac:dyDescent="0.15">
      <c r="R394" s="32"/>
    </row>
    <row r="395" spans="18:18" ht="15.75" customHeight="1" x14ac:dyDescent="0.15">
      <c r="R395" s="32"/>
    </row>
    <row r="396" spans="18:18" ht="15.75" customHeight="1" x14ac:dyDescent="0.15">
      <c r="R396" s="32"/>
    </row>
    <row r="397" spans="18:18" ht="15.75" customHeight="1" x14ac:dyDescent="0.15">
      <c r="R397" s="32"/>
    </row>
    <row r="398" spans="18:18" ht="15.75" customHeight="1" x14ac:dyDescent="0.15">
      <c r="R398" s="32"/>
    </row>
    <row r="399" spans="18:18" ht="15.75" customHeight="1" x14ac:dyDescent="0.15">
      <c r="R399" s="32"/>
    </row>
    <row r="400" spans="18:18" ht="15.75" customHeight="1" x14ac:dyDescent="0.15">
      <c r="R400" s="32"/>
    </row>
    <row r="401" spans="18:18" ht="15.75" customHeight="1" x14ac:dyDescent="0.15">
      <c r="R401" s="32"/>
    </row>
    <row r="402" spans="18:18" ht="15.75" customHeight="1" x14ac:dyDescent="0.15">
      <c r="R402" s="32"/>
    </row>
    <row r="403" spans="18:18" ht="15.75" customHeight="1" x14ac:dyDescent="0.15">
      <c r="R403" s="32"/>
    </row>
    <row r="404" spans="18:18" ht="15.75" customHeight="1" x14ac:dyDescent="0.15">
      <c r="R404" s="32"/>
    </row>
    <row r="405" spans="18:18" ht="15.75" customHeight="1" x14ac:dyDescent="0.15">
      <c r="R405" s="32"/>
    </row>
    <row r="406" spans="18:18" ht="15.75" customHeight="1" x14ac:dyDescent="0.15">
      <c r="R406" s="32"/>
    </row>
    <row r="407" spans="18:18" ht="15.75" customHeight="1" x14ac:dyDescent="0.15">
      <c r="R407" s="32"/>
    </row>
    <row r="408" spans="18:18" ht="15.75" customHeight="1" x14ac:dyDescent="0.15">
      <c r="R408" s="32"/>
    </row>
    <row r="409" spans="18:18" ht="15.75" customHeight="1" x14ac:dyDescent="0.15">
      <c r="R409" s="32"/>
    </row>
    <row r="410" spans="18:18" ht="15.75" customHeight="1" x14ac:dyDescent="0.15">
      <c r="R410" s="32"/>
    </row>
    <row r="411" spans="18:18" ht="15.75" customHeight="1" x14ac:dyDescent="0.15">
      <c r="R411" s="32"/>
    </row>
    <row r="412" spans="18:18" ht="15.75" customHeight="1" x14ac:dyDescent="0.15">
      <c r="R412" s="32"/>
    </row>
    <row r="413" spans="18:18" ht="15.75" customHeight="1" x14ac:dyDescent="0.15">
      <c r="R413" s="32"/>
    </row>
    <row r="414" spans="18:18" ht="15.75" customHeight="1" x14ac:dyDescent="0.15">
      <c r="R414" s="32"/>
    </row>
    <row r="415" spans="18:18" ht="15.75" customHeight="1" x14ac:dyDescent="0.15">
      <c r="R415" s="32"/>
    </row>
    <row r="416" spans="18:18" ht="15.75" customHeight="1" x14ac:dyDescent="0.15">
      <c r="R416" s="32"/>
    </row>
    <row r="417" spans="18:18" ht="15.75" customHeight="1" x14ac:dyDescent="0.15">
      <c r="R417" s="32"/>
    </row>
    <row r="418" spans="18:18" ht="15.75" customHeight="1" x14ac:dyDescent="0.15">
      <c r="R418" s="32"/>
    </row>
    <row r="419" spans="18:18" ht="15.75" customHeight="1" x14ac:dyDescent="0.15">
      <c r="R419" s="32"/>
    </row>
    <row r="420" spans="18:18" ht="15.75" customHeight="1" x14ac:dyDescent="0.15">
      <c r="R420" s="32"/>
    </row>
    <row r="421" spans="18:18" ht="15.75" customHeight="1" x14ac:dyDescent="0.15">
      <c r="R421" s="32"/>
    </row>
    <row r="422" spans="18:18" ht="15.75" customHeight="1" x14ac:dyDescent="0.15">
      <c r="R422" s="32"/>
    </row>
    <row r="423" spans="18:18" ht="15.75" customHeight="1" x14ac:dyDescent="0.15">
      <c r="R423" s="32"/>
    </row>
    <row r="424" spans="18:18" ht="15.75" customHeight="1" x14ac:dyDescent="0.15">
      <c r="R424" s="32"/>
    </row>
    <row r="425" spans="18:18" ht="15.75" customHeight="1" x14ac:dyDescent="0.15">
      <c r="R425" s="32"/>
    </row>
    <row r="426" spans="18:18" ht="15.75" customHeight="1" x14ac:dyDescent="0.15">
      <c r="R426" s="32"/>
    </row>
    <row r="427" spans="18:18" ht="15.75" customHeight="1" x14ac:dyDescent="0.15">
      <c r="R427" s="32"/>
    </row>
    <row r="428" spans="18:18" ht="15.75" customHeight="1" x14ac:dyDescent="0.15">
      <c r="R428" s="32"/>
    </row>
    <row r="429" spans="18:18" ht="15.75" customHeight="1" x14ac:dyDescent="0.15">
      <c r="R429" s="32"/>
    </row>
    <row r="430" spans="18:18" ht="15.75" customHeight="1" x14ac:dyDescent="0.15">
      <c r="R430" s="32"/>
    </row>
    <row r="431" spans="18:18" ht="15.75" customHeight="1" x14ac:dyDescent="0.15">
      <c r="R431" s="32"/>
    </row>
    <row r="432" spans="18:18" ht="15.75" customHeight="1" x14ac:dyDescent="0.15">
      <c r="R432" s="32"/>
    </row>
    <row r="433" spans="18:18" ht="15.75" customHeight="1" x14ac:dyDescent="0.15">
      <c r="R433" s="32"/>
    </row>
    <row r="434" spans="18:18" ht="15.75" customHeight="1" x14ac:dyDescent="0.15">
      <c r="R434" s="32"/>
    </row>
    <row r="435" spans="18:18" ht="15.75" customHeight="1" x14ac:dyDescent="0.15">
      <c r="R435" s="32"/>
    </row>
    <row r="436" spans="18:18" ht="15.75" customHeight="1" x14ac:dyDescent="0.15">
      <c r="R436" s="32"/>
    </row>
    <row r="437" spans="18:18" ht="15.75" customHeight="1" x14ac:dyDescent="0.15">
      <c r="R437" s="32"/>
    </row>
    <row r="438" spans="18:18" ht="15.75" customHeight="1" x14ac:dyDescent="0.15">
      <c r="R438" s="32"/>
    </row>
    <row r="439" spans="18:18" ht="15.75" customHeight="1" x14ac:dyDescent="0.15">
      <c r="R439" s="32"/>
    </row>
    <row r="440" spans="18:18" ht="15.75" customHeight="1" x14ac:dyDescent="0.15">
      <c r="R440" s="32"/>
    </row>
    <row r="441" spans="18:18" ht="15.75" customHeight="1" x14ac:dyDescent="0.15">
      <c r="R441" s="32"/>
    </row>
    <row r="442" spans="18:18" ht="15.75" customHeight="1" x14ac:dyDescent="0.15">
      <c r="R442" s="32"/>
    </row>
    <row r="443" spans="18:18" ht="15.75" customHeight="1" x14ac:dyDescent="0.15">
      <c r="R443" s="32"/>
    </row>
    <row r="444" spans="18:18" ht="15.75" customHeight="1" x14ac:dyDescent="0.15">
      <c r="R444" s="32"/>
    </row>
    <row r="445" spans="18:18" ht="15.75" customHeight="1" x14ac:dyDescent="0.15">
      <c r="R445" s="32"/>
    </row>
    <row r="446" spans="18:18" ht="15.75" customHeight="1" x14ac:dyDescent="0.15">
      <c r="R446" s="32"/>
    </row>
    <row r="447" spans="18:18" ht="15.75" customHeight="1" x14ac:dyDescent="0.15">
      <c r="R447" s="32"/>
    </row>
    <row r="448" spans="18:18" ht="15.75" customHeight="1" x14ac:dyDescent="0.15">
      <c r="R448" s="32"/>
    </row>
    <row r="449" spans="18:18" ht="15.75" customHeight="1" x14ac:dyDescent="0.15">
      <c r="R449" s="32"/>
    </row>
    <row r="450" spans="18:18" ht="15.75" customHeight="1" x14ac:dyDescent="0.15">
      <c r="R450" s="32"/>
    </row>
    <row r="451" spans="18:18" ht="15.75" customHeight="1" x14ac:dyDescent="0.15">
      <c r="R451" s="32"/>
    </row>
    <row r="452" spans="18:18" ht="15.75" customHeight="1" x14ac:dyDescent="0.15">
      <c r="R452" s="32"/>
    </row>
    <row r="453" spans="18:18" ht="15.75" customHeight="1" x14ac:dyDescent="0.15">
      <c r="R453" s="32"/>
    </row>
    <row r="454" spans="18:18" ht="15.75" customHeight="1" x14ac:dyDescent="0.15">
      <c r="R454" s="32"/>
    </row>
    <row r="455" spans="18:18" ht="15.75" customHeight="1" x14ac:dyDescent="0.15">
      <c r="R455" s="32"/>
    </row>
    <row r="456" spans="18:18" ht="15.75" customHeight="1" x14ac:dyDescent="0.15">
      <c r="R456" s="32"/>
    </row>
    <row r="457" spans="18:18" ht="15.75" customHeight="1" x14ac:dyDescent="0.15">
      <c r="R457" s="32"/>
    </row>
    <row r="458" spans="18:18" ht="15.75" customHeight="1" x14ac:dyDescent="0.15">
      <c r="R458" s="32"/>
    </row>
    <row r="459" spans="18:18" ht="15.75" customHeight="1" x14ac:dyDescent="0.15">
      <c r="R459" s="32"/>
    </row>
    <row r="460" spans="18:18" ht="15.75" customHeight="1" x14ac:dyDescent="0.15">
      <c r="R460" s="32"/>
    </row>
    <row r="461" spans="18:18" ht="15.75" customHeight="1" x14ac:dyDescent="0.15">
      <c r="R461" s="32"/>
    </row>
    <row r="462" spans="18:18" ht="15.75" customHeight="1" x14ac:dyDescent="0.15">
      <c r="R462" s="32"/>
    </row>
    <row r="463" spans="18:18" ht="15.75" customHeight="1" x14ac:dyDescent="0.15">
      <c r="R463" s="32"/>
    </row>
    <row r="464" spans="18:18" ht="15.75" customHeight="1" x14ac:dyDescent="0.15">
      <c r="R464" s="32"/>
    </row>
    <row r="465" spans="18:18" ht="15.75" customHeight="1" x14ac:dyDescent="0.15">
      <c r="R465" s="32"/>
    </row>
    <row r="466" spans="18:18" ht="15.75" customHeight="1" x14ac:dyDescent="0.15">
      <c r="R466" s="32"/>
    </row>
    <row r="467" spans="18:18" ht="15.75" customHeight="1" x14ac:dyDescent="0.15">
      <c r="R467" s="32"/>
    </row>
    <row r="468" spans="18:18" ht="15.75" customHeight="1" x14ac:dyDescent="0.15">
      <c r="R468" s="32"/>
    </row>
    <row r="469" spans="18:18" ht="15.75" customHeight="1" x14ac:dyDescent="0.15">
      <c r="R469" s="32"/>
    </row>
    <row r="470" spans="18:18" ht="15.75" customHeight="1" x14ac:dyDescent="0.15">
      <c r="R470" s="32"/>
    </row>
    <row r="471" spans="18:18" ht="15.75" customHeight="1" x14ac:dyDescent="0.15">
      <c r="R471" s="32"/>
    </row>
    <row r="472" spans="18:18" ht="15.75" customHeight="1" x14ac:dyDescent="0.15">
      <c r="R472" s="32"/>
    </row>
    <row r="473" spans="18:18" ht="15.75" customHeight="1" x14ac:dyDescent="0.15">
      <c r="R473" s="32"/>
    </row>
    <row r="474" spans="18:18" ht="15.75" customHeight="1" x14ac:dyDescent="0.15">
      <c r="R474" s="32"/>
    </row>
    <row r="475" spans="18:18" ht="15.75" customHeight="1" x14ac:dyDescent="0.15">
      <c r="R475" s="32"/>
    </row>
    <row r="476" spans="18:18" ht="15.75" customHeight="1" x14ac:dyDescent="0.15">
      <c r="R476" s="32"/>
    </row>
    <row r="477" spans="18:18" ht="15.75" customHeight="1" x14ac:dyDescent="0.15">
      <c r="R477" s="32"/>
    </row>
    <row r="478" spans="18:18" ht="15.75" customHeight="1" x14ac:dyDescent="0.15">
      <c r="R478" s="32"/>
    </row>
    <row r="479" spans="18:18" ht="15.75" customHeight="1" x14ac:dyDescent="0.15">
      <c r="R479" s="32"/>
    </row>
    <row r="480" spans="18:18" ht="15.75" customHeight="1" x14ac:dyDescent="0.15">
      <c r="R480" s="32"/>
    </row>
    <row r="481" spans="18:18" ht="15.75" customHeight="1" x14ac:dyDescent="0.15">
      <c r="R481" s="32"/>
    </row>
    <row r="482" spans="18:18" ht="15.75" customHeight="1" x14ac:dyDescent="0.15">
      <c r="R482" s="32"/>
    </row>
    <row r="483" spans="18:18" ht="15.75" customHeight="1" x14ac:dyDescent="0.15">
      <c r="R483" s="32"/>
    </row>
    <row r="484" spans="18:18" ht="15.75" customHeight="1" x14ac:dyDescent="0.15">
      <c r="R484" s="32"/>
    </row>
    <row r="485" spans="18:18" ht="15.75" customHeight="1" x14ac:dyDescent="0.15">
      <c r="R485" s="32"/>
    </row>
    <row r="486" spans="18:18" ht="15.75" customHeight="1" x14ac:dyDescent="0.15">
      <c r="R486" s="32"/>
    </row>
    <row r="487" spans="18:18" ht="15.75" customHeight="1" x14ac:dyDescent="0.15">
      <c r="R487" s="32"/>
    </row>
    <row r="488" spans="18:18" ht="15.75" customHeight="1" x14ac:dyDescent="0.15">
      <c r="R488" s="32"/>
    </row>
    <row r="489" spans="18:18" ht="15.75" customHeight="1" x14ac:dyDescent="0.15">
      <c r="R489" s="32"/>
    </row>
    <row r="490" spans="18:18" ht="15.75" customHeight="1" x14ac:dyDescent="0.15">
      <c r="R490" s="32"/>
    </row>
    <row r="491" spans="18:18" ht="15.75" customHeight="1" x14ac:dyDescent="0.15">
      <c r="R491" s="32"/>
    </row>
    <row r="492" spans="18:18" ht="15.75" customHeight="1" x14ac:dyDescent="0.15">
      <c r="R492" s="32"/>
    </row>
    <row r="493" spans="18:18" ht="15.75" customHeight="1" x14ac:dyDescent="0.15">
      <c r="R493" s="32"/>
    </row>
    <row r="494" spans="18:18" ht="15.75" customHeight="1" x14ac:dyDescent="0.15">
      <c r="R494" s="32"/>
    </row>
    <row r="495" spans="18:18" ht="15.75" customHeight="1" x14ac:dyDescent="0.15">
      <c r="R495" s="32"/>
    </row>
    <row r="496" spans="18:18" ht="15.75" customHeight="1" x14ac:dyDescent="0.15">
      <c r="R496" s="32"/>
    </row>
    <row r="497" spans="18:18" ht="15.75" customHeight="1" x14ac:dyDescent="0.15">
      <c r="R497" s="32"/>
    </row>
    <row r="498" spans="18:18" ht="15.75" customHeight="1" x14ac:dyDescent="0.15">
      <c r="R498" s="32"/>
    </row>
    <row r="499" spans="18:18" ht="15.75" customHeight="1" x14ac:dyDescent="0.15">
      <c r="R499" s="32"/>
    </row>
    <row r="500" spans="18:18" ht="15.75" customHeight="1" x14ac:dyDescent="0.15">
      <c r="R500" s="32"/>
    </row>
    <row r="501" spans="18:18" ht="15.75" customHeight="1" x14ac:dyDescent="0.15">
      <c r="R501" s="32"/>
    </row>
    <row r="502" spans="18:18" ht="15.75" customHeight="1" x14ac:dyDescent="0.15">
      <c r="R502" s="32"/>
    </row>
    <row r="503" spans="18:18" ht="15.75" customHeight="1" x14ac:dyDescent="0.15">
      <c r="R503" s="32"/>
    </row>
    <row r="504" spans="18:18" ht="15.75" customHeight="1" x14ac:dyDescent="0.15">
      <c r="R504" s="32"/>
    </row>
    <row r="505" spans="18:18" ht="15.75" customHeight="1" x14ac:dyDescent="0.15">
      <c r="R505" s="32"/>
    </row>
    <row r="506" spans="18:18" ht="15.75" customHeight="1" x14ac:dyDescent="0.15">
      <c r="R506" s="32"/>
    </row>
    <row r="507" spans="18:18" ht="15.75" customHeight="1" x14ac:dyDescent="0.15">
      <c r="R507" s="32"/>
    </row>
    <row r="508" spans="18:18" ht="15.75" customHeight="1" x14ac:dyDescent="0.15">
      <c r="R508" s="32"/>
    </row>
    <row r="509" spans="18:18" ht="15.75" customHeight="1" x14ac:dyDescent="0.15">
      <c r="R509" s="32"/>
    </row>
    <row r="510" spans="18:18" ht="15.75" customHeight="1" x14ac:dyDescent="0.15">
      <c r="R510" s="32"/>
    </row>
    <row r="511" spans="18:18" ht="15.75" customHeight="1" x14ac:dyDescent="0.15">
      <c r="R511" s="32"/>
    </row>
    <row r="512" spans="18:18" ht="15.75" customHeight="1" x14ac:dyDescent="0.15">
      <c r="R512" s="32"/>
    </row>
    <row r="513" spans="18:18" ht="15.75" customHeight="1" x14ac:dyDescent="0.15">
      <c r="R513" s="32"/>
    </row>
    <row r="514" spans="18:18" ht="15.75" customHeight="1" x14ac:dyDescent="0.15">
      <c r="R514" s="32"/>
    </row>
    <row r="515" spans="18:18" ht="15.75" customHeight="1" x14ac:dyDescent="0.15">
      <c r="R515" s="32"/>
    </row>
    <row r="516" spans="18:18" ht="15.75" customHeight="1" x14ac:dyDescent="0.15">
      <c r="R516" s="32"/>
    </row>
    <row r="517" spans="18:18" ht="15.75" customHeight="1" x14ac:dyDescent="0.15">
      <c r="R517" s="32"/>
    </row>
    <row r="518" spans="18:18" ht="15.75" customHeight="1" x14ac:dyDescent="0.15">
      <c r="R518" s="32"/>
    </row>
    <row r="519" spans="18:18" ht="15.75" customHeight="1" x14ac:dyDescent="0.15">
      <c r="R519" s="32"/>
    </row>
    <row r="520" spans="18:18" ht="15.75" customHeight="1" x14ac:dyDescent="0.15">
      <c r="R520" s="32"/>
    </row>
    <row r="521" spans="18:18" ht="15.75" customHeight="1" x14ac:dyDescent="0.15">
      <c r="R521" s="32"/>
    </row>
    <row r="522" spans="18:18" ht="15.75" customHeight="1" x14ac:dyDescent="0.15">
      <c r="R522" s="32"/>
    </row>
    <row r="523" spans="18:18" ht="15.75" customHeight="1" x14ac:dyDescent="0.15">
      <c r="R523" s="32"/>
    </row>
    <row r="524" spans="18:18" ht="15.75" customHeight="1" x14ac:dyDescent="0.15">
      <c r="R524" s="32"/>
    </row>
    <row r="525" spans="18:18" ht="15.75" customHeight="1" x14ac:dyDescent="0.15">
      <c r="R525" s="32"/>
    </row>
    <row r="526" spans="18:18" ht="15.75" customHeight="1" x14ac:dyDescent="0.15">
      <c r="R526" s="32"/>
    </row>
    <row r="527" spans="18:18" ht="15.75" customHeight="1" x14ac:dyDescent="0.15">
      <c r="R527" s="32"/>
    </row>
    <row r="528" spans="18:18" ht="15.75" customHeight="1" x14ac:dyDescent="0.15">
      <c r="R528" s="32"/>
    </row>
    <row r="529" spans="18:18" ht="15.75" customHeight="1" x14ac:dyDescent="0.15">
      <c r="R529" s="32"/>
    </row>
    <row r="530" spans="18:18" ht="15.75" customHeight="1" x14ac:dyDescent="0.15">
      <c r="R530" s="32"/>
    </row>
    <row r="531" spans="18:18" ht="15.75" customHeight="1" x14ac:dyDescent="0.15">
      <c r="R531" s="32"/>
    </row>
    <row r="532" spans="18:18" ht="15.75" customHeight="1" x14ac:dyDescent="0.15">
      <c r="R532" s="32"/>
    </row>
    <row r="533" spans="18:18" ht="15.75" customHeight="1" x14ac:dyDescent="0.15">
      <c r="R533" s="32"/>
    </row>
    <row r="534" spans="18:18" ht="15.75" customHeight="1" x14ac:dyDescent="0.15">
      <c r="R534" s="32"/>
    </row>
    <row r="535" spans="18:18" ht="15.75" customHeight="1" x14ac:dyDescent="0.15">
      <c r="R535" s="32"/>
    </row>
    <row r="536" spans="18:18" ht="15.75" customHeight="1" x14ac:dyDescent="0.15">
      <c r="R536" s="32"/>
    </row>
    <row r="537" spans="18:18" ht="15.75" customHeight="1" x14ac:dyDescent="0.15">
      <c r="R537" s="32"/>
    </row>
    <row r="538" spans="18:18" ht="15.75" customHeight="1" x14ac:dyDescent="0.15">
      <c r="R538" s="32"/>
    </row>
    <row r="539" spans="18:18" ht="15.75" customHeight="1" x14ac:dyDescent="0.15">
      <c r="R539" s="32"/>
    </row>
    <row r="540" spans="18:18" ht="15.75" customHeight="1" x14ac:dyDescent="0.15">
      <c r="R540" s="32"/>
    </row>
    <row r="541" spans="18:18" ht="15.75" customHeight="1" x14ac:dyDescent="0.15">
      <c r="R541" s="32"/>
    </row>
    <row r="542" spans="18:18" ht="15.75" customHeight="1" x14ac:dyDescent="0.15">
      <c r="R542" s="32"/>
    </row>
    <row r="543" spans="18:18" ht="15.75" customHeight="1" x14ac:dyDescent="0.15">
      <c r="R543" s="32"/>
    </row>
    <row r="544" spans="18:18" ht="15.75" customHeight="1" x14ac:dyDescent="0.15">
      <c r="R544" s="32"/>
    </row>
    <row r="545" spans="18:18" ht="15.75" customHeight="1" x14ac:dyDescent="0.15">
      <c r="R545" s="32"/>
    </row>
    <row r="546" spans="18:18" ht="15.75" customHeight="1" x14ac:dyDescent="0.15">
      <c r="R546" s="32"/>
    </row>
    <row r="547" spans="18:18" ht="15.75" customHeight="1" x14ac:dyDescent="0.15">
      <c r="R547" s="32"/>
    </row>
    <row r="548" spans="18:18" ht="15.75" customHeight="1" x14ac:dyDescent="0.15">
      <c r="R548" s="32"/>
    </row>
    <row r="549" spans="18:18" ht="15.75" customHeight="1" x14ac:dyDescent="0.15">
      <c r="R549" s="32"/>
    </row>
    <row r="550" spans="18:18" ht="15.75" customHeight="1" x14ac:dyDescent="0.15">
      <c r="R550" s="32"/>
    </row>
    <row r="551" spans="18:18" ht="15.75" customHeight="1" x14ac:dyDescent="0.15">
      <c r="R551" s="32"/>
    </row>
    <row r="552" spans="18:18" ht="15.75" customHeight="1" x14ac:dyDescent="0.15">
      <c r="R552" s="32"/>
    </row>
    <row r="553" spans="18:18" ht="15.75" customHeight="1" x14ac:dyDescent="0.15">
      <c r="R553" s="32"/>
    </row>
    <row r="554" spans="18:18" ht="15.75" customHeight="1" x14ac:dyDescent="0.15">
      <c r="R554" s="32"/>
    </row>
    <row r="555" spans="18:18" ht="15.75" customHeight="1" x14ac:dyDescent="0.15">
      <c r="R555" s="32"/>
    </row>
    <row r="556" spans="18:18" ht="15.75" customHeight="1" x14ac:dyDescent="0.15">
      <c r="R556" s="32"/>
    </row>
    <row r="557" spans="18:18" ht="15.75" customHeight="1" x14ac:dyDescent="0.15">
      <c r="R557" s="32"/>
    </row>
    <row r="558" spans="18:18" ht="15.75" customHeight="1" x14ac:dyDescent="0.15">
      <c r="R558" s="32"/>
    </row>
    <row r="559" spans="18:18" ht="15.75" customHeight="1" x14ac:dyDescent="0.15">
      <c r="R559" s="32"/>
    </row>
    <row r="560" spans="18:18" ht="15.75" customHeight="1" x14ac:dyDescent="0.15">
      <c r="R560" s="32"/>
    </row>
    <row r="561" spans="18:18" ht="15.75" customHeight="1" x14ac:dyDescent="0.15">
      <c r="R561" s="32"/>
    </row>
    <row r="562" spans="18:18" ht="15.75" customHeight="1" x14ac:dyDescent="0.15">
      <c r="R562" s="32"/>
    </row>
    <row r="563" spans="18:18" ht="15.75" customHeight="1" x14ac:dyDescent="0.15">
      <c r="R563" s="32"/>
    </row>
    <row r="564" spans="18:18" ht="15.75" customHeight="1" x14ac:dyDescent="0.15">
      <c r="R564" s="32"/>
    </row>
    <row r="565" spans="18:18" ht="15.75" customHeight="1" x14ac:dyDescent="0.15">
      <c r="R565" s="32"/>
    </row>
    <row r="566" spans="18:18" ht="15.75" customHeight="1" x14ac:dyDescent="0.15">
      <c r="R566" s="32"/>
    </row>
    <row r="567" spans="18:18" ht="15.75" customHeight="1" x14ac:dyDescent="0.15">
      <c r="R567" s="32"/>
    </row>
    <row r="568" spans="18:18" ht="15.75" customHeight="1" x14ac:dyDescent="0.15">
      <c r="R568" s="32"/>
    </row>
    <row r="569" spans="18:18" ht="15.75" customHeight="1" x14ac:dyDescent="0.15">
      <c r="R569" s="32"/>
    </row>
    <row r="570" spans="18:18" ht="15.75" customHeight="1" x14ac:dyDescent="0.15">
      <c r="R570" s="32"/>
    </row>
    <row r="571" spans="18:18" ht="15.75" customHeight="1" x14ac:dyDescent="0.15">
      <c r="R571" s="32"/>
    </row>
    <row r="572" spans="18:18" ht="15.75" customHeight="1" x14ac:dyDescent="0.15">
      <c r="R572" s="32"/>
    </row>
    <row r="573" spans="18:18" ht="15.75" customHeight="1" x14ac:dyDescent="0.15">
      <c r="R573" s="32"/>
    </row>
    <row r="574" spans="18:18" ht="15.75" customHeight="1" x14ac:dyDescent="0.15">
      <c r="R574" s="32"/>
    </row>
    <row r="575" spans="18:18" ht="15.75" customHeight="1" x14ac:dyDescent="0.15">
      <c r="R575" s="32"/>
    </row>
    <row r="576" spans="18:18" ht="15.75" customHeight="1" x14ac:dyDescent="0.15">
      <c r="R576" s="32"/>
    </row>
    <row r="577" spans="18:18" ht="15.75" customHeight="1" x14ac:dyDescent="0.15">
      <c r="R577" s="32"/>
    </row>
    <row r="578" spans="18:18" ht="15.75" customHeight="1" x14ac:dyDescent="0.15">
      <c r="R578" s="32"/>
    </row>
    <row r="579" spans="18:18" ht="15.75" customHeight="1" x14ac:dyDescent="0.15">
      <c r="R579" s="32"/>
    </row>
    <row r="580" spans="18:18" ht="15.75" customHeight="1" x14ac:dyDescent="0.15">
      <c r="R580" s="32"/>
    </row>
    <row r="581" spans="18:18" ht="15.75" customHeight="1" x14ac:dyDescent="0.15">
      <c r="R581" s="32"/>
    </row>
    <row r="582" spans="18:18" ht="15.75" customHeight="1" x14ac:dyDescent="0.15">
      <c r="R582" s="32"/>
    </row>
    <row r="583" spans="18:18" ht="15.75" customHeight="1" x14ac:dyDescent="0.15">
      <c r="R583" s="32"/>
    </row>
    <row r="584" spans="18:18" ht="15.75" customHeight="1" x14ac:dyDescent="0.15">
      <c r="R584" s="32"/>
    </row>
    <row r="585" spans="18:18" ht="15.75" customHeight="1" x14ac:dyDescent="0.15">
      <c r="R585" s="32"/>
    </row>
    <row r="586" spans="18:18" ht="15.75" customHeight="1" x14ac:dyDescent="0.15">
      <c r="R586" s="32"/>
    </row>
    <row r="587" spans="18:18" ht="15.75" customHeight="1" x14ac:dyDescent="0.15">
      <c r="R587" s="32"/>
    </row>
    <row r="588" spans="18:18" ht="15.75" customHeight="1" x14ac:dyDescent="0.15">
      <c r="R588" s="32"/>
    </row>
    <row r="589" spans="18:18" ht="15.75" customHeight="1" x14ac:dyDescent="0.15">
      <c r="R589" s="32"/>
    </row>
    <row r="590" spans="18:18" ht="15.75" customHeight="1" x14ac:dyDescent="0.15">
      <c r="R590" s="32"/>
    </row>
    <row r="591" spans="18:18" ht="15.75" customHeight="1" x14ac:dyDescent="0.15">
      <c r="R591" s="32"/>
    </row>
    <row r="592" spans="18:18" ht="15.75" customHeight="1" x14ac:dyDescent="0.15">
      <c r="R592" s="32"/>
    </row>
    <row r="593" spans="18:18" ht="15.75" customHeight="1" x14ac:dyDescent="0.15">
      <c r="R593" s="32"/>
    </row>
    <row r="594" spans="18:18" ht="15.75" customHeight="1" x14ac:dyDescent="0.15">
      <c r="R594" s="32"/>
    </row>
    <row r="595" spans="18:18" ht="15.75" customHeight="1" x14ac:dyDescent="0.15">
      <c r="R595" s="32"/>
    </row>
    <row r="596" spans="18:18" ht="15.75" customHeight="1" x14ac:dyDescent="0.15">
      <c r="R596" s="32"/>
    </row>
    <row r="597" spans="18:18" ht="15.75" customHeight="1" x14ac:dyDescent="0.15">
      <c r="R597" s="32"/>
    </row>
    <row r="598" spans="18:18" ht="15.75" customHeight="1" x14ac:dyDescent="0.15">
      <c r="R598" s="32"/>
    </row>
    <row r="599" spans="18:18" ht="15.75" customHeight="1" x14ac:dyDescent="0.15">
      <c r="R599" s="32"/>
    </row>
    <row r="600" spans="18:18" ht="15.75" customHeight="1" x14ac:dyDescent="0.15">
      <c r="R600" s="32"/>
    </row>
    <row r="601" spans="18:18" ht="15.75" customHeight="1" x14ac:dyDescent="0.15">
      <c r="R601" s="32"/>
    </row>
    <row r="602" spans="18:18" ht="15.75" customHeight="1" x14ac:dyDescent="0.15">
      <c r="R602" s="32"/>
    </row>
    <row r="603" spans="18:18" ht="15.75" customHeight="1" x14ac:dyDescent="0.15">
      <c r="R603" s="32"/>
    </row>
    <row r="604" spans="18:18" ht="15.75" customHeight="1" x14ac:dyDescent="0.15">
      <c r="R604" s="32"/>
    </row>
    <row r="605" spans="18:18" ht="15.75" customHeight="1" x14ac:dyDescent="0.15">
      <c r="R605" s="32"/>
    </row>
    <row r="606" spans="18:18" ht="15.75" customHeight="1" x14ac:dyDescent="0.15">
      <c r="R606" s="32"/>
    </row>
    <row r="607" spans="18:18" ht="15.75" customHeight="1" x14ac:dyDescent="0.15">
      <c r="R607" s="32"/>
    </row>
    <row r="608" spans="18:18" ht="15.75" customHeight="1" x14ac:dyDescent="0.15">
      <c r="R608" s="32"/>
    </row>
    <row r="609" spans="18:18" ht="15.75" customHeight="1" x14ac:dyDescent="0.15">
      <c r="R609" s="32"/>
    </row>
    <row r="610" spans="18:18" ht="15.75" customHeight="1" x14ac:dyDescent="0.15">
      <c r="R610" s="32"/>
    </row>
    <row r="611" spans="18:18" ht="15.75" customHeight="1" x14ac:dyDescent="0.15">
      <c r="R611" s="32"/>
    </row>
    <row r="612" spans="18:18" ht="15.75" customHeight="1" x14ac:dyDescent="0.15">
      <c r="R612" s="32"/>
    </row>
    <row r="613" spans="18:18" ht="15.75" customHeight="1" x14ac:dyDescent="0.15">
      <c r="R613" s="32"/>
    </row>
    <row r="614" spans="18:18" ht="15.75" customHeight="1" x14ac:dyDescent="0.15">
      <c r="R614" s="32"/>
    </row>
    <row r="615" spans="18:18" ht="15.75" customHeight="1" x14ac:dyDescent="0.15">
      <c r="R615" s="32"/>
    </row>
    <row r="616" spans="18:18" ht="15.75" customHeight="1" x14ac:dyDescent="0.15">
      <c r="R616" s="32"/>
    </row>
    <row r="617" spans="18:18" ht="15.75" customHeight="1" x14ac:dyDescent="0.15">
      <c r="R617" s="32"/>
    </row>
    <row r="618" spans="18:18" ht="15.75" customHeight="1" x14ac:dyDescent="0.15">
      <c r="R618" s="32"/>
    </row>
    <row r="619" spans="18:18" ht="15.75" customHeight="1" x14ac:dyDescent="0.15">
      <c r="R619" s="32"/>
    </row>
    <row r="620" spans="18:18" ht="15.75" customHeight="1" x14ac:dyDescent="0.15">
      <c r="R620" s="32"/>
    </row>
    <row r="621" spans="18:18" ht="15.75" customHeight="1" x14ac:dyDescent="0.15">
      <c r="R621" s="32"/>
    </row>
    <row r="622" spans="18:18" ht="15.75" customHeight="1" x14ac:dyDescent="0.15">
      <c r="R622" s="32"/>
    </row>
    <row r="623" spans="18:18" ht="15.75" customHeight="1" x14ac:dyDescent="0.15">
      <c r="R623" s="32"/>
    </row>
    <row r="624" spans="18:18" ht="15.75" customHeight="1" x14ac:dyDescent="0.15">
      <c r="R624" s="32"/>
    </row>
    <row r="625" spans="18:18" ht="15.75" customHeight="1" x14ac:dyDescent="0.15">
      <c r="R625" s="32"/>
    </row>
    <row r="626" spans="18:18" ht="15.75" customHeight="1" x14ac:dyDescent="0.15">
      <c r="R626" s="32"/>
    </row>
    <row r="627" spans="18:18" ht="15.75" customHeight="1" x14ac:dyDescent="0.15">
      <c r="R627" s="32"/>
    </row>
    <row r="628" spans="18:18" ht="15.75" customHeight="1" x14ac:dyDescent="0.15">
      <c r="R628" s="32"/>
    </row>
    <row r="629" spans="18:18" ht="15.75" customHeight="1" x14ac:dyDescent="0.15">
      <c r="R629" s="32"/>
    </row>
    <row r="630" spans="18:18" ht="15.75" customHeight="1" x14ac:dyDescent="0.15">
      <c r="R630" s="32"/>
    </row>
    <row r="631" spans="18:18" ht="15.75" customHeight="1" x14ac:dyDescent="0.15">
      <c r="R631" s="32"/>
    </row>
    <row r="632" spans="18:18" ht="15.75" customHeight="1" x14ac:dyDescent="0.15">
      <c r="R632" s="32"/>
    </row>
    <row r="633" spans="18:18" ht="15.75" customHeight="1" x14ac:dyDescent="0.15">
      <c r="R633" s="32"/>
    </row>
    <row r="634" spans="18:18" ht="15.75" customHeight="1" x14ac:dyDescent="0.15">
      <c r="R634" s="32"/>
    </row>
    <row r="635" spans="18:18" ht="15.75" customHeight="1" x14ac:dyDescent="0.15">
      <c r="R635" s="32"/>
    </row>
    <row r="636" spans="18:18" ht="15.75" customHeight="1" x14ac:dyDescent="0.15">
      <c r="R636" s="32"/>
    </row>
    <row r="637" spans="18:18" ht="15.75" customHeight="1" x14ac:dyDescent="0.15">
      <c r="R637" s="32"/>
    </row>
    <row r="638" spans="18:18" ht="15.75" customHeight="1" x14ac:dyDescent="0.15">
      <c r="R638" s="32"/>
    </row>
    <row r="639" spans="18:18" ht="15.75" customHeight="1" x14ac:dyDescent="0.15">
      <c r="R639" s="32"/>
    </row>
    <row r="640" spans="18:18" ht="15.75" customHeight="1" x14ac:dyDescent="0.15">
      <c r="R640" s="32"/>
    </row>
    <row r="641" spans="18:18" ht="15.75" customHeight="1" x14ac:dyDescent="0.15">
      <c r="R641" s="32"/>
    </row>
    <row r="642" spans="18:18" ht="15.75" customHeight="1" x14ac:dyDescent="0.15">
      <c r="R642" s="32"/>
    </row>
    <row r="643" spans="18:18" ht="15.75" customHeight="1" x14ac:dyDescent="0.15">
      <c r="R643" s="32"/>
    </row>
    <row r="644" spans="18:18" ht="15.75" customHeight="1" x14ac:dyDescent="0.15">
      <c r="R644" s="32"/>
    </row>
    <row r="645" spans="18:18" ht="15.75" customHeight="1" x14ac:dyDescent="0.15">
      <c r="R645" s="32"/>
    </row>
    <row r="646" spans="18:18" ht="15.75" customHeight="1" x14ac:dyDescent="0.15">
      <c r="R646" s="32"/>
    </row>
    <row r="647" spans="18:18" ht="15.75" customHeight="1" x14ac:dyDescent="0.15">
      <c r="R647" s="32"/>
    </row>
    <row r="648" spans="18:18" ht="15.75" customHeight="1" x14ac:dyDescent="0.15">
      <c r="R648" s="32"/>
    </row>
    <row r="649" spans="18:18" ht="15.75" customHeight="1" x14ac:dyDescent="0.15">
      <c r="R649" s="32"/>
    </row>
    <row r="650" spans="18:18" ht="15.75" customHeight="1" x14ac:dyDescent="0.15">
      <c r="R650" s="32"/>
    </row>
    <row r="651" spans="18:18" ht="15.75" customHeight="1" x14ac:dyDescent="0.15">
      <c r="R651" s="32"/>
    </row>
    <row r="652" spans="18:18" ht="15.75" customHeight="1" x14ac:dyDescent="0.15">
      <c r="R652" s="32"/>
    </row>
    <row r="653" spans="18:18" ht="15.75" customHeight="1" x14ac:dyDescent="0.15">
      <c r="R653" s="32"/>
    </row>
    <row r="654" spans="18:18" ht="15.75" customHeight="1" x14ac:dyDescent="0.15">
      <c r="R654" s="32"/>
    </row>
    <row r="655" spans="18:18" ht="15.75" customHeight="1" x14ac:dyDescent="0.15">
      <c r="R655" s="32"/>
    </row>
    <row r="656" spans="18:18" ht="15.75" customHeight="1" x14ac:dyDescent="0.15">
      <c r="R656" s="32"/>
    </row>
    <row r="657" spans="18:18" ht="15.75" customHeight="1" x14ac:dyDescent="0.15">
      <c r="R657" s="32"/>
    </row>
    <row r="658" spans="18:18" ht="15.75" customHeight="1" x14ac:dyDescent="0.15">
      <c r="R658" s="32"/>
    </row>
    <row r="659" spans="18:18" ht="15.75" customHeight="1" x14ac:dyDescent="0.15">
      <c r="R659" s="32"/>
    </row>
    <row r="660" spans="18:18" ht="15.75" customHeight="1" x14ac:dyDescent="0.15">
      <c r="R660" s="32"/>
    </row>
    <row r="661" spans="18:18" ht="15.75" customHeight="1" x14ac:dyDescent="0.15">
      <c r="R661" s="32"/>
    </row>
    <row r="662" spans="18:18" ht="15.75" customHeight="1" x14ac:dyDescent="0.15">
      <c r="R662" s="32"/>
    </row>
    <row r="663" spans="18:18" ht="15.75" customHeight="1" x14ac:dyDescent="0.15">
      <c r="R663" s="32"/>
    </row>
    <row r="664" spans="18:18" ht="15.75" customHeight="1" x14ac:dyDescent="0.15">
      <c r="R664" s="32"/>
    </row>
    <row r="665" spans="18:18" ht="15.75" customHeight="1" x14ac:dyDescent="0.15">
      <c r="R665" s="32"/>
    </row>
    <row r="666" spans="18:18" ht="15.75" customHeight="1" x14ac:dyDescent="0.15">
      <c r="R666" s="32"/>
    </row>
    <row r="667" spans="18:18" ht="15.75" customHeight="1" x14ac:dyDescent="0.15">
      <c r="R667" s="32"/>
    </row>
    <row r="668" spans="18:18" ht="15.75" customHeight="1" x14ac:dyDescent="0.15">
      <c r="R668" s="32"/>
    </row>
    <row r="669" spans="18:18" ht="15.75" customHeight="1" x14ac:dyDescent="0.15">
      <c r="R669" s="32"/>
    </row>
    <row r="670" spans="18:18" ht="15.75" customHeight="1" x14ac:dyDescent="0.15">
      <c r="R670" s="32"/>
    </row>
    <row r="671" spans="18:18" ht="15.75" customHeight="1" x14ac:dyDescent="0.15">
      <c r="R671" s="32"/>
    </row>
    <row r="672" spans="18:18" ht="15.75" customHeight="1" x14ac:dyDescent="0.15">
      <c r="R672" s="32"/>
    </row>
    <row r="673" spans="18:18" ht="15.75" customHeight="1" x14ac:dyDescent="0.15">
      <c r="R673" s="32"/>
    </row>
    <row r="674" spans="18:18" ht="15.75" customHeight="1" x14ac:dyDescent="0.15">
      <c r="R674" s="32"/>
    </row>
    <row r="675" spans="18:18" ht="15.75" customHeight="1" x14ac:dyDescent="0.15">
      <c r="R675" s="32"/>
    </row>
    <row r="676" spans="18:18" ht="15.75" customHeight="1" x14ac:dyDescent="0.15">
      <c r="R676" s="32"/>
    </row>
    <row r="677" spans="18:18" ht="15.75" customHeight="1" x14ac:dyDescent="0.15">
      <c r="R677" s="32"/>
    </row>
    <row r="678" spans="18:18" ht="15.75" customHeight="1" x14ac:dyDescent="0.15">
      <c r="R678" s="32"/>
    </row>
    <row r="679" spans="18:18" ht="15.75" customHeight="1" x14ac:dyDescent="0.15">
      <c r="R679" s="32"/>
    </row>
    <row r="680" spans="18:18" ht="15.75" customHeight="1" x14ac:dyDescent="0.15">
      <c r="R680" s="32"/>
    </row>
    <row r="681" spans="18:18" ht="15.75" customHeight="1" x14ac:dyDescent="0.15">
      <c r="R681" s="32"/>
    </row>
    <row r="682" spans="18:18" ht="15.75" customHeight="1" x14ac:dyDescent="0.15">
      <c r="R682" s="32"/>
    </row>
    <row r="683" spans="18:18" ht="15.75" customHeight="1" x14ac:dyDescent="0.15">
      <c r="R683" s="32"/>
    </row>
    <row r="684" spans="18:18" ht="15.75" customHeight="1" x14ac:dyDescent="0.15">
      <c r="R684" s="32"/>
    </row>
    <row r="685" spans="18:18" ht="15.75" customHeight="1" x14ac:dyDescent="0.15">
      <c r="R685" s="32"/>
    </row>
    <row r="686" spans="18:18" ht="15.75" customHeight="1" x14ac:dyDescent="0.15">
      <c r="R686" s="32"/>
    </row>
    <row r="687" spans="18:18" ht="15.75" customHeight="1" x14ac:dyDescent="0.15">
      <c r="R687" s="32"/>
    </row>
    <row r="688" spans="18:18" ht="15.75" customHeight="1" x14ac:dyDescent="0.15">
      <c r="R688" s="32"/>
    </row>
    <row r="689" spans="18:18" ht="15.75" customHeight="1" x14ac:dyDescent="0.15">
      <c r="R689" s="32"/>
    </row>
    <row r="690" spans="18:18" ht="15.75" customHeight="1" x14ac:dyDescent="0.15">
      <c r="R690" s="32"/>
    </row>
    <row r="691" spans="18:18" ht="15.75" customHeight="1" x14ac:dyDescent="0.15">
      <c r="R691" s="32"/>
    </row>
    <row r="692" spans="18:18" ht="15.75" customHeight="1" x14ac:dyDescent="0.15">
      <c r="R692" s="32"/>
    </row>
    <row r="693" spans="18:18" ht="15.75" customHeight="1" x14ac:dyDescent="0.15">
      <c r="R693" s="32"/>
    </row>
    <row r="694" spans="18:18" ht="15.75" customHeight="1" x14ac:dyDescent="0.15">
      <c r="R694" s="32"/>
    </row>
    <row r="695" spans="18:18" ht="15.75" customHeight="1" x14ac:dyDescent="0.15">
      <c r="R695" s="32"/>
    </row>
    <row r="696" spans="18:18" ht="15.75" customHeight="1" x14ac:dyDescent="0.15">
      <c r="R696" s="32"/>
    </row>
    <row r="697" spans="18:18" ht="15.75" customHeight="1" x14ac:dyDescent="0.15">
      <c r="R697" s="32"/>
    </row>
    <row r="698" spans="18:18" ht="15.75" customHeight="1" x14ac:dyDescent="0.15">
      <c r="R698" s="32"/>
    </row>
    <row r="699" spans="18:18" ht="15.75" customHeight="1" x14ac:dyDescent="0.15">
      <c r="R699" s="32"/>
    </row>
    <row r="700" spans="18:18" ht="15.75" customHeight="1" x14ac:dyDescent="0.15">
      <c r="R700" s="32"/>
    </row>
    <row r="701" spans="18:18" ht="15.75" customHeight="1" x14ac:dyDescent="0.15">
      <c r="R701" s="32"/>
    </row>
    <row r="702" spans="18:18" ht="15.75" customHeight="1" x14ac:dyDescent="0.15">
      <c r="R702" s="32"/>
    </row>
    <row r="703" spans="18:18" ht="15.75" customHeight="1" x14ac:dyDescent="0.15">
      <c r="R703" s="32"/>
    </row>
    <row r="704" spans="18:18" ht="15.75" customHeight="1" x14ac:dyDescent="0.15">
      <c r="R704" s="32"/>
    </row>
    <row r="705" spans="18:18" ht="15.75" customHeight="1" x14ac:dyDescent="0.15">
      <c r="R705" s="32"/>
    </row>
    <row r="706" spans="18:18" ht="15.75" customHeight="1" x14ac:dyDescent="0.15">
      <c r="R706" s="32"/>
    </row>
    <row r="707" spans="18:18" ht="15.75" customHeight="1" x14ac:dyDescent="0.15">
      <c r="R707" s="32"/>
    </row>
    <row r="708" spans="18:18" ht="15.75" customHeight="1" x14ac:dyDescent="0.15">
      <c r="R708" s="32"/>
    </row>
    <row r="709" spans="18:18" ht="15.75" customHeight="1" x14ac:dyDescent="0.15">
      <c r="R709" s="32"/>
    </row>
    <row r="710" spans="18:18" ht="15.75" customHeight="1" x14ac:dyDescent="0.15">
      <c r="R710" s="32"/>
    </row>
    <row r="711" spans="18:18" ht="15.75" customHeight="1" x14ac:dyDescent="0.15">
      <c r="R711" s="32"/>
    </row>
    <row r="712" spans="18:18" ht="15.75" customHeight="1" x14ac:dyDescent="0.15">
      <c r="R712" s="32"/>
    </row>
    <row r="713" spans="18:18" ht="15.75" customHeight="1" x14ac:dyDescent="0.15">
      <c r="R713" s="32"/>
    </row>
    <row r="714" spans="18:18" ht="15.75" customHeight="1" x14ac:dyDescent="0.15">
      <c r="R714" s="32"/>
    </row>
    <row r="715" spans="18:18" ht="15.75" customHeight="1" x14ac:dyDescent="0.15">
      <c r="R715" s="32"/>
    </row>
    <row r="716" spans="18:18" ht="15.75" customHeight="1" x14ac:dyDescent="0.15">
      <c r="R716" s="32"/>
    </row>
    <row r="717" spans="18:18" ht="15.75" customHeight="1" x14ac:dyDescent="0.15">
      <c r="R717" s="32"/>
    </row>
    <row r="718" spans="18:18" ht="15.75" customHeight="1" x14ac:dyDescent="0.15">
      <c r="R718" s="32"/>
    </row>
    <row r="719" spans="18:18" ht="15.75" customHeight="1" x14ac:dyDescent="0.15">
      <c r="R719" s="32"/>
    </row>
    <row r="720" spans="18:18" ht="15.75" customHeight="1" x14ac:dyDescent="0.15">
      <c r="R720" s="32"/>
    </row>
    <row r="721" spans="18:18" ht="15.75" customHeight="1" x14ac:dyDescent="0.15">
      <c r="R721" s="32"/>
    </row>
    <row r="722" spans="18:18" ht="15.75" customHeight="1" x14ac:dyDescent="0.15">
      <c r="R722" s="32"/>
    </row>
    <row r="723" spans="18:18" ht="15.75" customHeight="1" x14ac:dyDescent="0.15">
      <c r="R723" s="32"/>
    </row>
    <row r="724" spans="18:18" ht="15.75" customHeight="1" x14ac:dyDescent="0.15">
      <c r="R724" s="32"/>
    </row>
    <row r="725" spans="18:18" ht="15.75" customHeight="1" x14ac:dyDescent="0.15">
      <c r="R725" s="32"/>
    </row>
    <row r="726" spans="18:18" ht="15.75" customHeight="1" x14ac:dyDescent="0.15">
      <c r="R726" s="32"/>
    </row>
    <row r="727" spans="18:18" ht="15.75" customHeight="1" x14ac:dyDescent="0.15">
      <c r="R727" s="32"/>
    </row>
    <row r="728" spans="18:18" ht="15.75" customHeight="1" x14ac:dyDescent="0.15">
      <c r="R728" s="32"/>
    </row>
    <row r="729" spans="18:18" ht="15.75" customHeight="1" x14ac:dyDescent="0.15">
      <c r="R729" s="32"/>
    </row>
    <row r="730" spans="18:18" ht="15.75" customHeight="1" x14ac:dyDescent="0.15">
      <c r="R730" s="32"/>
    </row>
    <row r="731" spans="18:18" ht="15.75" customHeight="1" x14ac:dyDescent="0.15">
      <c r="R731" s="32"/>
    </row>
    <row r="732" spans="18:18" ht="15.75" customHeight="1" x14ac:dyDescent="0.15">
      <c r="R732" s="32"/>
    </row>
    <row r="733" spans="18:18" ht="15.75" customHeight="1" x14ac:dyDescent="0.15">
      <c r="R733" s="32"/>
    </row>
    <row r="734" spans="18:18" ht="15.75" customHeight="1" x14ac:dyDescent="0.15">
      <c r="R734" s="32"/>
    </row>
    <row r="735" spans="18:18" ht="15.75" customHeight="1" x14ac:dyDescent="0.15">
      <c r="R735" s="32"/>
    </row>
    <row r="736" spans="18:18" ht="15.75" customHeight="1" x14ac:dyDescent="0.15">
      <c r="R736" s="32"/>
    </row>
    <row r="737" spans="18:18" ht="15.75" customHeight="1" x14ac:dyDescent="0.15">
      <c r="R737" s="32"/>
    </row>
    <row r="738" spans="18:18" ht="15.75" customHeight="1" x14ac:dyDescent="0.15">
      <c r="R738" s="32"/>
    </row>
    <row r="739" spans="18:18" ht="15.75" customHeight="1" x14ac:dyDescent="0.15">
      <c r="R739" s="32"/>
    </row>
    <row r="740" spans="18:18" ht="15.75" customHeight="1" x14ac:dyDescent="0.15">
      <c r="R740" s="32"/>
    </row>
    <row r="741" spans="18:18" ht="15.75" customHeight="1" x14ac:dyDescent="0.15">
      <c r="R741" s="32"/>
    </row>
    <row r="742" spans="18:18" ht="15.75" customHeight="1" x14ac:dyDescent="0.15">
      <c r="R742" s="32"/>
    </row>
    <row r="743" spans="18:18" ht="15.75" customHeight="1" x14ac:dyDescent="0.15">
      <c r="R743" s="32"/>
    </row>
    <row r="744" spans="18:18" ht="15.75" customHeight="1" x14ac:dyDescent="0.15">
      <c r="R744" s="32"/>
    </row>
    <row r="745" spans="18:18" ht="15.75" customHeight="1" x14ac:dyDescent="0.15">
      <c r="R745" s="32"/>
    </row>
    <row r="746" spans="18:18" ht="15.75" customHeight="1" x14ac:dyDescent="0.15">
      <c r="R746" s="32"/>
    </row>
    <row r="747" spans="18:18" ht="15.75" customHeight="1" x14ac:dyDescent="0.15">
      <c r="R747" s="32"/>
    </row>
    <row r="748" spans="18:18" ht="15.75" customHeight="1" x14ac:dyDescent="0.15">
      <c r="R748" s="32"/>
    </row>
    <row r="749" spans="18:18" ht="15.75" customHeight="1" x14ac:dyDescent="0.15">
      <c r="R749" s="32"/>
    </row>
    <row r="750" spans="18:18" ht="15.75" customHeight="1" x14ac:dyDescent="0.15">
      <c r="R750" s="32"/>
    </row>
    <row r="751" spans="18:18" ht="15.75" customHeight="1" x14ac:dyDescent="0.15">
      <c r="R751" s="32"/>
    </row>
    <row r="752" spans="18:18" ht="15.75" customHeight="1" x14ac:dyDescent="0.15">
      <c r="R752" s="32"/>
    </row>
    <row r="753" spans="18:18" ht="15.75" customHeight="1" x14ac:dyDescent="0.15">
      <c r="R753" s="32"/>
    </row>
    <row r="754" spans="18:18" ht="15.75" customHeight="1" x14ac:dyDescent="0.15">
      <c r="R754" s="32"/>
    </row>
    <row r="755" spans="18:18" ht="15.75" customHeight="1" x14ac:dyDescent="0.15">
      <c r="R755" s="32"/>
    </row>
    <row r="756" spans="18:18" ht="15.75" customHeight="1" x14ac:dyDescent="0.15">
      <c r="R756" s="32"/>
    </row>
    <row r="757" spans="18:18" ht="15.75" customHeight="1" x14ac:dyDescent="0.15">
      <c r="R757" s="32"/>
    </row>
    <row r="758" spans="18:18" ht="15.75" customHeight="1" x14ac:dyDescent="0.15">
      <c r="R758" s="32"/>
    </row>
    <row r="759" spans="18:18" ht="15.75" customHeight="1" x14ac:dyDescent="0.15">
      <c r="R759" s="32"/>
    </row>
    <row r="760" spans="18:18" ht="15.75" customHeight="1" x14ac:dyDescent="0.15">
      <c r="R760" s="32"/>
    </row>
    <row r="761" spans="18:18" ht="15.75" customHeight="1" x14ac:dyDescent="0.15">
      <c r="R761" s="32"/>
    </row>
    <row r="762" spans="18:18" ht="15.75" customHeight="1" x14ac:dyDescent="0.15">
      <c r="R762" s="32"/>
    </row>
    <row r="763" spans="18:18" ht="15.75" customHeight="1" x14ac:dyDescent="0.15">
      <c r="R763" s="32"/>
    </row>
    <row r="764" spans="18:18" ht="15.75" customHeight="1" x14ac:dyDescent="0.15">
      <c r="R764" s="32"/>
    </row>
    <row r="765" spans="18:18" ht="15.75" customHeight="1" x14ac:dyDescent="0.15">
      <c r="R765" s="32"/>
    </row>
    <row r="766" spans="18:18" ht="15.75" customHeight="1" x14ac:dyDescent="0.15">
      <c r="R766" s="32"/>
    </row>
    <row r="767" spans="18:18" ht="15.75" customHeight="1" x14ac:dyDescent="0.15">
      <c r="R767" s="32"/>
    </row>
    <row r="768" spans="18:18" ht="15.75" customHeight="1" x14ac:dyDescent="0.15">
      <c r="R768" s="32"/>
    </row>
    <row r="769" spans="18:18" ht="15.75" customHeight="1" x14ac:dyDescent="0.15">
      <c r="R769" s="32"/>
    </row>
    <row r="770" spans="18:18" ht="15.75" customHeight="1" x14ac:dyDescent="0.15">
      <c r="R770" s="32"/>
    </row>
    <row r="771" spans="18:18" ht="15.75" customHeight="1" x14ac:dyDescent="0.15">
      <c r="R771" s="32"/>
    </row>
    <row r="772" spans="18:18" ht="15.75" customHeight="1" x14ac:dyDescent="0.15">
      <c r="R772" s="32"/>
    </row>
    <row r="773" spans="18:18" ht="15.75" customHeight="1" x14ac:dyDescent="0.15">
      <c r="R773" s="32"/>
    </row>
    <row r="774" spans="18:18" ht="15.75" customHeight="1" x14ac:dyDescent="0.15">
      <c r="R774" s="32"/>
    </row>
    <row r="775" spans="18:18" ht="15.75" customHeight="1" x14ac:dyDescent="0.15">
      <c r="R775" s="32"/>
    </row>
    <row r="776" spans="18:18" ht="15.75" customHeight="1" x14ac:dyDescent="0.15">
      <c r="R776" s="32"/>
    </row>
    <row r="777" spans="18:18" ht="15.75" customHeight="1" x14ac:dyDescent="0.15">
      <c r="R777" s="32"/>
    </row>
    <row r="778" spans="18:18" ht="15.75" customHeight="1" x14ac:dyDescent="0.15">
      <c r="R778" s="32"/>
    </row>
    <row r="779" spans="18:18" ht="15.75" customHeight="1" x14ac:dyDescent="0.15">
      <c r="R779" s="32"/>
    </row>
    <row r="780" spans="18:18" ht="15.75" customHeight="1" x14ac:dyDescent="0.15">
      <c r="R780" s="32"/>
    </row>
    <row r="781" spans="18:18" ht="15.75" customHeight="1" x14ac:dyDescent="0.15">
      <c r="R781" s="32"/>
    </row>
    <row r="782" spans="18:18" ht="15.75" customHeight="1" x14ac:dyDescent="0.15">
      <c r="R782" s="32"/>
    </row>
    <row r="783" spans="18:18" ht="15.75" customHeight="1" x14ac:dyDescent="0.15">
      <c r="R783" s="32"/>
    </row>
    <row r="784" spans="18:18" ht="15.75" customHeight="1" x14ac:dyDescent="0.15">
      <c r="R784" s="32"/>
    </row>
    <row r="785" spans="18:18" ht="15.75" customHeight="1" x14ac:dyDescent="0.15">
      <c r="R785" s="32"/>
    </row>
    <row r="786" spans="18:18" ht="15.75" customHeight="1" x14ac:dyDescent="0.15">
      <c r="R786" s="32"/>
    </row>
    <row r="787" spans="18:18" ht="15.75" customHeight="1" x14ac:dyDescent="0.15">
      <c r="R787" s="32"/>
    </row>
    <row r="788" spans="18:18" ht="15.75" customHeight="1" x14ac:dyDescent="0.15">
      <c r="R788" s="32"/>
    </row>
    <row r="789" spans="18:18" ht="15.75" customHeight="1" x14ac:dyDescent="0.15">
      <c r="R789" s="32"/>
    </row>
    <row r="790" spans="18:18" ht="15.75" customHeight="1" x14ac:dyDescent="0.15">
      <c r="R790" s="32"/>
    </row>
    <row r="791" spans="18:18" ht="15.75" customHeight="1" x14ac:dyDescent="0.15">
      <c r="R791" s="32"/>
    </row>
    <row r="792" spans="18:18" ht="15.75" customHeight="1" x14ac:dyDescent="0.15">
      <c r="R792" s="32"/>
    </row>
    <row r="793" spans="18:18" ht="15.75" customHeight="1" x14ac:dyDescent="0.15">
      <c r="R793" s="32"/>
    </row>
    <row r="794" spans="18:18" ht="15.75" customHeight="1" x14ac:dyDescent="0.15">
      <c r="R794" s="32"/>
    </row>
    <row r="795" spans="18:18" ht="15.75" customHeight="1" x14ac:dyDescent="0.15">
      <c r="R795" s="32"/>
    </row>
    <row r="796" spans="18:18" ht="15.75" customHeight="1" x14ac:dyDescent="0.15">
      <c r="R796" s="32"/>
    </row>
    <row r="797" spans="18:18" ht="15.75" customHeight="1" x14ac:dyDescent="0.15">
      <c r="R797" s="32"/>
    </row>
    <row r="798" spans="18:18" ht="15.75" customHeight="1" x14ac:dyDescent="0.15">
      <c r="R798" s="32"/>
    </row>
    <row r="799" spans="18:18" ht="15.75" customHeight="1" x14ac:dyDescent="0.15">
      <c r="R799" s="32"/>
    </row>
    <row r="800" spans="18:18" ht="15.75" customHeight="1" x14ac:dyDescent="0.15">
      <c r="R800" s="32"/>
    </row>
    <row r="801" spans="18:18" ht="15.75" customHeight="1" x14ac:dyDescent="0.15">
      <c r="R801" s="32"/>
    </row>
    <row r="802" spans="18:18" ht="15.75" customHeight="1" x14ac:dyDescent="0.15">
      <c r="R802" s="32"/>
    </row>
    <row r="803" spans="18:18" ht="15.75" customHeight="1" x14ac:dyDescent="0.15">
      <c r="R803" s="32"/>
    </row>
    <row r="804" spans="18:18" ht="15.75" customHeight="1" x14ac:dyDescent="0.15">
      <c r="R804" s="32"/>
    </row>
    <row r="805" spans="18:18" ht="15.75" customHeight="1" x14ac:dyDescent="0.15">
      <c r="R805" s="32"/>
    </row>
    <row r="806" spans="18:18" ht="15.75" customHeight="1" x14ac:dyDescent="0.15">
      <c r="R806" s="32"/>
    </row>
    <row r="807" spans="18:18" ht="15.75" customHeight="1" x14ac:dyDescent="0.15">
      <c r="R807" s="32"/>
    </row>
    <row r="808" spans="18:18" ht="15.75" customHeight="1" x14ac:dyDescent="0.15">
      <c r="R808" s="32"/>
    </row>
    <row r="809" spans="18:18" ht="15.75" customHeight="1" x14ac:dyDescent="0.15">
      <c r="R809" s="32"/>
    </row>
    <row r="810" spans="18:18" ht="15.75" customHeight="1" x14ac:dyDescent="0.15">
      <c r="R810" s="32"/>
    </row>
    <row r="811" spans="18:18" ht="15.75" customHeight="1" x14ac:dyDescent="0.15">
      <c r="R811" s="32"/>
    </row>
    <row r="812" spans="18:18" ht="15.75" customHeight="1" x14ac:dyDescent="0.15">
      <c r="R812" s="32"/>
    </row>
    <row r="813" spans="18:18" ht="15.75" customHeight="1" x14ac:dyDescent="0.15">
      <c r="R813" s="32"/>
    </row>
    <row r="814" spans="18:18" ht="15.75" customHeight="1" x14ac:dyDescent="0.15">
      <c r="R814" s="32"/>
    </row>
    <row r="815" spans="18:18" ht="15.75" customHeight="1" x14ac:dyDescent="0.15">
      <c r="R815" s="32"/>
    </row>
    <row r="816" spans="18:18" ht="15.75" customHeight="1" x14ac:dyDescent="0.15">
      <c r="R816" s="32"/>
    </row>
    <row r="817" spans="18:18" ht="15.75" customHeight="1" x14ac:dyDescent="0.15">
      <c r="R817" s="32"/>
    </row>
    <row r="818" spans="18:18" ht="15.75" customHeight="1" x14ac:dyDescent="0.15">
      <c r="R818" s="32"/>
    </row>
    <row r="819" spans="18:18" ht="15.75" customHeight="1" x14ac:dyDescent="0.15">
      <c r="R819" s="32"/>
    </row>
    <row r="820" spans="18:18" ht="15.75" customHeight="1" x14ac:dyDescent="0.15">
      <c r="R820" s="32"/>
    </row>
    <row r="821" spans="18:18" ht="15.75" customHeight="1" x14ac:dyDescent="0.15">
      <c r="R821" s="32"/>
    </row>
    <row r="822" spans="18:18" ht="15.75" customHeight="1" x14ac:dyDescent="0.15">
      <c r="R822" s="32"/>
    </row>
    <row r="823" spans="18:18" ht="15.75" customHeight="1" x14ac:dyDescent="0.15">
      <c r="R823" s="32"/>
    </row>
    <row r="824" spans="18:18" ht="15.75" customHeight="1" x14ac:dyDescent="0.15">
      <c r="R824" s="32"/>
    </row>
    <row r="825" spans="18:18" ht="15.75" customHeight="1" x14ac:dyDescent="0.15">
      <c r="R825" s="32"/>
    </row>
    <row r="826" spans="18:18" ht="15.75" customHeight="1" x14ac:dyDescent="0.15">
      <c r="R826" s="32"/>
    </row>
    <row r="827" spans="18:18" ht="15.75" customHeight="1" x14ac:dyDescent="0.15">
      <c r="R827" s="32"/>
    </row>
    <row r="828" spans="18:18" ht="15.75" customHeight="1" x14ac:dyDescent="0.15">
      <c r="R828" s="32"/>
    </row>
    <row r="829" spans="18:18" ht="15.75" customHeight="1" x14ac:dyDescent="0.15">
      <c r="R829" s="32"/>
    </row>
    <row r="830" spans="18:18" ht="15.75" customHeight="1" x14ac:dyDescent="0.15">
      <c r="R830" s="32"/>
    </row>
    <row r="831" spans="18:18" ht="15.75" customHeight="1" x14ac:dyDescent="0.15">
      <c r="R831" s="32"/>
    </row>
    <row r="832" spans="18:18" ht="15.75" customHeight="1" x14ac:dyDescent="0.15">
      <c r="R832" s="32"/>
    </row>
    <row r="833" spans="18:18" ht="15.75" customHeight="1" x14ac:dyDescent="0.15">
      <c r="R833" s="32"/>
    </row>
    <row r="834" spans="18:18" ht="15.75" customHeight="1" x14ac:dyDescent="0.15">
      <c r="R834" s="32"/>
    </row>
    <row r="835" spans="18:18" ht="15.75" customHeight="1" x14ac:dyDescent="0.15">
      <c r="R835" s="32"/>
    </row>
    <row r="836" spans="18:18" ht="15.75" customHeight="1" x14ac:dyDescent="0.15">
      <c r="R836" s="32"/>
    </row>
    <row r="837" spans="18:18" ht="15.75" customHeight="1" x14ac:dyDescent="0.15">
      <c r="R837" s="32"/>
    </row>
    <row r="838" spans="18:18" ht="15.75" customHeight="1" x14ac:dyDescent="0.15">
      <c r="R838" s="32"/>
    </row>
    <row r="839" spans="18:18" ht="15.75" customHeight="1" x14ac:dyDescent="0.15">
      <c r="R839" s="32"/>
    </row>
    <row r="840" spans="18:18" ht="15.75" customHeight="1" x14ac:dyDescent="0.15">
      <c r="R840" s="32"/>
    </row>
    <row r="841" spans="18:18" ht="15.75" customHeight="1" x14ac:dyDescent="0.15">
      <c r="R841" s="32"/>
    </row>
    <row r="842" spans="18:18" ht="15.75" customHeight="1" x14ac:dyDescent="0.15">
      <c r="R842" s="32"/>
    </row>
    <row r="843" spans="18:18" ht="15.75" customHeight="1" x14ac:dyDescent="0.15">
      <c r="R843" s="32"/>
    </row>
    <row r="844" spans="18:18" ht="15.75" customHeight="1" x14ac:dyDescent="0.15">
      <c r="R844" s="32"/>
    </row>
    <row r="845" spans="18:18" ht="15.75" customHeight="1" x14ac:dyDescent="0.15">
      <c r="R845" s="32"/>
    </row>
    <row r="846" spans="18:18" ht="15.75" customHeight="1" x14ac:dyDescent="0.15">
      <c r="R846" s="32"/>
    </row>
    <row r="847" spans="18:18" ht="15.75" customHeight="1" x14ac:dyDescent="0.15">
      <c r="R847" s="32"/>
    </row>
    <row r="848" spans="18:18" ht="15.75" customHeight="1" x14ac:dyDescent="0.15">
      <c r="R848" s="32"/>
    </row>
    <row r="849" spans="18:18" ht="15.75" customHeight="1" x14ac:dyDescent="0.15">
      <c r="R849" s="32"/>
    </row>
    <row r="850" spans="18:18" ht="15.75" customHeight="1" x14ac:dyDescent="0.15">
      <c r="R850" s="32"/>
    </row>
    <row r="851" spans="18:18" ht="15.75" customHeight="1" x14ac:dyDescent="0.15">
      <c r="R851" s="32"/>
    </row>
    <row r="852" spans="18:18" ht="15.75" customHeight="1" x14ac:dyDescent="0.15">
      <c r="R852" s="32"/>
    </row>
    <row r="853" spans="18:18" ht="15.75" customHeight="1" x14ac:dyDescent="0.15">
      <c r="R853" s="32"/>
    </row>
    <row r="854" spans="18:18" ht="15.75" customHeight="1" x14ac:dyDescent="0.15">
      <c r="R854" s="32"/>
    </row>
    <row r="855" spans="18:18" ht="15.75" customHeight="1" x14ac:dyDescent="0.15">
      <c r="R855" s="32"/>
    </row>
    <row r="856" spans="18:18" ht="15.75" customHeight="1" x14ac:dyDescent="0.15">
      <c r="R856" s="32"/>
    </row>
    <row r="857" spans="18:18" ht="15.75" customHeight="1" x14ac:dyDescent="0.15">
      <c r="R857" s="32"/>
    </row>
    <row r="858" spans="18:18" ht="15.75" customHeight="1" x14ac:dyDescent="0.15">
      <c r="R858" s="32"/>
    </row>
    <row r="859" spans="18:18" ht="15.75" customHeight="1" x14ac:dyDescent="0.15">
      <c r="R859" s="32"/>
    </row>
    <row r="860" spans="18:18" ht="15.75" customHeight="1" x14ac:dyDescent="0.15">
      <c r="R860" s="32"/>
    </row>
    <row r="861" spans="18:18" ht="15.75" customHeight="1" x14ac:dyDescent="0.15">
      <c r="R861" s="32"/>
    </row>
    <row r="862" spans="18:18" ht="15.75" customHeight="1" x14ac:dyDescent="0.15">
      <c r="R862" s="32"/>
    </row>
    <row r="863" spans="18:18" ht="15.75" customHeight="1" x14ac:dyDescent="0.15">
      <c r="R863" s="32"/>
    </row>
    <row r="864" spans="18:18" ht="15.75" customHeight="1" x14ac:dyDescent="0.15">
      <c r="R864" s="32"/>
    </row>
    <row r="865" spans="18:18" ht="15.75" customHeight="1" x14ac:dyDescent="0.15">
      <c r="R865" s="32"/>
    </row>
    <row r="866" spans="18:18" ht="15.75" customHeight="1" x14ac:dyDescent="0.15">
      <c r="R866" s="32"/>
    </row>
    <row r="867" spans="18:18" ht="15.75" customHeight="1" x14ac:dyDescent="0.15">
      <c r="R867" s="32"/>
    </row>
    <row r="868" spans="18:18" ht="15.75" customHeight="1" x14ac:dyDescent="0.15">
      <c r="R868" s="32"/>
    </row>
    <row r="869" spans="18:18" ht="15.75" customHeight="1" x14ac:dyDescent="0.15">
      <c r="R869" s="32"/>
    </row>
    <row r="870" spans="18:18" ht="15.75" customHeight="1" x14ac:dyDescent="0.15">
      <c r="R870" s="32"/>
    </row>
    <row r="871" spans="18:18" ht="15.75" customHeight="1" x14ac:dyDescent="0.15">
      <c r="R871" s="32"/>
    </row>
    <row r="872" spans="18:18" ht="15.75" customHeight="1" x14ac:dyDescent="0.15">
      <c r="R872" s="32"/>
    </row>
    <row r="873" spans="18:18" ht="15.75" customHeight="1" x14ac:dyDescent="0.15">
      <c r="R873" s="32"/>
    </row>
    <row r="874" spans="18:18" ht="15.75" customHeight="1" x14ac:dyDescent="0.15">
      <c r="R874" s="32"/>
    </row>
    <row r="875" spans="18:18" ht="15.75" customHeight="1" x14ac:dyDescent="0.15">
      <c r="R875" s="32"/>
    </row>
    <row r="876" spans="18:18" ht="15.75" customHeight="1" x14ac:dyDescent="0.15">
      <c r="R876" s="32"/>
    </row>
    <row r="877" spans="18:18" ht="15.75" customHeight="1" x14ac:dyDescent="0.15">
      <c r="R877" s="32"/>
    </row>
    <row r="878" spans="18:18" ht="15.75" customHeight="1" x14ac:dyDescent="0.15">
      <c r="R878" s="32"/>
    </row>
    <row r="879" spans="18:18" ht="15.75" customHeight="1" x14ac:dyDescent="0.15">
      <c r="R879" s="32"/>
    </row>
    <row r="880" spans="18:18" ht="15.75" customHeight="1" x14ac:dyDescent="0.15">
      <c r="R880" s="32"/>
    </row>
    <row r="881" spans="18:18" ht="15.75" customHeight="1" x14ac:dyDescent="0.15">
      <c r="R881" s="32"/>
    </row>
    <row r="882" spans="18:18" ht="15.75" customHeight="1" x14ac:dyDescent="0.15">
      <c r="R882" s="32"/>
    </row>
    <row r="883" spans="18:18" ht="15.75" customHeight="1" x14ac:dyDescent="0.15">
      <c r="R883" s="32"/>
    </row>
    <row r="884" spans="18:18" ht="15.75" customHeight="1" x14ac:dyDescent="0.15">
      <c r="R884" s="32"/>
    </row>
    <row r="885" spans="18:18" ht="15.75" customHeight="1" x14ac:dyDescent="0.15">
      <c r="R885" s="32"/>
    </row>
    <row r="886" spans="18:18" ht="15.75" customHeight="1" x14ac:dyDescent="0.15">
      <c r="R886" s="32"/>
    </row>
    <row r="887" spans="18:18" ht="15.75" customHeight="1" x14ac:dyDescent="0.15">
      <c r="R887" s="32"/>
    </row>
    <row r="888" spans="18:18" ht="15.75" customHeight="1" x14ac:dyDescent="0.15">
      <c r="R888" s="32"/>
    </row>
    <row r="889" spans="18:18" ht="15.75" customHeight="1" x14ac:dyDescent="0.15">
      <c r="R889" s="32"/>
    </row>
    <row r="890" spans="18:18" ht="15.75" customHeight="1" x14ac:dyDescent="0.15">
      <c r="R890" s="32"/>
    </row>
    <row r="891" spans="18:18" ht="15.75" customHeight="1" x14ac:dyDescent="0.15">
      <c r="R891" s="32"/>
    </row>
    <row r="892" spans="18:18" ht="15.75" customHeight="1" x14ac:dyDescent="0.15">
      <c r="R892" s="32"/>
    </row>
    <row r="893" spans="18:18" ht="15.75" customHeight="1" x14ac:dyDescent="0.15">
      <c r="R893" s="32"/>
    </row>
    <row r="894" spans="18:18" ht="15.75" customHeight="1" x14ac:dyDescent="0.15">
      <c r="R894" s="32"/>
    </row>
    <row r="895" spans="18:18" ht="15.75" customHeight="1" x14ac:dyDescent="0.15">
      <c r="R895" s="32"/>
    </row>
    <row r="896" spans="18:18" ht="15.75" customHeight="1" x14ac:dyDescent="0.15">
      <c r="R896" s="32"/>
    </row>
    <row r="897" spans="18:18" ht="15.75" customHeight="1" x14ac:dyDescent="0.15">
      <c r="R897" s="32"/>
    </row>
    <row r="898" spans="18:18" ht="15.75" customHeight="1" x14ac:dyDescent="0.15">
      <c r="R898" s="32"/>
    </row>
    <row r="899" spans="18:18" ht="15.75" customHeight="1" x14ac:dyDescent="0.15">
      <c r="R899" s="32"/>
    </row>
    <row r="900" spans="18:18" ht="15.75" customHeight="1" x14ac:dyDescent="0.15">
      <c r="R900" s="32"/>
    </row>
    <row r="901" spans="18:18" ht="15.75" customHeight="1" x14ac:dyDescent="0.15">
      <c r="R901" s="32"/>
    </row>
    <row r="902" spans="18:18" ht="15.75" customHeight="1" x14ac:dyDescent="0.15">
      <c r="R902" s="32"/>
    </row>
    <row r="903" spans="18:18" ht="15.75" customHeight="1" x14ac:dyDescent="0.15">
      <c r="R903" s="32"/>
    </row>
    <row r="904" spans="18:18" ht="15.75" customHeight="1" x14ac:dyDescent="0.15">
      <c r="R904" s="32"/>
    </row>
    <row r="905" spans="18:18" ht="15.75" customHeight="1" x14ac:dyDescent="0.15">
      <c r="R905" s="32"/>
    </row>
    <row r="906" spans="18:18" ht="15.75" customHeight="1" x14ac:dyDescent="0.15">
      <c r="R906" s="32"/>
    </row>
    <row r="907" spans="18:18" ht="15.75" customHeight="1" x14ac:dyDescent="0.15">
      <c r="R907" s="32"/>
    </row>
    <row r="908" spans="18:18" ht="15.75" customHeight="1" x14ac:dyDescent="0.15">
      <c r="R908" s="32"/>
    </row>
    <row r="909" spans="18:18" ht="15.75" customHeight="1" x14ac:dyDescent="0.15">
      <c r="R909" s="32"/>
    </row>
    <row r="910" spans="18:18" ht="15.75" customHeight="1" x14ac:dyDescent="0.15">
      <c r="R910" s="32"/>
    </row>
    <row r="911" spans="18:18" ht="15.75" customHeight="1" x14ac:dyDescent="0.15">
      <c r="R911" s="32"/>
    </row>
    <row r="912" spans="18:18" ht="15.75" customHeight="1" x14ac:dyDescent="0.15">
      <c r="R912" s="32"/>
    </row>
    <row r="913" spans="18:18" ht="15.75" customHeight="1" x14ac:dyDescent="0.15">
      <c r="R913" s="32"/>
    </row>
    <row r="914" spans="18:18" ht="15.75" customHeight="1" x14ac:dyDescent="0.15">
      <c r="R914" s="32"/>
    </row>
    <row r="915" spans="18:18" ht="15.75" customHeight="1" x14ac:dyDescent="0.15">
      <c r="R915" s="32"/>
    </row>
    <row r="916" spans="18:18" ht="15.75" customHeight="1" x14ac:dyDescent="0.15">
      <c r="R916" s="32"/>
    </row>
    <row r="917" spans="18:18" ht="15.75" customHeight="1" x14ac:dyDescent="0.15">
      <c r="R917" s="32"/>
    </row>
    <row r="918" spans="18:18" ht="15.75" customHeight="1" x14ac:dyDescent="0.15">
      <c r="R918" s="32"/>
    </row>
    <row r="919" spans="18:18" ht="15.75" customHeight="1" x14ac:dyDescent="0.15">
      <c r="R919" s="32"/>
    </row>
    <row r="920" spans="18:18" ht="15.75" customHeight="1" x14ac:dyDescent="0.15">
      <c r="R920" s="32"/>
    </row>
    <row r="921" spans="18:18" ht="15.75" customHeight="1" x14ac:dyDescent="0.15">
      <c r="R921" s="32"/>
    </row>
    <row r="922" spans="18:18" ht="15.75" customHeight="1" x14ac:dyDescent="0.15">
      <c r="R922" s="32"/>
    </row>
    <row r="923" spans="18:18" ht="15.75" customHeight="1" x14ac:dyDescent="0.15">
      <c r="R923" s="32"/>
    </row>
    <row r="924" spans="18:18" ht="15.75" customHeight="1" x14ac:dyDescent="0.15">
      <c r="R924" s="32"/>
    </row>
    <row r="925" spans="18:18" ht="15.75" customHeight="1" x14ac:dyDescent="0.15">
      <c r="R925" s="32"/>
    </row>
    <row r="926" spans="18:18" ht="15.75" customHeight="1" x14ac:dyDescent="0.15">
      <c r="R926" s="32"/>
    </row>
    <row r="927" spans="18:18" ht="15.75" customHeight="1" x14ac:dyDescent="0.15">
      <c r="R927" s="32"/>
    </row>
    <row r="928" spans="18:18" ht="15.75" customHeight="1" x14ac:dyDescent="0.15">
      <c r="R928" s="32"/>
    </row>
    <row r="929" spans="18:18" ht="15.75" customHeight="1" x14ac:dyDescent="0.15">
      <c r="R929" s="32"/>
    </row>
    <row r="930" spans="18:18" ht="15.75" customHeight="1" x14ac:dyDescent="0.15">
      <c r="R930" s="32"/>
    </row>
    <row r="931" spans="18:18" ht="15.75" customHeight="1" x14ac:dyDescent="0.15">
      <c r="R931" s="32"/>
    </row>
    <row r="932" spans="18:18" ht="15.75" customHeight="1" x14ac:dyDescent="0.15">
      <c r="R932" s="32"/>
    </row>
    <row r="933" spans="18:18" ht="15.75" customHeight="1" x14ac:dyDescent="0.15">
      <c r="R933" s="32"/>
    </row>
    <row r="934" spans="18:18" ht="15.75" customHeight="1" x14ac:dyDescent="0.15">
      <c r="R934" s="32"/>
    </row>
    <row r="935" spans="18:18" ht="15.75" customHeight="1" x14ac:dyDescent="0.15">
      <c r="R935" s="32"/>
    </row>
    <row r="936" spans="18:18" ht="15.75" customHeight="1" x14ac:dyDescent="0.15">
      <c r="R936" s="32"/>
    </row>
    <row r="937" spans="18:18" ht="15.75" customHeight="1" x14ac:dyDescent="0.15">
      <c r="R937" s="32"/>
    </row>
    <row r="938" spans="18:18" ht="15.75" customHeight="1" x14ac:dyDescent="0.15">
      <c r="R938" s="32"/>
    </row>
    <row r="939" spans="18:18" ht="15.75" customHeight="1" x14ac:dyDescent="0.15">
      <c r="R939" s="32"/>
    </row>
    <row r="940" spans="18:18" ht="15.75" customHeight="1" x14ac:dyDescent="0.15">
      <c r="R940" s="32"/>
    </row>
    <row r="941" spans="18:18" ht="15.75" customHeight="1" x14ac:dyDescent="0.15">
      <c r="R941" s="32"/>
    </row>
    <row r="942" spans="18:18" ht="15.75" customHeight="1" x14ac:dyDescent="0.15">
      <c r="R942" s="32"/>
    </row>
    <row r="943" spans="18:18" ht="15.75" customHeight="1" x14ac:dyDescent="0.15">
      <c r="R943" s="32"/>
    </row>
    <row r="944" spans="18:18" ht="15.75" customHeight="1" x14ac:dyDescent="0.15">
      <c r="R944" s="32"/>
    </row>
    <row r="945" spans="18:18" ht="15.75" customHeight="1" x14ac:dyDescent="0.15">
      <c r="R945" s="32"/>
    </row>
    <row r="946" spans="18:18" ht="15.75" customHeight="1" x14ac:dyDescent="0.15">
      <c r="R946" s="32"/>
    </row>
    <row r="947" spans="18:18" ht="15.75" customHeight="1" x14ac:dyDescent="0.15">
      <c r="R947" s="32"/>
    </row>
    <row r="948" spans="18:18" ht="15.75" customHeight="1" x14ac:dyDescent="0.15">
      <c r="R948" s="32"/>
    </row>
    <row r="949" spans="18:18" ht="15.75" customHeight="1" x14ac:dyDescent="0.15">
      <c r="R949" s="32"/>
    </row>
    <row r="950" spans="18:18" ht="15.75" customHeight="1" x14ac:dyDescent="0.15">
      <c r="R950" s="32"/>
    </row>
    <row r="951" spans="18:18" ht="15.75" customHeight="1" x14ac:dyDescent="0.15">
      <c r="R951" s="32"/>
    </row>
    <row r="952" spans="18:18" ht="15.75" customHeight="1" x14ac:dyDescent="0.15">
      <c r="R952" s="32"/>
    </row>
    <row r="953" spans="18:18" ht="15.75" customHeight="1" x14ac:dyDescent="0.15">
      <c r="R953" s="32"/>
    </row>
    <row r="954" spans="18:18" ht="15.75" customHeight="1" x14ac:dyDescent="0.15">
      <c r="R954" s="32"/>
    </row>
    <row r="955" spans="18:18" ht="15.75" customHeight="1" x14ac:dyDescent="0.15">
      <c r="R955" s="32"/>
    </row>
    <row r="956" spans="18:18" ht="15.75" customHeight="1" x14ac:dyDescent="0.15">
      <c r="R956" s="32"/>
    </row>
    <row r="957" spans="18:18" ht="15.75" customHeight="1" x14ac:dyDescent="0.15">
      <c r="R957" s="32"/>
    </row>
    <row r="958" spans="18:18" ht="15.75" customHeight="1" x14ac:dyDescent="0.15">
      <c r="R958" s="32"/>
    </row>
    <row r="959" spans="18:18" ht="15.75" customHeight="1" x14ac:dyDescent="0.15">
      <c r="R959" s="32"/>
    </row>
    <row r="960" spans="18:18" ht="15.75" customHeight="1" x14ac:dyDescent="0.15">
      <c r="R960" s="32"/>
    </row>
    <row r="961" spans="18:18" ht="15.75" customHeight="1" x14ac:dyDescent="0.15">
      <c r="R961" s="32"/>
    </row>
    <row r="962" spans="18:18" ht="15.75" customHeight="1" x14ac:dyDescent="0.15">
      <c r="R962" s="32"/>
    </row>
    <row r="963" spans="18:18" ht="15.75" customHeight="1" x14ac:dyDescent="0.15">
      <c r="R963" s="32"/>
    </row>
    <row r="964" spans="18:18" ht="15.75" customHeight="1" x14ac:dyDescent="0.15">
      <c r="R964" s="32"/>
    </row>
    <row r="965" spans="18:18" ht="15.75" customHeight="1" x14ac:dyDescent="0.15">
      <c r="R965" s="32"/>
    </row>
    <row r="966" spans="18:18" ht="15.75" customHeight="1" x14ac:dyDescent="0.15">
      <c r="R966" s="32"/>
    </row>
    <row r="967" spans="18:18" ht="15.75" customHeight="1" x14ac:dyDescent="0.15">
      <c r="R967" s="32"/>
    </row>
    <row r="968" spans="18:18" ht="15.75" customHeight="1" x14ac:dyDescent="0.15">
      <c r="R968" s="32"/>
    </row>
    <row r="969" spans="18:18" ht="15.75" customHeight="1" x14ac:dyDescent="0.15">
      <c r="R969" s="32"/>
    </row>
    <row r="970" spans="18:18" ht="15.75" customHeight="1" x14ac:dyDescent="0.15">
      <c r="R970" s="32"/>
    </row>
    <row r="971" spans="18:18" ht="15.75" customHeight="1" x14ac:dyDescent="0.15">
      <c r="R971" s="32"/>
    </row>
    <row r="972" spans="18:18" ht="15.75" customHeight="1" x14ac:dyDescent="0.15">
      <c r="R972" s="32"/>
    </row>
    <row r="973" spans="18:18" ht="15.75" customHeight="1" x14ac:dyDescent="0.15">
      <c r="R973" s="32"/>
    </row>
    <row r="974" spans="18:18" ht="15.75" customHeight="1" x14ac:dyDescent="0.15">
      <c r="R974" s="32"/>
    </row>
    <row r="975" spans="18:18" ht="15.75" customHeight="1" x14ac:dyDescent="0.15">
      <c r="R975" s="32"/>
    </row>
    <row r="976" spans="18:18" ht="15.75" customHeight="1" x14ac:dyDescent="0.15">
      <c r="R976" s="32"/>
    </row>
    <row r="977" spans="18:18" ht="15.75" customHeight="1" x14ac:dyDescent="0.15">
      <c r="R977" s="32"/>
    </row>
    <row r="978" spans="18:18" ht="15.75" customHeight="1" x14ac:dyDescent="0.15">
      <c r="R978" s="32"/>
    </row>
    <row r="979" spans="18:18" ht="15.75" customHeight="1" x14ac:dyDescent="0.15">
      <c r="R979" s="32"/>
    </row>
    <row r="980" spans="18:18" ht="15.75" customHeight="1" x14ac:dyDescent="0.15">
      <c r="R980" s="32"/>
    </row>
    <row r="981" spans="18:18" ht="15.75" customHeight="1" x14ac:dyDescent="0.15">
      <c r="R981" s="32"/>
    </row>
    <row r="982" spans="18:18" ht="15.75" customHeight="1" x14ac:dyDescent="0.15">
      <c r="R982" s="32"/>
    </row>
    <row r="983" spans="18:18" ht="15.75" customHeight="1" x14ac:dyDescent="0.15">
      <c r="R983" s="32"/>
    </row>
    <row r="984" spans="18:18" ht="15.75" customHeight="1" x14ac:dyDescent="0.15">
      <c r="R984" s="32"/>
    </row>
    <row r="985" spans="18:18" ht="15.75" customHeight="1" x14ac:dyDescent="0.15">
      <c r="R985" s="32"/>
    </row>
    <row r="986" spans="18:18" ht="15.75" customHeight="1" x14ac:dyDescent="0.15">
      <c r="R986" s="32"/>
    </row>
    <row r="987" spans="18:18" ht="15.75" customHeight="1" x14ac:dyDescent="0.15">
      <c r="R987" s="32"/>
    </row>
    <row r="988" spans="18:18" ht="15.75" customHeight="1" x14ac:dyDescent="0.15">
      <c r="R988" s="32"/>
    </row>
    <row r="989" spans="18:18" ht="15.75" customHeight="1" x14ac:dyDescent="0.15">
      <c r="R989" s="32"/>
    </row>
    <row r="990" spans="18:18" ht="15.75" customHeight="1" x14ac:dyDescent="0.15">
      <c r="R990" s="32"/>
    </row>
    <row r="991" spans="18:18" ht="15.75" customHeight="1" x14ac:dyDescent="0.15">
      <c r="R991" s="32"/>
    </row>
    <row r="992" spans="18:18" ht="15.75" customHeight="1" x14ac:dyDescent="0.15">
      <c r="R992" s="32"/>
    </row>
    <row r="993" spans="18:18" ht="15.75" customHeight="1" x14ac:dyDescent="0.15">
      <c r="R993" s="32"/>
    </row>
    <row r="994" spans="18:18" ht="15.75" customHeight="1" x14ac:dyDescent="0.15">
      <c r="R994" s="32"/>
    </row>
    <row r="995" spans="18:18" ht="15.75" customHeight="1" x14ac:dyDescent="0.15">
      <c r="R995" s="32"/>
    </row>
    <row r="996" spans="18:18" ht="15.75" customHeight="1" x14ac:dyDescent="0.15">
      <c r="R996" s="32"/>
    </row>
    <row r="997" spans="18:18" ht="15.75" customHeight="1" x14ac:dyDescent="0.15">
      <c r="R997" s="32"/>
    </row>
    <row r="998" spans="18:18" ht="15.75" customHeight="1" x14ac:dyDescent="0.15">
      <c r="R998" s="32"/>
    </row>
    <row r="999" spans="18:18" ht="15.75" customHeight="1" x14ac:dyDescent="0.15">
      <c r="R999" s="32"/>
    </row>
    <row r="1000" spans="18:18" ht="15.75" customHeight="1" x14ac:dyDescent="0.15">
      <c r="R1000" s="32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2.6640625" defaultRowHeight="15" customHeight="1" x14ac:dyDescent="0.15"/>
  <cols>
    <col min="1" max="1" width="13.83203125" customWidth="1"/>
    <col min="2" max="2" width="12.1640625" customWidth="1"/>
    <col min="3" max="3" width="8" customWidth="1"/>
    <col min="4" max="4" width="5.6640625" customWidth="1"/>
    <col min="5" max="5" width="9.5" customWidth="1"/>
    <col min="6" max="6" width="10.6640625" customWidth="1"/>
    <col min="7" max="7" width="10.1640625" customWidth="1"/>
    <col min="8" max="8" width="9" customWidth="1"/>
    <col min="9" max="10" width="11.6640625" customWidth="1"/>
    <col min="11" max="12" width="8.6640625" customWidth="1"/>
    <col min="13" max="13" width="9.6640625" customWidth="1"/>
    <col min="14" max="14" width="4.83203125" customWidth="1"/>
    <col min="15" max="15" width="15.33203125" customWidth="1"/>
    <col min="16" max="16" width="9.6640625" customWidth="1"/>
    <col min="17" max="18" width="7.33203125" customWidth="1"/>
    <col min="19" max="19" width="7.1640625" customWidth="1"/>
    <col min="20" max="20" width="11.1640625" customWidth="1"/>
    <col min="21" max="21" width="13.5" customWidth="1"/>
    <col min="22" max="22" width="51.1640625" customWidth="1"/>
    <col min="23" max="24" width="7.6640625" customWidth="1"/>
    <col min="25" max="25" width="8.1640625" customWidth="1"/>
    <col min="26" max="26" width="11.1640625" customWidth="1"/>
    <col min="27" max="27" width="15.1640625" customWidth="1"/>
    <col min="28" max="28" width="9.6640625" customWidth="1"/>
    <col min="29" max="29" width="7.1640625" customWidth="1"/>
    <col min="30" max="30" width="10.83203125" customWidth="1"/>
    <col min="31" max="31" width="7.6640625" customWidth="1"/>
    <col min="32" max="32" width="10.1640625" customWidth="1"/>
    <col min="33" max="33" width="8.83203125" customWidth="1"/>
  </cols>
  <sheetData>
    <row r="1" spans="1:33" ht="18.75" customHeight="1" x14ac:dyDescent="0.2">
      <c r="A1" s="58" t="str">
        <f ca="1">IFERROR(__xludf.DUMMYFUNCTION("IFERROR(VLOOKUP(B2,IMPORTRANGE(""https://docs.google.com/spreadsheets/d/1x0DhHglkXKoEBOD2MBsuK_EyIr1ouxD2ftIpqOYFa-k/edit?usp=sharing"",""Ubiquitty-SKU-Specific Info!B1:BJ5000""),3,FALSE),"""")"),"Metal Stamping Kit with Hammer and Steel Bench Block, 36 Piece Punch Set - Letter Stamps for Metal, Jewelry, Wood, Leather &amp; More")</f>
        <v>Metal Stamping Kit with Hammer and Steel Bench Block, 36 Piece Punch Set - Letter Stamps for Metal, Jewelry, Wood, Leather &amp; More</v>
      </c>
      <c r="B1" s="59"/>
      <c r="C1" s="60" t="s">
        <v>0</v>
      </c>
      <c r="D1" s="62" t="s">
        <v>1</v>
      </c>
      <c r="E1" s="62" t="s">
        <v>2</v>
      </c>
      <c r="F1" s="64" t="s">
        <v>3</v>
      </c>
      <c r="G1" s="64" t="s">
        <v>4</v>
      </c>
      <c r="H1" s="65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70" t="s">
        <v>10</v>
      </c>
      <c r="N1" s="71" t="s">
        <v>11</v>
      </c>
      <c r="O1" s="62" t="s">
        <v>12</v>
      </c>
      <c r="P1" s="62" t="s">
        <v>13</v>
      </c>
      <c r="Q1" s="69" t="s">
        <v>14</v>
      </c>
      <c r="R1" s="69" t="s">
        <v>15</v>
      </c>
      <c r="S1" s="72" t="s">
        <v>16</v>
      </c>
      <c r="T1" s="74" t="s">
        <v>230</v>
      </c>
      <c r="U1" s="74" t="s">
        <v>17</v>
      </c>
      <c r="V1" s="76" t="s">
        <v>18</v>
      </c>
      <c r="W1" s="74" t="s">
        <v>19</v>
      </c>
      <c r="X1" s="74" t="s">
        <v>20</v>
      </c>
      <c r="Y1" s="74" t="s">
        <v>21</v>
      </c>
      <c r="Z1" s="74" t="s">
        <v>22</v>
      </c>
      <c r="AA1" s="74" t="s">
        <v>23</v>
      </c>
      <c r="AB1" s="74" t="s">
        <v>24</v>
      </c>
      <c r="AC1" s="74" t="s">
        <v>25</v>
      </c>
      <c r="AD1" s="76" t="s">
        <v>26</v>
      </c>
      <c r="AE1" s="77" t="s">
        <v>27</v>
      </c>
      <c r="AF1" s="77" t="s">
        <v>28</v>
      </c>
      <c r="AG1" s="7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Info!B1:BJ5000""),2,FALSE),"""")"),"B087XWGFG2")</f>
        <v>B087XWGFG2</v>
      </c>
      <c r="B2" s="36" t="s">
        <v>218</v>
      </c>
      <c r="C2" s="61"/>
      <c r="D2" s="61"/>
      <c r="E2" s="63"/>
      <c r="F2" s="61"/>
      <c r="G2" s="61"/>
      <c r="H2" s="66"/>
      <c r="I2" s="61"/>
      <c r="J2" s="61"/>
      <c r="K2" s="66"/>
      <c r="L2" s="66"/>
      <c r="M2" s="66"/>
      <c r="N2" s="61"/>
      <c r="O2" s="61"/>
      <c r="P2" s="63"/>
      <c r="Q2" s="61"/>
      <c r="R2" s="61"/>
      <c r="S2" s="73"/>
      <c r="T2" s="59"/>
      <c r="U2" s="75"/>
      <c r="V2" s="75"/>
      <c r="W2" s="59"/>
      <c r="X2" s="59"/>
      <c r="Y2" s="59"/>
      <c r="Z2" s="59"/>
      <c r="AA2" s="75"/>
      <c r="AB2" s="75"/>
      <c r="AC2" s="75"/>
      <c r="AD2" s="75"/>
      <c r="AE2" s="59"/>
      <c r="AF2" s="59"/>
      <c r="AG2" s="59"/>
    </row>
    <row r="3" spans="1:33" ht="192" x14ac:dyDescent="0.15">
      <c r="A3" s="67" t="s">
        <v>31</v>
      </c>
      <c r="B3" s="68"/>
      <c r="C3" s="4">
        <f>((AE32+AF32)/0.85)*-1</f>
        <v>28.415674492058823</v>
      </c>
      <c r="D3" s="5">
        <f>SUM(D4:D99529)</f>
        <v>49</v>
      </c>
      <c r="E3" s="5"/>
      <c r="F3" s="6">
        <f t="shared" ref="F3:G3" si="0">SUM(F4:F99529)</f>
        <v>2084.73</v>
      </c>
      <c r="G3" s="6">
        <f t="shared" si="0"/>
        <v>-1.7699999999999998</v>
      </c>
      <c r="H3" s="7">
        <f t="shared" ref="H3:H32" si="1">G3/F3*-1</f>
        <v>8.4903080974514677E-4</v>
      </c>
      <c r="I3" s="8">
        <f t="shared" ref="I3:I32" si="2">J3/F3</f>
        <v>0.26477510642895791</v>
      </c>
      <c r="J3" s="6">
        <f>SUM(J4:J99529)</f>
        <v>551.98460762564139</v>
      </c>
      <c r="K3" s="6">
        <f t="shared" ref="K3:K32" si="3">J3/D3</f>
        <v>11.264991992360029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Sheet!a1:g5000""),2,FALSE),"""")"),"5 - March
5 - April
5 - May
5 - June
5 - July
5 - Aug
5 - Sept
5 - Oct
5 - Nov
5 - Dec
5 - Jan
5 - Feb")</f>
        <v>5 - March
5 - April
5 - May
5 - June
5 - July
5 - Aug
5 - Sept
5 - Oct
5 - Nov
5 - Dec
5 - Jan
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QTY-0")</f>
        <v>US QTY-0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SUM(W4:W99529)</f>
        <v>0</v>
      </c>
      <c r="X3" s="7">
        <f>W3/D3</f>
        <v>0</v>
      </c>
      <c r="Y3" s="6"/>
      <c r="Z3" s="5"/>
      <c r="AA3" s="5"/>
      <c r="AB3" s="5"/>
      <c r="AC3" s="5"/>
      <c r="AD3" s="6">
        <f>SUM(AD4:AD99529)</f>
        <v>-3.2834406699999992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Info!B2:BZ3000""),37,FALSE)),"""")*-1"),-18.17332331825)</f>
        <v>-18.173323318249999</v>
      </c>
      <c r="AG3" s="6">
        <f>SUM(AG4:AG99529)</f>
        <v>-27.740000000000002</v>
      </c>
    </row>
    <row r="4" spans="1:33" ht="15.75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760</v>
      </c>
      <c r="U4" s="23" t="s">
        <v>34</v>
      </c>
      <c r="V4" s="24" t="s">
        <v>34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7" t="e">
        <v>#N/A</v>
      </c>
      <c r="AB4" s="28" t="e">
        <f t="shared" ref="AB4:AB32" si="11">IF(OR(AA4="UsLargeStandardSize",AA4="UsSmallStandardSize"),-0.69,-0.48)</f>
        <v>#N/A</v>
      </c>
      <c r="AC4" s="29" t="e">
        <v>#N/A</v>
      </c>
      <c r="AD4" s="26">
        <f t="shared" ref="AD4:AD32" si="12">IFERROR(AB4*AC4*D4*2,0)</f>
        <v>0</v>
      </c>
      <c r="AE4" s="26">
        <v>0</v>
      </c>
      <c r="AF4" s="26">
        <v>-18.740111025641024</v>
      </c>
      <c r="AG4" s="26">
        <v>0</v>
      </c>
    </row>
    <row r="5" spans="1:33" ht="15.75" customHeight="1" x14ac:dyDescent="0.2">
      <c r="A5" s="15" t="s">
        <v>36</v>
      </c>
      <c r="B5" s="15"/>
      <c r="C5" s="16">
        <f t="shared" si="4"/>
        <v>46</v>
      </c>
      <c r="D5" s="17">
        <v>1</v>
      </c>
      <c r="E5" s="17">
        <v>0</v>
      </c>
      <c r="F5" s="30">
        <v>46</v>
      </c>
      <c r="G5" s="30">
        <v>0</v>
      </c>
      <c r="H5" s="19">
        <f t="shared" si="1"/>
        <v>0</v>
      </c>
      <c r="I5" s="19">
        <f t="shared" si="2"/>
        <v>0.31507932552954293</v>
      </c>
      <c r="J5" s="18">
        <f t="shared" si="5"/>
        <v>14.493648974358976</v>
      </c>
      <c r="K5" s="18">
        <f t="shared" si="3"/>
        <v>14.493648974358976</v>
      </c>
      <c r="L5" s="17">
        <v>48</v>
      </c>
      <c r="M5" s="20">
        <f t="shared" si="6"/>
        <v>2.0833333333333332E-2</v>
      </c>
      <c r="N5" s="17">
        <v>1</v>
      </c>
      <c r="O5" s="21">
        <f t="shared" ref="O5:P5" si="13">D5/7</f>
        <v>0.14285714285714285</v>
      </c>
      <c r="P5" s="21">
        <f t="shared" si="13"/>
        <v>0</v>
      </c>
      <c r="Q5" s="17">
        <f t="shared" si="8"/>
        <v>7</v>
      </c>
      <c r="R5" s="17"/>
      <c r="S5" s="22" t="e">
        <v>#N/A</v>
      </c>
      <c r="T5" s="15">
        <v>760</v>
      </c>
      <c r="U5" s="23" t="s">
        <v>34</v>
      </c>
      <c r="V5" s="24" t="s">
        <v>34</v>
      </c>
      <c r="W5" s="15">
        <v>0</v>
      </c>
      <c r="X5" s="25">
        <f t="shared" si="9"/>
        <v>0</v>
      </c>
      <c r="Y5" s="26">
        <f t="shared" si="10"/>
        <v>0</v>
      </c>
      <c r="Z5" s="15">
        <v>0</v>
      </c>
      <c r="AA5" s="15" t="s">
        <v>35</v>
      </c>
      <c r="AB5" s="28">
        <f t="shared" si="11"/>
        <v>-0.69</v>
      </c>
      <c r="AC5" s="29">
        <v>4.8000000000000001E-2</v>
      </c>
      <c r="AD5" s="26">
        <f t="shared" si="12"/>
        <v>-6.6239999999999993E-2</v>
      </c>
      <c r="AE5" s="26">
        <v>-5.8</v>
      </c>
      <c r="AF5" s="26">
        <v>-18.740111025641024</v>
      </c>
      <c r="AG5" s="26">
        <v>0</v>
      </c>
    </row>
    <row r="6" spans="1:33" ht="15.75" customHeight="1" x14ac:dyDescent="0.2">
      <c r="A6" s="15" t="s">
        <v>38</v>
      </c>
      <c r="B6" s="15"/>
      <c r="C6" s="16">
        <f t="shared" si="4"/>
        <v>46</v>
      </c>
      <c r="D6" s="17">
        <v>1</v>
      </c>
      <c r="E6" s="17">
        <v>0</v>
      </c>
      <c r="F6" s="30">
        <v>46</v>
      </c>
      <c r="G6" s="30">
        <v>0</v>
      </c>
      <c r="H6" s="19">
        <f t="shared" si="1"/>
        <v>0</v>
      </c>
      <c r="I6" s="19">
        <f t="shared" si="2"/>
        <v>0.31507932552954293</v>
      </c>
      <c r="J6" s="18">
        <f t="shared" si="5"/>
        <v>14.493648974358976</v>
      </c>
      <c r="K6" s="18">
        <f t="shared" si="3"/>
        <v>14.493648974358976</v>
      </c>
      <c r="L6" s="17">
        <v>21</v>
      </c>
      <c r="M6" s="20">
        <f t="shared" si="6"/>
        <v>4.7619047619047616E-2</v>
      </c>
      <c r="N6" s="17">
        <v>0</v>
      </c>
      <c r="O6" s="21">
        <f t="shared" ref="O6:P6" si="14">D6/7</f>
        <v>0.14285714285714285</v>
      </c>
      <c r="P6" s="21">
        <f t="shared" si="14"/>
        <v>0</v>
      </c>
      <c r="Q6" s="17">
        <f t="shared" si="8"/>
        <v>0</v>
      </c>
      <c r="R6" s="17"/>
      <c r="S6" s="22">
        <v>6.68965517241379</v>
      </c>
      <c r="T6" s="15">
        <v>760</v>
      </c>
      <c r="U6" s="23" t="s">
        <v>34</v>
      </c>
      <c r="V6" s="24" t="s">
        <v>125</v>
      </c>
      <c r="W6" s="15">
        <v>0</v>
      </c>
      <c r="X6" s="25">
        <f t="shared" si="9"/>
        <v>0</v>
      </c>
      <c r="Y6" s="26">
        <f t="shared" si="10"/>
        <v>0</v>
      </c>
      <c r="Z6" s="15">
        <v>0</v>
      </c>
      <c r="AA6" s="15" t="s">
        <v>35</v>
      </c>
      <c r="AB6" s="28">
        <f t="shared" si="11"/>
        <v>-0.69</v>
      </c>
      <c r="AC6" s="29">
        <v>4.8000000000000001E-2</v>
      </c>
      <c r="AD6" s="26">
        <f t="shared" si="12"/>
        <v>-6.6239999999999993E-2</v>
      </c>
      <c r="AE6" s="26">
        <v>-5.8</v>
      </c>
      <c r="AF6" s="26">
        <v>-18.740111025641024</v>
      </c>
      <c r="AG6" s="26">
        <v>0</v>
      </c>
    </row>
    <row r="7" spans="1:33" ht="15.75" customHeight="1" x14ac:dyDescent="0.2">
      <c r="A7" s="15" t="s">
        <v>39</v>
      </c>
      <c r="B7" s="15"/>
      <c r="C7" s="16" t="str">
        <f t="shared" si="4"/>
        <v xml:space="preserve"> - </v>
      </c>
      <c r="D7" s="17">
        <v>0</v>
      </c>
      <c r="E7" s="17">
        <v>0</v>
      </c>
      <c r="F7" s="30">
        <v>0</v>
      </c>
      <c r="G7" s="30">
        <v>0</v>
      </c>
      <c r="H7" s="19" t="e">
        <f t="shared" si="1"/>
        <v>#DIV/0!</v>
      </c>
      <c r="I7" s="19" t="e">
        <f t="shared" si="2"/>
        <v>#DIV/0!</v>
      </c>
      <c r="J7" s="18">
        <f t="shared" si="5"/>
        <v>0</v>
      </c>
      <c r="K7" s="18" t="e">
        <f t="shared" si="3"/>
        <v>#DIV/0!</v>
      </c>
      <c r="L7" s="17">
        <v>0</v>
      </c>
      <c r="M7" s="20" t="str">
        <f t="shared" si="6"/>
        <v>-</v>
      </c>
      <c r="N7" s="17">
        <v>0</v>
      </c>
      <c r="O7" s="21">
        <f t="shared" ref="O7:P7" si="15">D7/7</f>
        <v>0</v>
      </c>
      <c r="P7" s="21">
        <f t="shared" si="15"/>
        <v>0</v>
      </c>
      <c r="Q7" s="17" t="e">
        <f t="shared" si="8"/>
        <v>#DIV/0!</v>
      </c>
      <c r="R7" s="17"/>
      <c r="S7" s="22">
        <v>9.3125</v>
      </c>
      <c r="T7" s="15">
        <v>760</v>
      </c>
      <c r="U7" s="23" t="s">
        <v>34</v>
      </c>
      <c r="V7" s="24" t="s">
        <v>125</v>
      </c>
      <c r="W7" s="15">
        <v>0</v>
      </c>
      <c r="X7" s="25">
        <f t="shared" si="9"/>
        <v>0</v>
      </c>
      <c r="Y7" s="26">
        <f t="shared" si="10"/>
        <v>0</v>
      </c>
      <c r="Z7" s="15">
        <v>0</v>
      </c>
      <c r="AA7" s="15" t="s">
        <v>35</v>
      </c>
      <c r="AB7" s="28">
        <f t="shared" si="11"/>
        <v>-0.69</v>
      </c>
      <c r="AC7" s="29">
        <v>4.8000000000000001E-2</v>
      </c>
      <c r="AD7" s="26">
        <f t="shared" si="12"/>
        <v>0</v>
      </c>
      <c r="AE7" s="26">
        <v>-5.8</v>
      </c>
      <c r="AF7" s="26">
        <v>-18.740111025641024</v>
      </c>
      <c r="AG7" s="26">
        <v>0</v>
      </c>
    </row>
    <row r="8" spans="1:33" ht="15.75" customHeight="1" x14ac:dyDescent="0.2">
      <c r="A8" s="15" t="s">
        <v>41</v>
      </c>
      <c r="B8" s="15"/>
      <c r="C8" s="16">
        <f t="shared" si="4"/>
        <v>46</v>
      </c>
      <c r="D8" s="17">
        <v>1</v>
      </c>
      <c r="E8" s="17">
        <v>0</v>
      </c>
      <c r="F8" s="30">
        <v>46</v>
      </c>
      <c r="G8" s="30">
        <v>0</v>
      </c>
      <c r="H8" s="19">
        <f t="shared" si="1"/>
        <v>0</v>
      </c>
      <c r="I8" s="19">
        <f t="shared" si="2"/>
        <v>0.3150817391304348</v>
      </c>
      <c r="J8" s="18">
        <f t="shared" si="5"/>
        <v>14.493760000000002</v>
      </c>
      <c r="K8" s="18">
        <f t="shared" si="3"/>
        <v>14.493760000000002</v>
      </c>
      <c r="L8" s="17">
        <v>13</v>
      </c>
      <c r="M8" s="20">
        <f t="shared" si="6"/>
        <v>7.6923076923076927E-2</v>
      </c>
      <c r="N8" s="17">
        <v>0</v>
      </c>
      <c r="O8" s="21">
        <f t="shared" ref="O8:P8" si="16">D8/7</f>
        <v>0.14285714285714285</v>
      </c>
      <c r="P8" s="21">
        <f t="shared" si="16"/>
        <v>0</v>
      </c>
      <c r="Q8" s="17">
        <f t="shared" si="8"/>
        <v>0</v>
      </c>
      <c r="R8" s="17"/>
      <c r="S8" s="22" t="e">
        <v>#N/A</v>
      </c>
      <c r="T8" s="15">
        <v>760</v>
      </c>
      <c r="U8" s="23" t="s">
        <v>34</v>
      </c>
      <c r="V8" s="24" t="s">
        <v>34</v>
      </c>
      <c r="W8" s="15">
        <v>0</v>
      </c>
      <c r="X8" s="25">
        <f t="shared" si="9"/>
        <v>0</v>
      </c>
      <c r="Y8" s="26">
        <f t="shared" si="10"/>
        <v>0</v>
      </c>
      <c r="Z8" s="15">
        <v>0</v>
      </c>
      <c r="AA8" s="15" t="s">
        <v>35</v>
      </c>
      <c r="AB8" s="28">
        <f t="shared" si="11"/>
        <v>-0.69</v>
      </c>
      <c r="AC8" s="29">
        <v>4.8000000000000001E-2</v>
      </c>
      <c r="AD8" s="26">
        <f t="shared" si="12"/>
        <v>-6.6239999999999993E-2</v>
      </c>
      <c r="AE8" s="26">
        <v>-5.8</v>
      </c>
      <c r="AF8" s="26">
        <v>-18.739999999999998</v>
      </c>
      <c r="AG8" s="26">
        <v>0</v>
      </c>
    </row>
    <row r="9" spans="1:33" ht="15.75" customHeight="1" x14ac:dyDescent="0.2">
      <c r="A9" s="15" t="s">
        <v>43</v>
      </c>
      <c r="B9" s="15"/>
      <c r="C9" s="16">
        <f t="shared" si="4"/>
        <v>46</v>
      </c>
      <c r="D9" s="17">
        <v>1</v>
      </c>
      <c r="E9" s="17">
        <v>0</v>
      </c>
      <c r="F9" s="30">
        <v>46</v>
      </c>
      <c r="G9" s="30">
        <v>0</v>
      </c>
      <c r="H9" s="19">
        <f t="shared" si="1"/>
        <v>0</v>
      </c>
      <c r="I9" s="19">
        <f t="shared" si="2"/>
        <v>0.3123502582748065</v>
      </c>
      <c r="J9" s="18">
        <f t="shared" si="5"/>
        <v>14.3681118806411</v>
      </c>
      <c r="K9" s="18">
        <f t="shared" si="3"/>
        <v>14.3681118806411</v>
      </c>
      <c r="L9" s="17">
        <v>4</v>
      </c>
      <c r="M9" s="20">
        <f t="shared" si="6"/>
        <v>0.25</v>
      </c>
      <c r="N9" s="17">
        <v>1</v>
      </c>
      <c r="O9" s="21">
        <f t="shared" ref="O9:P9" si="17">D9/7</f>
        <v>0.14285714285714285</v>
      </c>
      <c r="P9" s="21">
        <f t="shared" si="17"/>
        <v>0</v>
      </c>
      <c r="Q9" s="17">
        <f t="shared" si="8"/>
        <v>7</v>
      </c>
      <c r="R9" s="17"/>
      <c r="S9" s="22">
        <v>5.4982817869415799</v>
      </c>
      <c r="T9" s="15">
        <v>760</v>
      </c>
      <c r="U9" s="23" t="s">
        <v>34</v>
      </c>
      <c r="V9" s="24" t="s">
        <v>34</v>
      </c>
      <c r="W9" s="15">
        <v>0</v>
      </c>
      <c r="X9" s="25">
        <f t="shared" si="9"/>
        <v>0</v>
      </c>
      <c r="Y9" s="26">
        <f t="shared" si="10"/>
        <v>0</v>
      </c>
      <c r="Z9" s="15">
        <v>0</v>
      </c>
      <c r="AA9" s="15" t="s">
        <v>35</v>
      </c>
      <c r="AB9" s="28">
        <f t="shared" si="11"/>
        <v>-0.69</v>
      </c>
      <c r="AC9" s="29">
        <v>4.8593583333333329E-2</v>
      </c>
      <c r="AD9" s="26">
        <f t="shared" si="12"/>
        <v>-6.7059144999999987E-2</v>
      </c>
      <c r="AE9" s="26">
        <v>-5.8</v>
      </c>
      <c r="AF9" s="26">
        <v>-18.8648289743589</v>
      </c>
      <c r="AG9" s="26">
        <v>0</v>
      </c>
    </row>
    <row r="10" spans="1:33" ht="15.75" customHeight="1" x14ac:dyDescent="0.2">
      <c r="A10" s="15" t="s">
        <v>45</v>
      </c>
      <c r="B10" s="15"/>
      <c r="C10" s="16" t="str">
        <f t="shared" si="4"/>
        <v xml:space="preserve"> - </v>
      </c>
      <c r="D10" s="17">
        <v>0</v>
      </c>
      <c r="E10" s="17">
        <v>0</v>
      </c>
      <c r="F10" s="30">
        <v>0</v>
      </c>
      <c r="G10" s="30">
        <v>0</v>
      </c>
      <c r="H10" s="19" t="e">
        <f t="shared" si="1"/>
        <v>#DIV/0!</v>
      </c>
      <c r="I10" s="19" t="e">
        <f t="shared" si="2"/>
        <v>#DIV/0!</v>
      </c>
      <c r="J10" s="18">
        <f t="shared" si="5"/>
        <v>0</v>
      </c>
      <c r="K10" s="18" t="e">
        <f t="shared" si="3"/>
        <v>#DIV/0!</v>
      </c>
      <c r="L10" s="17">
        <v>0</v>
      </c>
      <c r="M10" s="20" t="str">
        <f t="shared" si="6"/>
        <v>-</v>
      </c>
      <c r="N10" s="17">
        <v>0</v>
      </c>
      <c r="O10" s="21">
        <f t="shared" ref="O10:P10" si="18">D10/7</f>
        <v>0</v>
      </c>
      <c r="P10" s="21">
        <f t="shared" si="18"/>
        <v>0</v>
      </c>
      <c r="Q10" s="17" t="e">
        <f t="shared" si="8"/>
        <v>#DIV/0!</v>
      </c>
      <c r="R10" s="17"/>
      <c r="S10" s="22" t="e">
        <v>#N/A</v>
      </c>
      <c r="T10" s="15">
        <v>760</v>
      </c>
      <c r="U10" s="23" t="s">
        <v>34</v>
      </c>
      <c r="V10" s="24" t="s">
        <v>34</v>
      </c>
      <c r="W10" s="15">
        <v>0</v>
      </c>
      <c r="X10" s="25">
        <f t="shared" si="9"/>
        <v>0</v>
      </c>
      <c r="Y10" s="26">
        <f t="shared" si="10"/>
        <v>0</v>
      </c>
      <c r="Z10" s="15">
        <v>0</v>
      </c>
      <c r="AA10" s="15" t="s">
        <v>35</v>
      </c>
      <c r="AB10" s="28">
        <f t="shared" si="11"/>
        <v>-0.69</v>
      </c>
      <c r="AC10" s="29">
        <v>4.8593583333333329E-2</v>
      </c>
      <c r="AD10" s="26">
        <f t="shared" si="12"/>
        <v>0</v>
      </c>
      <c r="AE10" s="26">
        <v>-5.8</v>
      </c>
      <c r="AF10" s="26">
        <v>-18.8648289743589</v>
      </c>
      <c r="AG10" s="26">
        <v>0</v>
      </c>
    </row>
    <row r="11" spans="1:33" ht="15.75" customHeight="1" x14ac:dyDescent="0.2">
      <c r="A11" s="15" t="s">
        <v>47</v>
      </c>
      <c r="B11" s="15" t="s">
        <v>219</v>
      </c>
      <c r="C11" s="16">
        <f t="shared" si="4"/>
        <v>46</v>
      </c>
      <c r="D11" s="17">
        <v>2</v>
      </c>
      <c r="E11" s="17">
        <v>0</v>
      </c>
      <c r="F11" s="30">
        <v>92</v>
      </c>
      <c r="G11" s="30">
        <v>-0.05</v>
      </c>
      <c r="H11" s="19">
        <f t="shared" si="1"/>
        <v>5.4347826086956522E-4</v>
      </c>
      <c r="I11" s="19">
        <f t="shared" si="2"/>
        <v>0.31180678001393697</v>
      </c>
      <c r="J11" s="18">
        <f t="shared" si="5"/>
        <v>28.686223761282204</v>
      </c>
      <c r="K11" s="18">
        <f t="shared" si="3"/>
        <v>14.343111880641102</v>
      </c>
      <c r="L11" s="17">
        <v>13</v>
      </c>
      <c r="M11" s="20">
        <f t="shared" si="6"/>
        <v>0.15384615384615385</v>
      </c>
      <c r="N11" s="17">
        <v>0</v>
      </c>
      <c r="O11" s="21">
        <f t="shared" ref="O11:P11" si="19">D11/7</f>
        <v>0.2857142857142857</v>
      </c>
      <c r="P11" s="21">
        <f t="shared" si="19"/>
        <v>0</v>
      </c>
      <c r="Q11" s="17">
        <f t="shared" si="8"/>
        <v>0</v>
      </c>
      <c r="R11" s="17"/>
      <c r="S11" s="22" t="e">
        <v>#N/A</v>
      </c>
      <c r="T11" s="15">
        <v>760</v>
      </c>
      <c r="U11" s="23" t="s">
        <v>34</v>
      </c>
      <c r="V11" s="24" t="s">
        <v>34</v>
      </c>
      <c r="W11" s="15">
        <v>0</v>
      </c>
      <c r="X11" s="25">
        <f t="shared" si="9"/>
        <v>0</v>
      </c>
      <c r="Y11" s="26">
        <f t="shared" si="10"/>
        <v>0</v>
      </c>
      <c r="Z11" s="15">
        <v>0</v>
      </c>
      <c r="AA11" s="15" t="s">
        <v>35</v>
      </c>
      <c r="AB11" s="28">
        <f t="shared" si="11"/>
        <v>-0.69</v>
      </c>
      <c r="AC11" s="29">
        <v>4.8593583333333329E-2</v>
      </c>
      <c r="AD11" s="26">
        <f t="shared" si="12"/>
        <v>-0.13411828999999997</v>
      </c>
      <c r="AE11" s="26">
        <v>-5.8</v>
      </c>
      <c r="AF11" s="26">
        <v>-18.8648289743589</v>
      </c>
      <c r="AG11" s="26">
        <v>0</v>
      </c>
    </row>
    <row r="12" spans="1:33" ht="15.75" customHeight="1" x14ac:dyDescent="0.2">
      <c r="A12" s="15" t="s">
        <v>49</v>
      </c>
      <c r="B12" s="15" t="s">
        <v>219</v>
      </c>
      <c r="C12" s="16" t="str">
        <f t="shared" si="4"/>
        <v xml:space="preserve"> - </v>
      </c>
      <c r="D12" s="17">
        <v>0</v>
      </c>
      <c r="E12" s="17">
        <v>0</v>
      </c>
      <c r="F12" s="30">
        <v>0</v>
      </c>
      <c r="G12" s="30">
        <v>0</v>
      </c>
      <c r="H12" s="19" t="e">
        <f t="shared" si="1"/>
        <v>#DIV/0!</v>
      </c>
      <c r="I12" s="19" t="e">
        <f t="shared" si="2"/>
        <v>#DIV/0!</v>
      </c>
      <c r="J12" s="18">
        <f t="shared" si="5"/>
        <v>0</v>
      </c>
      <c r="K12" s="18" t="e">
        <f t="shared" si="3"/>
        <v>#DIV/0!</v>
      </c>
      <c r="L12" s="17">
        <v>0</v>
      </c>
      <c r="M12" s="20" t="str">
        <f t="shared" si="6"/>
        <v>-</v>
      </c>
      <c r="N12" s="17">
        <v>0</v>
      </c>
      <c r="O12" s="21">
        <f t="shared" ref="O12:P12" si="20">D12/7</f>
        <v>0</v>
      </c>
      <c r="P12" s="21">
        <f t="shared" si="20"/>
        <v>0</v>
      </c>
      <c r="Q12" s="17" t="e">
        <f t="shared" si="8"/>
        <v>#DIV/0!</v>
      </c>
      <c r="R12" s="17"/>
      <c r="S12" s="22" t="e">
        <v>#N/A</v>
      </c>
      <c r="T12" s="15">
        <v>760</v>
      </c>
      <c r="U12" s="23" t="s">
        <v>34</v>
      </c>
      <c r="V12" s="24" t="s">
        <v>34</v>
      </c>
      <c r="W12" s="15">
        <v>0</v>
      </c>
      <c r="X12" s="25">
        <f t="shared" si="9"/>
        <v>0</v>
      </c>
      <c r="Y12" s="26">
        <f t="shared" si="10"/>
        <v>0</v>
      </c>
      <c r="Z12" s="15">
        <v>0</v>
      </c>
      <c r="AA12" s="15" t="e">
        <v>#N/A</v>
      </c>
      <c r="AB12" s="28" t="e">
        <f t="shared" si="11"/>
        <v>#N/A</v>
      </c>
      <c r="AC12" s="29" t="e">
        <v>#N/A</v>
      </c>
      <c r="AD12" s="26">
        <f t="shared" si="12"/>
        <v>0</v>
      </c>
      <c r="AE12" s="26">
        <v>0</v>
      </c>
      <c r="AF12" s="26">
        <v>-18.8648289743589</v>
      </c>
      <c r="AG12" s="26">
        <v>0</v>
      </c>
    </row>
    <row r="13" spans="1:33" ht="15.75" customHeight="1" x14ac:dyDescent="0.2">
      <c r="A13" s="15" t="s">
        <v>51</v>
      </c>
      <c r="B13" s="15"/>
      <c r="C13" s="16" t="str">
        <f t="shared" si="4"/>
        <v xml:space="preserve"> - </v>
      </c>
      <c r="D13" s="17">
        <v>0</v>
      </c>
      <c r="E13" s="17">
        <v>0</v>
      </c>
      <c r="F13" s="18">
        <v>0</v>
      </c>
      <c r="G13" s="30">
        <v>0</v>
      </c>
      <c r="H13" s="19" t="e">
        <f t="shared" si="1"/>
        <v>#DIV/0!</v>
      </c>
      <c r="I13" s="19" t="e">
        <f t="shared" si="2"/>
        <v>#DIV/0!</v>
      </c>
      <c r="J13" s="18">
        <f t="shared" si="5"/>
        <v>0</v>
      </c>
      <c r="K13" s="18" t="e">
        <f t="shared" si="3"/>
        <v>#DIV/0!</v>
      </c>
      <c r="L13" s="17">
        <v>0</v>
      </c>
      <c r="M13" s="20" t="str">
        <f t="shared" si="6"/>
        <v>-</v>
      </c>
      <c r="N13" s="17">
        <v>0</v>
      </c>
      <c r="O13" s="21">
        <f t="shared" ref="O13:P13" si="21">D13/7</f>
        <v>0</v>
      </c>
      <c r="P13" s="21">
        <f t="shared" si="21"/>
        <v>0</v>
      </c>
      <c r="Q13" s="17" t="e">
        <f t="shared" si="8"/>
        <v>#DIV/0!</v>
      </c>
      <c r="R13" s="17"/>
      <c r="S13" s="22" t="e">
        <v>#N/A</v>
      </c>
      <c r="T13" s="15">
        <v>460</v>
      </c>
      <c r="U13" s="23" t="s">
        <v>34</v>
      </c>
      <c r="V13" s="24" t="s">
        <v>34</v>
      </c>
      <c r="W13" s="15">
        <v>0</v>
      </c>
      <c r="X13" s="25">
        <f t="shared" si="9"/>
        <v>0</v>
      </c>
      <c r="Y13" s="26">
        <f t="shared" si="10"/>
        <v>0</v>
      </c>
      <c r="Z13" s="15">
        <v>0</v>
      </c>
      <c r="AA13" s="15" t="e">
        <v>#N/A</v>
      </c>
      <c r="AB13" s="28" t="e">
        <f t="shared" si="11"/>
        <v>#N/A</v>
      </c>
      <c r="AC13" s="29" t="e">
        <v>#N/A</v>
      </c>
      <c r="AD13" s="26">
        <f t="shared" si="12"/>
        <v>0</v>
      </c>
      <c r="AE13" s="26">
        <v>0</v>
      </c>
      <c r="AF13" s="26">
        <v>-18.93047</v>
      </c>
      <c r="AG13" s="26">
        <v>0</v>
      </c>
    </row>
    <row r="14" spans="1:33" ht="15.75" customHeight="1" x14ac:dyDescent="0.2">
      <c r="A14" s="15" t="s">
        <v>53</v>
      </c>
      <c r="B14" s="15"/>
      <c r="C14" s="16" t="str">
        <f t="shared" si="4"/>
        <v xml:space="preserve"> - </v>
      </c>
      <c r="D14" s="17">
        <v>0</v>
      </c>
      <c r="E14" s="17">
        <v>0</v>
      </c>
      <c r="F14" s="18">
        <v>0</v>
      </c>
      <c r="G14" s="30">
        <v>0</v>
      </c>
      <c r="H14" s="19" t="e">
        <f t="shared" si="1"/>
        <v>#DIV/0!</v>
      </c>
      <c r="I14" s="19" t="e">
        <f t="shared" si="2"/>
        <v>#DIV/0!</v>
      </c>
      <c r="J14" s="18">
        <f t="shared" si="5"/>
        <v>0</v>
      </c>
      <c r="K14" s="18" t="e">
        <f t="shared" si="3"/>
        <v>#DIV/0!</v>
      </c>
      <c r="L14" s="17">
        <v>0</v>
      </c>
      <c r="M14" s="20" t="str">
        <f t="shared" si="6"/>
        <v>-</v>
      </c>
      <c r="N14" s="17">
        <v>0</v>
      </c>
      <c r="O14" s="21">
        <f t="shared" ref="O14:P14" si="22">D14/7</f>
        <v>0</v>
      </c>
      <c r="P14" s="21">
        <f t="shared" si="22"/>
        <v>0</v>
      </c>
      <c r="Q14" s="17" t="e">
        <f t="shared" si="8"/>
        <v>#DIV/0!</v>
      </c>
      <c r="R14" s="17"/>
      <c r="S14" s="22" t="e">
        <v>#N/A</v>
      </c>
      <c r="T14" s="15">
        <v>460</v>
      </c>
      <c r="U14" s="23" t="s">
        <v>34</v>
      </c>
      <c r="V14" s="24" t="s">
        <v>34</v>
      </c>
      <c r="W14" s="15">
        <v>0</v>
      </c>
      <c r="X14" s="25">
        <f t="shared" si="9"/>
        <v>0</v>
      </c>
      <c r="Y14" s="26">
        <f t="shared" si="10"/>
        <v>0</v>
      </c>
      <c r="Z14" s="15">
        <v>0</v>
      </c>
      <c r="AA14" s="15" t="e">
        <v>#N/A</v>
      </c>
      <c r="AB14" s="28" t="e">
        <f t="shared" si="11"/>
        <v>#N/A</v>
      </c>
      <c r="AC14" s="29" t="e">
        <v>#N/A</v>
      </c>
      <c r="AD14" s="26">
        <f t="shared" si="12"/>
        <v>0</v>
      </c>
      <c r="AE14" s="26">
        <v>0</v>
      </c>
      <c r="AF14" s="26">
        <v>-18.93047</v>
      </c>
      <c r="AG14" s="26">
        <v>0</v>
      </c>
    </row>
    <row r="15" spans="1:33" ht="15.75" customHeight="1" x14ac:dyDescent="0.2">
      <c r="A15" s="15" t="s">
        <v>55</v>
      </c>
      <c r="B15" s="15"/>
      <c r="C15" s="16" t="str">
        <f t="shared" si="4"/>
        <v xml:space="preserve"> - </v>
      </c>
      <c r="D15" s="17">
        <v>0</v>
      </c>
      <c r="E15" s="17">
        <v>0</v>
      </c>
      <c r="F15" s="18">
        <v>0</v>
      </c>
      <c r="G15" s="30">
        <v>0</v>
      </c>
      <c r="H15" s="19" t="e">
        <f t="shared" si="1"/>
        <v>#DIV/0!</v>
      </c>
      <c r="I15" s="19" t="e">
        <f t="shared" si="2"/>
        <v>#DIV/0!</v>
      </c>
      <c r="J15" s="18">
        <f t="shared" si="5"/>
        <v>0</v>
      </c>
      <c r="K15" s="18" t="e">
        <f t="shared" si="3"/>
        <v>#DIV/0!</v>
      </c>
      <c r="L15" s="17">
        <v>0</v>
      </c>
      <c r="M15" s="20" t="str">
        <f t="shared" si="6"/>
        <v>-</v>
      </c>
      <c r="N15" s="17">
        <v>0</v>
      </c>
      <c r="O15" s="21">
        <f t="shared" ref="O15:P15" si="23">D15/7</f>
        <v>0</v>
      </c>
      <c r="P15" s="21">
        <f t="shared" si="23"/>
        <v>0</v>
      </c>
      <c r="Q15" s="17" t="e">
        <f t="shared" si="8"/>
        <v>#DIV/0!</v>
      </c>
      <c r="R15" s="17"/>
      <c r="S15" s="22" t="e">
        <v>#N/A</v>
      </c>
      <c r="T15" s="15">
        <v>460</v>
      </c>
      <c r="U15" s="23" t="s">
        <v>34</v>
      </c>
      <c r="V15" s="24" t="s">
        <v>34</v>
      </c>
      <c r="W15" s="15">
        <v>0</v>
      </c>
      <c r="X15" s="25">
        <f t="shared" si="9"/>
        <v>0</v>
      </c>
      <c r="Y15" s="26">
        <f t="shared" si="10"/>
        <v>0</v>
      </c>
      <c r="Z15" s="15">
        <v>0</v>
      </c>
      <c r="AA15" s="15" t="e">
        <v>#N/A</v>
      </c>
      <c r="AB15" s="28" t="e">
        <f t="shared" si="11"/>
        <v>#N/A</v>
      </c>
      <c r="AC15" s="29" t="e">
        <v>#N/A</v>
      </c>
      <c r="AD15" s="26">
        <f t="shared" si="12"/>
        <v>0</v>
      </c>
      <c r="AE15" s="26">
        <v>0</v>
      </c>
      <c r="AF15" s="26">
        <v>-18.93047</v>
      </c>
      <c r="AG15" s="26">
        <v>0</v>
      </c>
    </row>
    <row r="16" spans="1:33" ht="15.75" customHeight="1" x14ac:dyDescent="0.2">
      <c r="A16" s="15" t="s">
        <v>57</v>
      </c>
      <c r="B16" s="15"/>
      <c r="C16" s="16" t="str">
        <f t="shared" si="4"/>
        <v xml:space="preserve"> - </v>
      </c>
      <c r="D16" s="17">
        <v>0</v>
      </c>
      <c r="E16" s="17">
        <v>0</v>
      </c>
      <c r="F16" s="18">
        <v>0</v>
      </c>
      <c r="G16" s="30">
        <v>0</v>
      </c>
      <c r="H16" s="19" t="e">
        <f t="shared" si="1"/>
        <v>#DIV/0!</v>
      </c>
      <c r="I16" s="19" t="e">
        <f t="shared" si="2"/>
        <v>#DIV/0!</v>
      </c>
      <c r="J16" s="18">
        <f t="shared" si="5"/>
        <v>0</v>
      </c>
      <c r="K16" s="18" t="e">
        <f t="shared" si="3"/>
        <v>#DIV/0!</v>
      </c>
      <c r="L16" s="17">
        <v>0</v>
      </c>
      <c r="M16" s="20" t="str">
        <f t="shared" si="6"/>
        <v>-</v>
      </c>
      <c r="N16" s="17">
        <v>0</v>
      </c>
      <c r="O16" s="21">
        <f t="shared" ref="O16:P16" si="24">D16/7</f>
        <v>0</v>
      </c>
      <c r="P16" s="21">
        <f t="shared" si="24"/>
        <v>0</v>
      </c>
      <c r="Q16" s="17" t="e">
        <f t="shared" si="8"/>
        <v>#DIV/0!</v>
      </c>
      <c r="R16" s="17"/>
      <c r="S16" s="22" t="e">
        <v>#N/A</v>
      </c>
      <c r="T16" s="15">
        <v>460</v>
      </c>
      <c r="U16" s="23" t="s">
        <v>34</v>
      </c>
      <c r="V16" s="24" t="s">
        <v>34</v>
      </c>
      <c r="W16" s="15">
        <v>0</v>
      </c>
      <c r="X16" s="25">
        <f t="shared" si="9"/>
        <v>0</v>
      </c>
      <c r="Y16" s="26">
        <f t="shared" si="10"/>
        <v>0</v>
      </c>
      <c r="Z16" s="15">
        <v>0</v>
      </c>
      <c r="AA16" s="15" t="e">
        <v>#N/A</v>
      </c>
      <c r="AB16" s="28" t="e">
        <f t="shared" si="11"/>
        <v>#N/A</v>
      </c>
      <c r="AC16" s="29" t="e">
        <v>#N/A</v>
      </c>
      <c r="AD16" s="26">
        <f t="shared" si="12"/>
        <v>0</v>
      </c>
      <c r="AE16" s="26">
        <v>0</v>
      </c>
      <c r="AF16" s="26">
        <v>-18.93047</v>
      </c>
      <c r="AG16" s="26">
        <v>0</v>
      </c>
    </row>
    <row r="17" spans="1:33" ht="15.75" customHeight="1" x14ac:dyDescent="0.2">
      <c r="A17" s="15" t="s">
        <v>59</v>
      </c>
      <c r="B17" s="15"/>
      <c r="C17" s="16" t="str">
        <f t="shared" si="4"/>
        <v xml:space="preserve"> - </v>
      </c>
      <c r="D17" s="17">
        <v>0</v>
      </c>
      <c r="E17" s="17">
        <v>0</v>
      </c>
      <c r="F17" s="18">
        <v>0</v>
      </c>
      <c r="G17" s="30">
        <v>0</v>
      </c>
      <c r="H17" s="19" t="e">
        <f t="shared" si="1"/>
        <v>#DIV/0!</v>
      </c>
      <c r="I17" s="19" t="e">
        <f t="shared" si="2"/>
        <v>#DIV/0!</v>
      </c>
      <c r="J17" s="18">
        <f t="shared" si="5"/>
        <v>0</v>
      </c>
      <c r="K17" s="18" t="e">
        <f t="shared" si="3"/>
        <v>#DIV/0!</v>
      </c>
      <c r="L17" s="17">
        <v>0</v>
      </c>
      <c r="M17" s="20" t="str">
        <f t="shared" si="6"/>
        <v>-</v>
      </c>
      <c r="N17" s="17">
        <v>0</v>
      </c>
      <c r="O17" s="21">
        <f t="shared" ref="O17:P17" si="25">D17/7</f>
        <v>0</v>
      </c>
      <c r="P17" s="21">
        <f t="shared" si="25"/>
        <v>0</v>
      </c>
      <c r="Q17" s="17" t="e">
        <f t="shared" si="8"/>
        <v>#DIV/0!</v>
      </c>
      <c r="R17" s="17"/>
      <c r="S17" s="22" t="e">
        <v>#N/A</v>
      </c>
      <c r="T17" s="15">
        <v>460</v>
      </c>
      <c r="U17" s="23">
        <v>460</v>
      </c>
      <c r="V17" s="24" t="s">
        <v>220</v>
      </c>
      <c r="W17" s="15">
        <v>0</v>
      </c>
      <c r="X17" s="25">
        <f t="shared" si="9"/>
        <v>0</v>
      </c>
      <c r="Y17" s="26">
        <f t="shared" si="10"/>
        <v>0</v>
      </c>
      <c r="Z17" s="15">
        <v>0</v>
      </c>
      <c r="AA17" s="15" t="e">
        <v>#N/A</v>
      </c>
      <c r="AB17" s="28" t="e">
        <f t="shared" si="11"/>
        <v>#N/A</v>
      </c>
      <c r="AC17" s="29" t="e">
        <v>#N/A</v>
      </c>
      <c r="AD17" s="26">
        <f t="shared" si="12"/>
        <v>0</v>
      </c>
      <c r="AE17" s="26">
        <v>0</v>
      </c>
      <c r="AF17" s="26">
        <v>-18.518270000000001</v>
      </c>
      <c r="AG17" s="26">
        <v>0</v>
      </c>
    </row>
    <row r="18" spans="1:33" ht="15.75" customHeight="1" x14ac:dyDescent="0.2">
      <c r="A18" s="15" t="s">
        <v>61</v>
      </c>
      <c r="B18" s="15"/>
      <c r="C18" s="16" t="str">
        <f t="shared" si="4"/>
        <v xml:space="preserve"> - </v>
      </c>
      <c r="D18" s="17">
        <v>0</v>
      </c>
      <c r="E18" s="17">
        <v>0</v>
      </c>
      <c r="F18" s="18">
        <v>0</v>
      </c>
      <c r="G18" s="30">
        <v>0</v>
      </c>
      <c r="H18" s="19" t="e">
        <f t="shared" si="1"/>
        <v>#DIV/0!</v>
      </c>
      <c r="I18" s="19" t="e">
        <f t="shared" si="2"/>
        <v>#DIV/0!</v>
      </c>
      <c r="J18" s="18">
        <f t="shared" si="5"/>
        <v>0</v>
      </c>
      <c r="K18" s="18" t="e">
        <f t="shared" si="3"/>
        <v>#DIV/0!</v>
      </c>
      <c r="L18" s="17">
        <v>0</v>
      </c>
      <c r="M18" s="20" t="str">
        <f t="shared" si="6"/>
        <v>-</v>
      </c>
      <c r="N18" s="17">
        <v>0</v>
      </c>
      <c r="O18" s="21">
        <f t="shared" ref="O18:P18" si="26">D18/7</f>
        <v>0</v>
      </c>
      <c r="P18" s="21">
        <f t="shared" si="26"/>
        <v>0</v>
      </c>
      <c r="Q18" s="17" t="e">
        <f t="shared" si="8"/>
        <v>#DIV/0!</v>
      </c>
      <c r="R18" s="17"/>
      <c r="S18" s="22" t="e">
        <v>#N/A</v>
      </c>
      <c r="T18" s="15">
        <v>460</v>
      </c>
      <c r="U18" s="23">
        <v>460</v>
      </c>
      <c r="V18" s="24" t="s">
        <v>220</v>
      </c>
      <c r="W18" s="15">
        <v>0</v>
      </c>
      <c r="X18" s="25">
        <f t="shared" si="9"/>
        <v>0</v>
      </c>
      <c r="Y18" s="26">
        <f t="shared" si="10"/>
        <v>0</v>
      </c>
      <c r="Z18" s="15">
        <v>0</v>
      </c>
      <c r="AA18" s="15" t="e">
        <v>#N/A</v>
      </c>
      <c r="AB18" s="28" t="e">
        <f t="shared" si="11"/>
        <v>#N/A</v>
      </c>
      <c r="AC18" s="29" t="e">
        <v>#N/A</v>
      </c>
      <c r="AD18" s="26">
        <f t="shared" si="12"/>
        <v>0</v>
      </c>
      <c r="AE18" s="26">
        <v>0</v>
      </c>
      <c r="AF18" s="26">
        <v>-18.518270000000001</v>
      </c>
      <c r="AG18" s="26">
        <v>0</v>
      </c>
    </row>
    <row r="19" spans="1:33" ht="15.75" customHeight="1" x14ac:dyDescent="0.2">
      <c r="A19" s="15" t="s">
        <v>63</v>
      </c>
      <c r="B19" s="15"/>
      <c r="C19" s="16" t="str">
        <f t="shared" si="4"/>
        <v xml:space="preserve"> - </v>
      </c>
      <c r="D19" s="17">
        <v>0</v>
      </c>
      <c r="E19" s="17">
        <v>0</v>
      </c>
      <c r="F19" s="18">
        <v>0</v>
      </c>
      <c r="G19" s="30">
        <v>0</v>
      </c>
      <c r="H19" s="19" t="e">
        <f t="shared" si="1"/>
        <v>#DIV/0!</v>
      </c>
      <c r="I19" s="19" t="e">
        <f t="shared" si="2"/>
        <v>#DIV/0!</v>
      </c>
      <c r="J19" s="18">
        <f t="shared" si="5"/>
        <v>0</v>
      </c>
      <c r="K19" s="18" t="e">
        <f t="shared" si="3"/>
        <v>#DIV/0!</v>
      </c>
      <c r="L19" s="17">
        <v>0</v>
      </c>
      <c r="M19" s="20" t="str">
        <f t="shared" si="6"/>
        <v>-</v>
      </c>
      <c r="N19" s="17">
        <v>0</v>
      </c>
      <c r="O19" s="21">
        <f t="shared" ref="O19:P19" si="27">D19/7</f>
        <v>0</v>
      </c>
      <c r="P19" s="21">
        <f t="shared" si="27"/>
        <v>0</v>
      </c>
      <c r="Q19" s="17" t="e">
        <f t="shared" si="8"/>
        <v>#DIV/0!</v>
      </c>
      <c r="R19" s="17"/>
      <c r="S19" s="22" t="e">
        <v>#N/A</v>
      </c>
      <c r="T19" s="15">
        <v>770</v>
      </c>
      <c r="U19" s="23">
        <v>460</v>
      </c>
      <c r="V19" s="24" t="s">
        <v>220</v>
      </c>
      <c r="W19" s="15">
        <v>0</v>
      </c>
      <c r="X19" s="25">
        <f t="shared" si="9"/>
        <v>0</v>
      </c>
      <c r="Y19" s="26">
        <f t="shared" si="10"/>
        <v>0</v>
      </c>
      <c r="Z19" s="15">
        <v>0</v>
      </c>
      <c r="AA19" s="15" t="e">
        <v>#N/A</v>
      </c>
      <c r="AB19" s="28" t="e">
        <f t="shared" si="11"/>
        <v>#N/A</v>
      </c>
      <c r="AC19" s="29" t="e">
        <v>#N/A</v>
      </c>
      <c r="AD19" s="26">
        <f t="shared" si="12"/>
        <v>0</v>
      </c>
      <c r="AE19" s="26">
        <v>0</v>
      </c>
      <c r="AF19" s="26">
        <v>-18.518270000000001</v>
      </c>
      <c r="AG19" s="26">
        <v>0</v>
      </c>
    </row>
    <row r="20" spans="1:33" ht="15.75" customHeight="1" x14ac:dyDescent="0.2">
      <c r="A20" s="15" t="s">
        <v>65</v>
      </c>
      <c r="B20" s="15"/>
      <c r="C20" s="16" t="str">
        <f t="shared" si="4"/>
        <v xml:space="preserve"> - </v>
      </c>
      <c r="D20" s="17">
        <v>0</v>
      </c>
      <c r="E20" s="17">
        <v>0</v>
      </c>
      <c r="F20" s="18">
        <v>0</v>
      </c>
      <c r="G20" s="30">
        <v>0</v>
      </c>
      <c r="H20" s="19" t="e">
        <f t="shared" si="1"/>
        <v>#DIV/0!</v>
      </c>
      <c r="I20" s="19" t="e">
        <f t="shared" si="2"/>
        <v>#DIV/0!</v>
      </c>
      <c r="J20" s="18">
        <f t="shared" si="5"/>
        <v>0</v>
      </c>
      <c r="K20" s="18" t="e">
        <f t="shared" si="3"/>
        <v>#DIV/0!</v>
      </c>
      <c r="L20" s="17">
        <v>0</v>
      </c>
      <c r="M20" s="20" t="str">
        <f t="shared" si="6"/>
        <v>-</v>
      </c>
      <c r="N20" s="17">
        <v>0</v>
      </c>
      <c r="O20" s="21">
        <f t="shared" ref="O20:P20" si="28">D20/7</f>
        <v>0</v>
      </c>
      <c r="P20" s="21">
        <f t="shared" si="28"/>
        <v>0</v>
      </c>
      <c r="Q20" s="17" t="e">
        <f t="shared" si="8"/>
        <v>#DIV/0!</v>
      </c>
      <c r="R20" s="17"/>
      <c r="S20" s="22" t="e">
        <v>#N/A</v>
      </c>
      <c r="T20" s="15">
        <v>770</v>
      </c>
      <c r="U20" s="23">
        <v>460</v>
      </c>
      <c r="V20" s="24" t="s">
        <v>220</v>
      </c>
      <c r="W20" s="15">
        <v>0</v>
      </c>
      <c r="X20" s="25">
        <f t="shared" si="9"/>
        <v>0</v>
      </c>
      <c r="Y20" s="26">
        <f t="shared" si="10"/>
        <v>0</v>
      </c>
      <c r="Z20" s="15">
        <v>0</v>
      </c>
      <c r="AA20" s="15" t="e">
        <v>#N/A</v>
      </c>
      <c r="AB20" s="28" t="e">
        <f t="shared" si="11"/>
        <v>#N/A</v>
      </c>
      <c r="AC20" s="29" t="e">
        <v>#N/A</v>
      </c>
      <c r="AD20" s="26">
        <f t="shared" si="12"/>
        <v>0</v>
      </c>
      <c r="AE20" s="26">
        <v>0</v>
      </c>
      <c r="AF20" s="26">
        <v>-18.518270000000001</v>
      </c>
      <c r="AG20" s="26">
        <v>0</v>
      </c>
    </row>
    <row r="21" spans="1:33" ht="15.75" customHeight="1" x14ac:dyDescent="0.2">
      <c r="A21" s="15" t="s">
        <v>67</v>
      </c>
      <c r="B21" s="15"/>
      <c r="C21" s="16" t="str">
        <f t="shared" si="4"/>
        <v xml:space="preserve"> - </v>
      </c>
      <c r="D21" s="17">
        <v>0</v>
      </c>
      <c r="E21" s="17">
        <v>0</v>
      </c>
      <c r="F21" s="18">
        <v>0</v>
      </c>
      <c r="G21" s="30">
        <v>0</v>
      </c>
      <c r="H21" s="19" t="e">
        <f t="shared" si="1"/>
        <v>#DIV/0!</v>
      </c>
      <c r="I21" s="19" t="e">
        <f t="shared" si="2"/>
        <v>#DIV/0!</v>
      </c>
      <c r="J21" s="18">
        <f t="shared" si="5"/>
        <v>0</v>
      </c>
      <c r="K21" s="18" t="e">
        <f t="shared" si="3"/>
        <v>#DIV/0!</v>
      </c>
      <c r="L21" s="17">
        <v>0</v>
      </c>
      <c r="M21" s="20" t="str">
        <f t="shared" si="6"/>
        <v>-</v>
      </c>
      <c r="N21" s="17">
        <v>0</v>
      </c>
      <c r="O21" s="21">
        <f t="shared" ref="O21:P21" si="29">D21/7</f>
        <v>0</v>
      </c>
      <c r="P21" s="21">
        <f t="shared" si="29"/>
        <v>0</v>
      </c>
      <c r="Q21" s="17" t="e">
        <f t="shared" si="8"/>
        <v>#DIV/0!</v>
      </c>
      <c r="R21" s="17"/>
      <c r="S21" s="22" t="e">
        <v>#N/A</v>
      </c>
      <c r="T21" s="15">
        <v>770</v>
      </c>
      <c r="U21" s="23">
        <v>460</v>
      </c>
      <c r="V21" s="24" t="s">
        <v>221</v>
      </c>
      <c r="W21" s="15">
        <v>0</v>
      </c>
      <c r="X21" s="25">
        <f t="shared" si="9"/>
        <v>0</v>
      </c>
      <c r="Y21" s="26">
        <f t="shared" si="10"/>
        <v>0</v>
      </c>
      <c r="Z21" s="15">
        <v>0</v>
      </c>
      <c r="AA21" s="15" t="e">
        <v>#N/A</v>
      </c>
      <c r="AB21" s="28" t="e">
        <f t="shared" si="11"/>
        <v>#N/A</v>
      </c>
      <c r="AC21" s="29" t="e">
        <v>#N/A</v>
      </c>
      <c r="AD21" s="26">
        <f t="shared" si="12"/>
        <v>0</v>
      </c>
      <c r="AE21" s="26">
        <v>0</v>
      </c>
      <c r="AF21" s="26">
        <v>-18.518270000000001</v>
      </c>
      <c r="AG21" s="26">
        <v>0</v>
      </c>
    </row>
    <row r="22" spans="1:33" ht="15.75" customHeight="1" x14ac:dyDescent="0.2">
      <c r="A22" s="15" t="s">
        <v>69</v>
      </c>
      <c r="B22" s="15"/>
      <c r="C22" s="16" t="str">
        <f t="shared" si="4"/>
        <v xml:space="preserve"> - </v>
      </c>
      <c r="D22" s="17">
        <v>0</v>
      </c>
      <c r="E22" s="17">
        <v>0</v>
      </c>
      <c r="F22" s="30">
        <v>0</v>
      </c>
      <c r="G22" s="30">
        <v>0</v>
      </c>
      <c r="H22" s="19" t="e">
        <f t="shared" si="1"/>
        <v>#DIV/0!</v>
      </c>
      <c r="I22" s="19" t="e">
        <f t="shared" si="2"/>
        <v>#DIV/0!</v>
      </c>
      <c r="J22" s="18">
        <f t="shared" si="5"/>
        <v>0</v>
      </c>
      <c r="K22" s="18" t="e">
        <f t="shared" si="3"/>
        <v>#DIV/0!</v>
      </c>
      <c r="L22" s="17">
        <v>0</v>
      </c>
      <c r="M22" s="20" t="str">
        <f t="shared" si="6"/>
        <v>-</v>
      </c>
      <c r="N22" s="17">
        <v>0</v>
      </c>
      <c r="O22" s="21">
        <f t="shared" ref="O22:P22" si="30">D22/7</f>
        <v>0</v>
      </c>
      <c r="P22" s="21">
        <f t="shared" si="30"/>
        <v>0</v>
      </c>
      <c r="Q22" s="17" t="e">
        <f t="shared" si="8"/>
        <v>#DIV/0!</v>
      </c>
      <c r="R22" s="17"/>
      <c r="S22" s="22" t="e">
        <v>#N/A</v>
      </c>
      <c r="T22" s="15">
        <v>770</v>
      </c>
      <c r="U22" s="23">
        <v>460</v>
      </c>
      <c r="V22" s="24" t="s">
        <v>221</v>
      </c>
      <c r="W22" s="15">
        <v>0</v>
      </c>
      <c r="X22" s="25">
        <f t="shared" si="9"/>
        <v>0</v>
      </c>
      <c r="Y22" s="26">
        <f t="shared" si="10"/>
        <v>0</v>
      </c>
      <c r="Z22" s="15">
        <v>0</v>
      </c>
      <c r="AA22" s="15" t="e">
        <v>#N/A</v>
      </c>
      <c r="AB22" s="28" t="e">
        <f t="shared" si="11"/>
        <v>#N/A</v>
      </c>
      <c r="AC22" s="29" t="e">
        <v>#N/A</v>
      </c>
      <c r="AD22" s="26">
        <f t="shared" si="12"/>
        <v>0</v>
      </c>
      <c r="AE22" s="26">
        <v>0</v>
      </c>
      <c r="AF22" s="26">
        <v>-18.518270000000001</v>
      </c>
      <c r="AG22" s="26">
        <v>0</v>
      </c>
    </row>
    <row r="23" spans="1:33" ht="15.75" customHeight="1" x14ac:dyDescent="0.2">
      <c r="A23" s="15" t="s">
        <v>71</v>
      </c>
      <c r="B23" s="15"/>
      <c r="C23" s="16" t="str">
        <f t="shared" si="4"/>
        <v xml:space="preserve"> - </v>
      </c>
      <c r="D23" s="17">
        <v>0</v>
      </c>
      <c r="E23" s="17">
        <v>0</v>
      </c>
      <c r="F23" s="18">
        <v>0</v>
      </c>
      <c r="G23" s="30">
        <v>0</v>
      </c>
      <c r="H23" s="19" t="e">
        <f t="shared" si="1"/>
        <v>#DIV/0!</v>
      </c>
      <c r="I23" s="19" t="e">
        <f t="shared" si="2"/>
        <v>#DIV/0!</v>
      </c>
      <c r="J23" s="18">
        <f t="shared" si="5"/>
        <v>0</v>
      </c>
      <c r="K23" s="18" t="e">
        <f t="shared" si="3"/>
        <v>#DIV/0!</v>
      </c>
      <c r="L23" s="17">
        <v>0</v>
      </c>
      <c r="M23" s="20" t="str">
        <f t="shared" si="6"/>
        <v>-</v>
      </c>
      <c r="N23" s="17">
        <v>0</v>
      </c>
      <c r="O23" s="21">
        <f t="shared" ref="O23:P23" si="31">D23/7</f>
        <v>0</v>
      </c>
      <c r="P23" s="21">
        <f t="shared" si="31"/>
        <v>0</v>
      </c>
      <c r="Q23" s="17" t="e">
        <f t="shared" si="8"/>
        <v>#DIV/0!</v>
      </c>
      <c r="R23" s="17"/>
      <c r="S23" s="22" t="e">
        <v>#N/A</v>
      </c>
      <c r="T23" s="15">
        <v>770</v>
      </c>
      <c r="U23" s="23" t="s">
        <v>34</v>
      </c>
      <c r="V23" s="24" t="s">
        <v>222</v>
      </c>
      <c r="W23" s="15">
        <v>0</v>
      </c>
      <c r="X23" s="25">
        <f t="shared" si="9"/>
        <v>0</v>
      </c>
      <c r="Y23" s="26">
        <f t="shared" si="10"/>
        <v>0</v>
      </c>
      <c r="Z23" s="15">
        <v>0</v>
      </c>
      <c r="AA23" s="15" t="e">
        <v>#N/A</v>
      </c>
      <c r="AB23" s="28" t="e">
        <f t="shared" si="11"/>
        <v>#N/A</v>
      </c>
      <c r="AC23" s="29" t="e">
        <v>#N/A</v>
      </c>
      <c r="AD23" s="26">
        <f t="shared" si="12"/>
        <v>0</v>
      </c>
      <c r="AE23" s="26">
        <v>0</v>
      </c>
      <c r="AF23" s="26">
        <v>-18.518270000000001</v>
      </c>
      <c r="AG23" s="26">
        <v>0</v>
      </c>
    </row>
    <row r="24" spans="1:33" ht="15.75" customHeight="1" x14ac:dyDescent="0.2">
      <c r="A24" s="15" t="s">
        <v>73</v>
      </c>
      <c r="B24" s="15"/>
      <c r="C24" s="16" t="str">
        <f t="shared" si="4"/>
        <v xml:space="preserve"> - </v>
      </c>
      <c r="D24" s="17">
        <v>0</v>
      </c>
      <c r="E24" s="17">
        <v>0</v>
      </c>
      <c r="F24" s="18">
        <v>0</v>
      </c>
      <c r="G24" s="18">
        <v>0</v>
      </c>
      <c r="H24" s="19" t="e">
        <f t="shared" si="1"/>
        <v>#DIV/0!</v>
      </c>
      <c r="I24" s="19" t="e">
        <f t="shared" si="2"/>
        <v>#DIV/0!</v>
      </c>
      <c r="J24" s="18">
        <f t="shared" si="5"/>
        <v>0</v>
      </c>
      <c r="K24" s="18" t="e">
        <f t="shared" si="3"/>
        <v>#DIV/0!</v>
      </c>
      <c r="L24" s="17">
        <v>0</v>
      </c>
      <c r="M24" s="20" t="str">
        <f t="shared" si="6"/>
        <v>-</v>
      </c>
      <c r="N24" s="17">
        <v>0</v>
      </c>
      <c r="O24" s="21">
        <f t="shared" ref="O24:P24" si="32">D24/7</f>
        <v>0</v>
      </c>
      <c r="P24" s="21">
        <f t="shared" si="32"/>
        <v>0</v>
      </c>
      <c r="Q24" s="17" t="e">
        <f t="shared" si="8"/>
        <v>#DIV/0!</v>
      </c>
      <c r="R24" s="17"/>
      <c r="S24" s="22" t="e">
        <v>#N/A</v>
      </c>
      <c r="T24" s="15">
        <v>770</v>
      </c>
      <c r="U24" s="23" t="s">
        <v>34</v>
      </c>
      <c r="V24" s="24" t="s">
        <v>222</v>
      </c>
      <c r="W24" s="15">
        <v>0</v>
      </c>
      <c r="X24" s="25">
        <f t="shared" si="9"/>
        <v>0</v>
      </c>
      <c r="Y24" s="26">
        <f t="shared" si="10"/>
        <v>0</v>
      </c>
      <c r="Z24" s="15">
        <v>0</v>
      </c>
      <c r="AA24" s="15" t="s">
        <v>35</v>
      </c>
      <c r="AB24" s="28">
        <f t="shared" si="11"/>
        <v>-0.69</v>
      </c>
      <c r="AC24" s="29">
        <v>4.8593583333333329E-2</v>
      </c>
      <c r="AD24" s="26">
        <f t="shared" si="12"/>
        <v>0</v>
      </c>
      <c r="AE24" s="26">
        <v>-5.8</v>
      </c>
      <c r="AF24" s="26">
        <v>-18.518270000000001</v>
      </c>
      <c r="AG24" s="26">
        <v>0</v>
      </c>
    </row>
    <row r="25" spans="1:33" ht="15.75" customHeight="1" x14ac:dyDescent="0.2">
      <c r="A25" s="15" t="s">
        <v>75</v>
      </c>
      <c r="B25" s="15"/>
      <c r="C25" s="16" t="str">
        <f t="shared" si="4"/>
        <v xml:space="preserve"> - </v>
      </c>
      <c r="D25" s="17">
        <v>0</v>
      </c>
      <c r="E25" s="17">
        <v>0</v>
      </c>
      <c r="F25" s="18">
        <v>0</v>
      </c>
      <c r="G25" s="18">
        <v>0</v>
      </c>
      <c r="H25" s="19" t="e">
        <f t="shared" si="1"/>
        <v>#DIV/0!</v>
      </c>
      <c r="I25" s="19" t="e">
        <f t="shared" si="2"/>
        <v>#DIV/0!</v>
      </c>
      <c r="J25" s="18">
        <f t="shared" si="5"/>
        <v>0</v>
      </c>
      <c r="K25" s="18" t="e">
        <f t="shared" si="3"/>
        <v>#DIV/0!</v>
      </c>
      <c r="L25" s="17">
        <v>0</v>
      </c>
      <c r="M25" s="20" t="str">
        <f t="shared" si="6"/>
        <v>-</v>
      </c>
      <c r="N25" s="17">
        <v>0</v>
      </c>
      <c r="O25" s="21">
        <f t="shared" ref="O25:P25" si="33">D25/7</f>
        <v>0</v>
      </c>
      <c r="P25" s="21">
        <f t="shared" si="33"/>
        <v>0</v>
      </c>
      <c r="Q25" s="17" t="e">
        <f t="shared" si="8"/>
        <v>#DIV/0!</v>
      </c>
      <c r="R25" s="17"/>
      <c r="S25" s="22">
        <v>0</v>
      </c>
      <c r="T25" s="15">
        <v>770</v>
      </c>
      <c r="U25" s="23">
        <v>460</v>
      </c>
      <c r="V25" s="24" t="s">
        <v>223</v>
      </c>
      <c r="W25" s="15">
        <v>0</v>
      </c>
      <c r="X25" s="25">
        <f t="shared" si="9"/>
        <v>0</v>
      </c>
      <c r="Y25" s="26">
        <f t="shared" si="10"/>
        <v>0</v>
      </c>
      <c r="Z25" s="15">
        <v>0</v>
      </c>
      <c r="AA25" s="15" t="s">
        <v>35</v>
      </c>
      <c r="AB25" s="28">
        <f t="shared" si="11"/>
        <v>-0.69</v>
      </c>
      <c r="AC25" s="29">
        <v>4.8593583333333329E-2</v>
      </c>
      <c r="AD25" s="26">
        <f t="shared" si="12"/>
        <v>0</v>
      </c>
      <c r="AE25" s="26">
        <v>-5.8</v>
      </c>
      <c r="AF25" s="26">
        <v>-18.52</v>
      </c>
      <c r="AG25" s="26">
        <v>0</v>
      </c>
    </row>
    <row r="26" spans="1:33" ht="15.75" customHeight="1" x14ac:dyDescent="0.2">
      <c r="A26" s="15" t="s">
        <v>77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19" t="e">
        <f t="shared" si="1"/>
        <v>#DIV/0!</v>
      </c>
      <c r="I26" s="19" t="e">
        <f t="shared" si="2"/>
        <v>#DIV/0!</v>
      </c>
      <c r="J26" s="18">
        <f t="shared" si="5"/>
        <v>0</v>
      </c>
      <c r="K26" s="18" t="e">
        <f t="shared" si="3"/>
        <v>#DIV/0!</v>
      </c>
      <c r="L26" s="17">
        <v>0</v>
      </c>
      <c r="M26" s="20" t="str">
        <f t="shared" si="6"/>
        <v>-</v>
      </c>
      <c r="N26" s="17">
        <v>0</v>
      </c>
      <c r="O26" s="21">
        <f t="shared" ref="O26:P26" si="34">D26/7</f>
        <v>0</v>
      </c>
      <c r="P26" s="21">
        <f t="shared" si="34"/>
        <v>0</v>
      </c>
      <c r="Q26" s="17" t="e">
        <f t="shared" si="8"/>
        <v>#DIV/0!</v>
      </c>
      <c r="R26" s="17"/>
      <c r="S26" s="22">
        <v>0</v>
      </c>
      <c r="T26" s="15">
        <v>770</v>
      </c>
      <c r="U26" s="23">
        <v>460</v>
      </c>
      <c r="V26" s="24" t="s">
        <v>224</v>
      </c>
      <c r="W26" s="15">
        <v>0</v>
      </c>
      <c r="X26" s="25">
        <f t="shared" si="9"/>
        <v>0</v>
      </c>
      <c r="Y26" s="26">
        <f t="shared" si="10"/>
        <v>0</v>
      </c>
      <c r="Z26" s="15">
        <v>0</v>
      </c>
      <c r="AA26" s="15" t="s">
        <v>35</v>
      </c>
      <c r="AB26" s="28">
        <f t="shared" si="11"/>
        <v>-0.69</v>
      </c>
      <c r="AC26" s="29">
        <v>4.8593583333333329E-2</v>
      </c>
      <c r="AD26" s="26">
        <f t="shared" si="12"/>
        <v>0</v>
      </c>
      <c r="AE26" s="26">
        <v>-5.8</v>
      </c>
      <c r="AF26" s="26">
        <v>-18.518270000000001</v>
      </c>
      <c r="AG26" s="26">
        <v>0</v>
      </c>
    </row>
    <row r="27" spans="1:33" ht="15.75" customHeight="1" x14ac:dyDescent="0.2">
      <c r="A27" s="15" t="s">
        <v>78</v>
      </c>
      <c r="B27" s="32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19" t="e">
        <f t="shared" si="1"/>
        <v>#DIV/0!</v>
      </c>
      <c r="I27" s="19" t="e">
        <f t="shared" si="2"/>
        <v>#DIV/0!</v>
      </c>
      <c r="J27" s="18">
        <f t="shared" si="5"/>
        <v>0</v>
      </c>
      <c r="K27" s="18" t="e">
        <f t="shared" si="3"/>
        <v>#DIV/0!</v>
      </c>
      <c r="L27" s="17">
        <v>0</v>
      </c>
      <c r="M27" s="20" t="str">
        <f t="shared" si="6"/>
        <v>-</v>
      </c>
      <c r="N27" s="17">
        <v>0</v>
      </c>
      <c r="O27" s="21">
        <f t="shared" ref="O27:P27" si="35">D27/7</f>
        <v>0</v>
      </c>
      <c r="P27" s="21">
        <f t="shared" si="35"/>
        <v>0</v>
      </c>
      <c r="Q27" s="17" t="e">
        <f t="shared" si="8"/>
        <v>#DIV/0!</v>
      </c>
      <c r="R27" s="17"/>
      <c r="S27" s="22">
        <v>0</v>
      </c>
      <c r="T27" s="15">
        <v>770</v>
      </c>
      <c r="U27" s="23">
        <v>460</v>
      </c>
      <c r="V27" s="24" t="s">
        <v>225</v>
      </c>
      <c r="W27" s="32">
        <v>0</v>
      </c>
      <c r="X27" s="25">
        <f t="shared" si="9"/>
        <v>0</v>
      </c>
      <c r="Y27" s="26">
        <f t="shared" si="10"/>
        <v>0</v>
      </c>
      <c r="Z27" s="32">
        <v>0</v>
      </c>
      <c r="AA27" s="15" t="s">
        <v>35</v>
      </c>
      <c r="AB27" s="28">
        <f t="shared" si="11"/>
        <v>-0.69</v>
      </c>
      <c r="AC27" s="29">
        <v>4.8593583333333329E-2</v>
      </c>
      <c r="AD27" s="26">
        <f t="shared" si="12"/>
        <v>0</v>
      </c>
      <c r="AE27" s="26">
        <v>-5.8</v>
      </c>
      <c r="AF27" s="26">
        <v>-18.518270000000001</v>
      </c>
      <c r="AG27" s="26">
        <v>0</v>
      </c>
    </row>
    <row r="28" spans="1:33" ht="15.75" customHeight="1" x14ac:dyDescent="0.2">
      <c r="A28" s="15" t="s">
        <v>79</v>
      </c>
      <c r="B28" s="32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19" t="e">
        <f t="shared" si="1"/>
        <v>#DIV/0!</v>
      </c>
      <c r="I28" s="19" t="e">
        <f t="shared" si="2"/>
        <v>#DIV/0!</v>
      </c>
      <c r="J28" s="18">
        <f t="shared" si="5"/>
        <v>0</v>
      </c>
      <c r="K28" s="18" t="e">
        <f t="shared" si="3"/>
        <v>#DIV/0!</v>
      </c>
      <c r="L28" s="17">
        <v>0</v>
      </c>
      <c r="M28" s="20" t="str">
        <f t="shared" si="6"/>
        <v>-</v>
      </c>
      <c r="N28" s="17">
        <v>0</v>
      </c>
      <c r="O28" s="21">
        <f t="shared" ref="O28:P28" si="36">D28/7</f>
        <v>0</v>
      </c>
      <c r="P28" s="21">
        <f t="shared" si="36"/>
        <v>0</v>
      </c>
      <c r="Q28" s="17" t="e">
        <f t="shared" si="8"/>
        <v>#DIV/0!</v>
      </c>
      <c r="R28" s="17"/>
      <c r="S28" s="22">
        <v>0</v>
      </c>
      <c r="T28" s="15">
        <v>310</v>
      </c>
      <c r="U28" s="23" t="s">
        <v>34</v>
      </c>
      <c r="V28" s="24" t="s">
        <v>34</v>
      </c>
      <c r="W28" s="32">
        <v>0</v>
      </c>
      <c r="X28" s="25">
        <f t="shared" si="9"/>
        <v>0</v>
      </c>
      <c r="Y28" s="26">
        <f t="shared" si="10"/>
        <v>0</v>
      </c>
      <c r="Z28" s="32">
        <v>0</v>
      </c>
      <c r="AA28" s="15" t="s">
        <v>35</v>
      </c>
      <c r="AB28" s="28">
        <f t="shared" si="11"/>
        <v>-0.69</v>
      </c>
      <c r="AC28" s="29">
        <v>4.8593583333333329E-2</v>
      </c>
      <c r="AD28" s="26">
        <f t="shared" si="12"/>
        <v>0</v>
      </c>
      <c r="AE28" s="26">
        <v>-5.8</v>
      </c>
      <c r="AF28" s="26">
        <v>-18.518270000000001</v>
      </c>
      <c r="AG28" s="26">
        <v>0</v>
      </c>
    </row>
    <row r="29" spans="1:33" ht="15.75" customHeight="1" x14ac:dyDescent="0.2">
      <c r="A29" s="15" t="s">
        <v>80</v>
      </c>
      <c r="B29" s="15" t="s">
        <v>226</v>
      </c>
      <c r="C29" s="16">
        <f t="shared" si="4"/>
        <v>46.053333333333335</v>
      </c>
      <c r="D29" s="17">
        <v>3</v>
      </c>
      <c r="E29" s="17">
        <v>0</v>
      </c>
      <c r="F29" s="18">
        <v>138.16</v>
      </c>
      <c r="G29" s="18">
        <v>-0.34</v>
      </c>
      <c r="H29" s="19">
        <f t="shared" si="1"/>
        <v>2.4609148812970473E-3</v>
      </c>
      <c r="I29" s="19">
        <f t="shared" si="2"/>
        <v>0.31412863755790382</v>
      </c>
      <c r="J29" s="18">
        <f t="shared" si="5"/>
        <v>43.40001256499999</v>
      </c>
      <c r="K29" s="18">
        <f t="shared" si="3"/>
        <v>14.466670854999997</v>
      </c>
      <c r="L29" s="17">
        <v>28</v>
      </c>
      <c r="M29" s="20">
        <f t="shared" si="6"/>
        <v>0.10714285714285714</v>
      </c>
      <c r="N29" s="33">
        <v>457</v>
      </c>
      <c r="O29" s="21">
        <f t="shared" ref="O29:P29" si="37">D29/7</f>
        <v>0.42857142857142855</v>
      </c>
      <c r="P29" s="21">
        <f t="shared" si="37"/>
        <v>0</v>
      </c>
      <c r="Q29" s="17">
        <f t="shared" si="8"/>
        <v>1066</v>
      </c>
      <c r="R29" s="17"/>
      <c r="S29" s="34">
        <v>1.6842105263157891E-2</v>
      </c>
      <c r="T29" s="15">
        <v>310</v>
      </c>
      <c r="U29" s="23" t="s">
        <v>34</v>
      </c>
      <c r="V29" s="24" t="s">
        <v>34</v>
      </c>
      <c r="W29" s="15">
        <v>0</v>
      </c>
      <c r="X29" s="25">
        <f t="shared" si="9"/>
        <v>0</v>
      </c>
      <c r="Y29" s="26">
        <f t="shared" si="10"/>
        <v>0</v>
      </c>
      <c r="Z29" s="15">
        <v>0</v>
      </c>
      <c r="AA29" s="15" t="s">
        <v>35</v>
      </c>
      <c r="AB29" s="28">
        <f t="shared" si="11"/>
        <v>-0.69</v>
      </c>
      <c r="AC29" s="29">
        <v>4.8593583333333329E-2</v>
      </c>
      <c r="AD29" s="26">
        <f t="shared" si="12"/>
        <v>-0.20117743499999996</v>
      </c>
      <c r="AE29" s="26">
        <v>-5.98</v>
      </c>
      <c r="AF29" s="26">
        <v>-18.518270000000001</v>
      </c>
      <c r="AG29" s="26">
        <v>0</v>
      </c>
    </row>
    <row r="30" spans="1:33" ht="15.75" customHeight="1" x14ac:dyDescent="0.2">
      <c r="A30" s="15" t="s">
        <v>81</v>
      </c>
      <c r="B30" s="15" t="s">
        <v>227</v>
      </c>
      <c r="C30" s="16">
        <f t="shared" si="4"/>
        <v>42.396666666666668</v>
      </c>
      <c r="D30" s="17">
        <v>6</v>
      </c>
      <c r="E30" s="17">
        <v>0</v>
      </c>
      <c r="F30" s="18">
        <v>254.38</v>
      </c>
      <c r="G30" s="18">
        <v>-0.79999999999999993</v>
      </c>
      <c r="H30" s="19">
        <f t="shared" si="1"/>
        <v>3.1449013287208113E-3</v>
      </c>
      <c r="I30" s="19">
        <f t="shared" si="2"/>
        <v>0.27557475124027042</v>
      </c>
      <c r="J30" s="18">
        <f t="shared" si="5"/>
        <v>70.100705220499989</v>
      </c>
      <c r="K30" s="18">
        <f t="shared" si="3"/>
        <v>11.683450870083332</v>
      </c>
      <c r="L30" s="17">
        <v>68</v>
      </c>
      <c r="M30" s="20">
        <f t="shared" si="6"/>
        <v>8.8235294117647065E-2</v>
      </c>
      <c r="N30" s="33">
        <v>449</v>
      </c>
      <c r="O30" s="21">
        <f t="shared" ref="O30:P30" si="38">D30/7</f>
        <v>0.8571428571428571</v>
      </c>
      <c r="P30" s="21">
        <f t="shared" si="38"/>
        <v>0</v>
      </c>
      <c r="Q30" s="17">
        <f t="shared" si="8"/>
        <v>523</v>
      </c>
      <c r="R30" s="17"/>
      <c r="S30" s="34">
        <v>4.2553191489361701E-2</v>
      </c>
      <c r="T30" s="15">
        <v>310</v>
      </c>
      <c r="U30" s="23" t="s">
        <v>34</v>
      </c>
      <c r="V30" s="24" t="s">
        <v>34</v>
      </c>
      <c r="W30" s="15">
        <v>0</v>
      </c>
      <c r="X30" s="25">
        <f t="shared" si="9"/>
        <v>0</v>
      </c>
      <c r="Y30" s="26">
        <f t="shared" si="10"/>
        <v>0</v>
      </c>
      <c r="Z30" s="15">
        <v>0</v>
      </c>
      <c r="AA30" s="15" t="s">
        <v>35</v>
      </c>
      <c r="AB30" s="28">
        <f t="shared" si="11"/>
        <v>-0.69</v>
      </c>
      <c r="AC30" s="29">
        <v>4.8593583333333329E-2</v>
      </c>
      <c r="AD30" s="26">
        <f t="shared" si="12"/>
        <v>-0.40235486999999992</v>
      </c>
      <c r="AE30" s="26">
        <v>-5.98</v>
      </c>
      <c r="AF30" s="26">
        <v>-18.173323318249999</v>
      </c>
      <c r="AG30" s="26">
        <v>0</v>
      </c>
    </row>
    <row r="31" spans="1:33" ht="15.75" customHeight="1" x14ac:dyDescent="0.2">
      <c r="A31" s="15" t="s">
        <v>82</v>
      </c>
      <c r="B31" s="15" t="s">
        <v>228</v>
      </c>
      <c r="C31" s="16">
        <f t="shared" si="4"/>
        <v>39.87850000000001</v>
      </c>
      <c r="D31" s="17">
        <v>20</v>
      </c>
      <c r="E31" s="17">
        <v>0</v>
      </c>
      <c r="F31" s="18">
        <v>797.57000000000016</v>
      </c>
      <c r="G31" s="18">
        <v>-0.42000000000000004</v>
      </c>
      <c r="H31" s="19">
        <f t="shared" si="1"/>
        <v>5.2659954612134356E-4</v>
      </c>
      <c r="I31" s="19">
        <f t="shared" si="2"/>
        <v>0.23216376084230853</v>
      </c>
      <c r="J31" s="18">
        <f t="shared" si="5"/>
        <v>185.16685073500005</v>
      </c>
      <c r="K31" s="18">
        <f t="shared" si="3"/>
        <v>9.2583425367500034</v>
      </c>
      <c r="L31" s="17">
        <v>106</v>
      </c>
      <c r="M31" s="20">
        <f t="shared" si="6"/>
        <v>0.18867924528301888</v>
      </c>
      <c r="N31" s="33">
        <v>407</v>
      </c>
      <c r="O31" s="21">
        <f t="shared" ref="O31:P31" si="39">D31/7</f>
        <v>2.8571428571428572</v>
      </c>
      <c r="P31" s="21">
        <f t="shared" si="39"/>
        <v>0</v>
      </c>
      <c r="Q31" s="17">
        <f t="shared" si="8"/>
        <v>142</v>
      </c>
      <c r="R31" s="17"/>
      <c r="S31" s="34">
        <v>0.14879649890590799</v>
      </c>
      <c r="T31" s="15">
        <v>310</v>
      </c>
      <c r="U31" s="23" t="s">
        <v>34</v>
      </c>
      <c r="V31" s="24" t="s">
        <v>196</v>
      </c>
      <c r="W31" s="15">
        <v>0</v>
      </c>
      <c r="X31" s="25">
        <f t="shared" si="9"/>
        <v>0</v>
      </c>
      <c r="Y31" s="26">
        <f t="shared" si="10"/>
        <v>0</v>
      </c>
      <c r="Z31" s="15">
        <v>0</v>
      </c>
      <c r="AA31" s="15" t="s">
        <v>35</v>
      </c>
      <c r="AB31" s="28">
        <f t="shared" si="11"/>
        <v>-0.69</v>
      </c>
      <c r="AC31" s="29">
        <v>4.8593583333333329E-2</v>
      </c>
      <c r="AD31" s="26">
        <f t="shared" si="12"/>
        <v>-1.3411828999999997</v>
      </c>
      <c r="AE31" s="26">
        <v>-5.98</v>
      </c>
      <c r="AF31" s="26">
        <v>-18.173323318250002</v>
      </c>
      <c r="AG31" s="26">
        <v>-7.94</v>
      </c>
    </row>
    <row r="32" spans="1:33" ht="15.75" customHeight="1" x14ac:dyDescent="0.2">
      <c r="A32" s="15" t="s">
        <v>84</v>
      </c>
      <c r="B32" s="56" t="s">
        <v>229</v>
      </c>
      <c r="C32" s="16">
        <f t="shared" si="4"/>
        <v>44.187142857142859</v>
      </c>
      <c r="D32" s="17">
        <v>14</v>
      </c>
      <c r="E32" s="17">
        <v>0</v>
      </c>
      <c r="F32" s="18">
        <v>618.62</v>
      </c>
      <c r="G32" s="18">
        <v>-0.16</v>
      </c>
      <c r="H32" s="19">
        <f t="shared" si="1"/>
        <v>2.5864019915295333E-4</v>
      </c>
      <c r="I32" s="19">
        <f t="shared" si="2"/>
        <v>0.26960273756829722</v>
      </c>
      <c r="J32" s="18">
        <f t="shared" si="5"/>
        <v>166.78164551450004</v>
      </c>
      <c r="K32" s="18">
        <f t="shared" si="3"/>
        <v>11.912974679607146</v>
      </c>
      <c r="L32" s="17">
        <v>113</v>
      </c>
      <c r="M32" s="20">
        <f t="shared" si="6"/>
        <v>0.12389380530973451</v>
      </c>
      <c r="N32" s="33">
        <v>419</v>
      </c>
      <c r="O32" s="21">
        <f t="shared" ref="O32:P32" si="40">D32/7</f>
        <v>2</v>
      </c>
      <c r="P32" s="21">
        <f t="shared" si="40"/>
        <v>0</v>
      </c>
      <c r="Q32" s="17">
        <f t="shared" si="8"/>
        <v>209</v>
      </c>
      <c r="R32" s="17" t="str">
        <f ca="1">IFERROR(VLOOKUP($B$2,IMPORTRANGE("https://docs.google.com/spreadsheets/d/1KiWZV1ko8G7lnRucBRBd29jj3Be6ltMfljMDqzOkQmI/edit#gid=1381463014","Lookup!A:F"),6,FALSE),"")</f>
        <v/>
      </c>
      <c r="S32" s="34">
        <v>0.36613272311212808</v>
      </c>
      <c r="T32" s="15">
        <f ca="1">IFERROR(__xludf.DUMMYFUNCTION("IFERROR(VLOOKUP($B$2,IMPORTRANGE(""https://docs.google.com/spreadsheets/d/1KiWZV1ko8G7lnRucBRBd29jj3Be6ltMfljMDqzOkQmI/edit#gid=1381463014"",""Lookup!A:D""),4,FALSE),"""")"),310)</f>
        <v>310</v>
      </c>
      <c r="U32" s="23">
        <f ca="1">IFERROR(__xludf.DUMMYFUNCTION("IFERROR(VLOOKUP($B$2,IMPORTRANGE(""https://docs.google.com/spreadsheets/d/1KiWZV1ko8G7lnRucBRBd29jj3Be6ltMfljMDqzOkQmI/edit#gid=1381463014"",""Lookup!A:D""),3,FALSE),"""")"),460)</f>
        <v>460</v>
      </c>
      <c r="V32" s="24" t="str">
        <f ca="1">IFERROR(__xludf.DUMMYFUNCTION("IFERROR(VLOOKUP($B$2,IMPORTRANGE(""https://docs.google.com/spreadsheets/d/1KiWZV1ko8G7lnRucBRBd29jj3Be6ltMfljMDqzOkQmI/edit#gid=1381463014"",""Lookup!A:D""),2,FALSE),"""")"),"| AGL196  - 460 units 06/10")</f>
        <v>| AGL196  - 460 units 06/10</v>
      </c>
      <c r="W32" s="15">
        <v>0</v>
      </c>
      <c r="X32" s="25">
        <f t="shared" si="9"/>
        <v>0</v>
      </c>
      <c r="Y32" s="26">
        <f t="shared" si="10"/>
        <v>0</v>
      </c>
      <c r="Z32" s="15">
        <v>0</v>
      </c>
      <c r="AA32" s="15" t="s">
        <v>35</v>
      </c>
      <c r="AB32" s="28">
        <f t="shared" si="11"/>
        <v>-0.69</v>
      </c>
      <c r="AC32" s="29">
        <v>4.8593583333333329E-2</v>
      </c>
      <c r="AD32" s="26">
        <f t="shared" si="12"/>
        <v>-0.93882802999999981</v>
      </c>
      <c r="AE32" s="26">
        <v>-5.98</v>
      </c>
      <c r="AF32" s="26">
        <v>-18.173323318249999</v>
      </c>
      <c r="AG32" s="26">
        <v>-19.8</v>
      </c>
    </row>
    <row r="33" spans="1:33" ht="15.75" customHeight="1" x14ac:dyDescent="0.2">
      <c r="A33" s="15"/>
      <c r="B33" s="1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22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5.75" customHeight="1" x14ac:dyDescent="0.2">
      <c r="A34" s="15"/>
      <c r="B34" s="1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2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5.75" customHeight="1" x14ac:dyDescent="0.2">
      <c r="A35" s="15"/>
      <c r="B35" s="1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2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5.75" customHeight="1" x14ac:dyDescent="0.2">
      <c r="A36" s="15"/>
      <c r="B36" s="1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2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5.75" customHeight="1" x14ac:dyDescent="0.2">
      <c r="A37" s="15"/>
      <c r="B37" s="1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2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5.75" customHeight="1" x14ac:dyDescent="0.2">
      <c r="A38" s="15"/>
      <c r="B38" s="1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2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5.75" customHeight="1" x14ac:dyDescent="0.2">
      <c r="A39" s="15"/>
      <c r="B39" s="1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2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">
      <c r="A40" s="15"/>
      <c r="B40" s="1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2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">
      <c r="A41" s="15"/>
      <c r="B41" s="1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2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">
      <c r="A42" s="15"/>
      <c r="B42" s="1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22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">
      <c r="A43" s="15"/>
      <c r="B43" s="1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22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">
      <c r="A44" s="15"/>
      <c r="B44" s="1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22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">
      <c r="A45" s="15"/>
      <c r="B45" s="1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2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">
      <c r="A46" s="15"/>
      <c r="B46" s="1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22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">
      <c r="A47" s="15"/>
      <c r="B47" s="1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22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">
      <c r="A48" s="15"/>
      <c r="B48" s="1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22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">
      <c r="A49" s="15"/>
      <c r="B49" s="1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22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">
      <c r="A50" s="15"/>
      <c r="B50" s="1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22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">
      <c r="A51" s="15"/>
      <c r="B51" s="1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2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">
      <c r="A52" s="15"/>
      <c r="B52" s="1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22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">
      <c r="A53" s="15"/>
      <c r="B53" s="1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2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">
      <c r="A54" s="15"/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2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">
      <c r="A55" s="15"/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2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">
      <c r="A56" s="15"/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22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">
      <c r="A57" s="15"/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">
      <c r="A58" s="15"/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22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">
      <c r="A59" s="15"/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2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2">
      <c r="A60" s="15"/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22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">
      <c r="A61" s="15"/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22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">
      <c r="A62" s="15"/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22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">
      <c r="A63" s="15"/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2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">
      <c r="A64" s="15"/>
      <c r="B64" s="1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2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5.75" customHeight="1" x14ac:dyDescent="0.2">
      <c r="A65" s="15"/>
      <c r="B65" s="1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22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5.75" customHeight="1" x14ac:dyDescent="0.2">
      <c r="A66" s="15"/>
      <c r="B66" s="1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2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5.75" customHeight="1" x14ac:dyDescent="0.2">
      <c r="A67" s="15"/>
      <c r="B67" s="1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22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5.75" customHeight="1" x14ac:dyDescent="0.2">
      <c r="A68" s="15"/>
      <c r="B68" s="1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2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5.75" customHeight="1" x14ac:dyDescent="0.2">
      <c r="A69" s="15"/>
      <c r="B69" s="1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2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5.75" customHeight="1" x14ac:dyDescent="0.2">
      <c r="A70" s="15"/>
      <c r="B70" s="1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2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5.75" customHeight="1" x14ac:dyDescent="0.2">
      <c r="A71" s="15"/>
      <c r="B71" s="1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2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5.75" customHeight="1" x14ac:dyDescent="0.2">
      <c r="A72" s="15"/>
      <c r="B72" s="1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22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5.75" customHeight="1" x14ac:dyDescent="0.2">
      <c r="A73" s="15"/>
      <c r="B73" s="1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2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5.75" customHeight="1" x14ac:dyDescent="0.2">
      <c r="A74" s="15"/>
      <c r="B74" s="1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22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5.75" customHeight="1" x14ac:dyDescent="0.2">
      <c r="A75" s="15"/>
      <c r="B75" s="1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2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5.75" customHeight="1" x14ac:dyDescent="0.2">
      <c r="A76" s="15"/>
      <c r="B76" s="1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2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5.75" customHeight="1" x14ac:dyDescent="0.2">
      <c r="A77" s="15"/>
      <c r="B77" s="1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22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5.75" customHeight="1" x14ac:dyDescent="0.2">
      <c r="A78" s="15"/>
      <c r="B78" s="1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22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5.75" customHeight="1" x14ac:dyDescent="0.2">
      <c r="A79" s="15"/>
      <c r="B79" s="1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2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5.75" customHeight="1" x14ac:dyDescent="0.2">
      <c r="A80" s="15"/>
      <c r="B80" s="1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22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">
      <c r="A81" s="15"/>
      <c r="B81" s="1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22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">
      <c r="A82" s="15"/>
      <c r="B82" s="1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22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">
      <c r="A83" s="15"/>
      <c r="B83" s="1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22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">
      <c r="A84" s="15"/>
      <c r="B84" s="1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22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">
      <c r="A85" s="15"/>
      <c r="B85" s="1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22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">
      <c r="A86" s="15"/>
      <c r="B86" s="1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22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">
      <c r="A87" s="15"/>
      <c r="B87" s="1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22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">
      <c r="A88" s="15"/>
      <c r="B88" s="1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22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">
      <c r="A89" s="15"/>
      <c r="B89" s="1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22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">
      <c r="A90" s="15"/>
      <c r="B90" s="1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22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">
      <c r="A91" s="15"/>
      <c r="B91" s="1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2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">
      <c r="A92" s="15"/>
      <c r="B92" s="1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22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">
      <c r="A93" s="15"/>
      <c r="B93" s="1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">
      <c r="A94" s="15"/>
      <c r="B94" s="1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2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">
      <c r="A95" s="15"/>
      <c r="B95" s="1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2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">
      <c r="A96" s="15"/>
      <c r="B96" s="1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2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2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2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2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2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22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22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22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2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22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2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22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2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22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15">
      <c r="R221" s="32"/>
      <c r="S221" s="34"/>
    </row>
    <row r="222" spans="1:33" ht="15.75" customHeight="1" x14ac:dyDescent="0.15">
      <c r="R222" s="32"/>
      <c r="S222" s="34"/>
    </row>
    <row r="223" spans="1:33" ht="15.75" customHeight="1" x14ac:dyDescent="0.15">
      <c r="R223" s="32"/>
      <c r="S223" s="34"/>
    </row>
    <row r="224" spans="1:33" ht="15.75" customHeight="1" x14ac:dyDescent="0.15">
      <c r="R224" s="32"/>
      <c r="S224" s="34"/>
    </row>
    <row r="225" spans="18:18" ht="15.75" customHeight="1" x14ac:dyDescent="0.15">
      <c r="R225" s="32"/>
    </row>
    <row r="226" spans="18:18" ht="15.75" customHeight="1" x14ac:dyDescent="0.15">
      <c r="R226" s="32"/>
    </row>
    <row r="227" spans="18:18" ht="15.75" customHeight="1" x14ac:dyDescent="0.15">
      <c r="R227" s="32"/>
    </row>
    <row r="228" spans="18:18" ht="15.75" customHeight="1" x14ac:dyDescent="0.15">
      <c r="R228" s="32"/>
    </row>
    <row r="229" spans="18:18" ht="15.75" customHeight="1" x14ac:dyDescent="0.15">
      <c r="R229" s="32"/>
    </row>
    <row r="230" spans="18:18" ht="15.75" customHeight="1" x14ac:dyDescent="0.15">
      <c r="R230" s="32"/>
    </row>
    <row r="231" spans="18:18" ht="15.75" customHeight="1" x14ac:dyDescent="0.15">
      <c r="R231" s="32"/>
    </row>
    <row r="232" spans="18:18" ht="15.75" customHeight="1" x14ac:dyDescent="0.15">
      <c r="R232" s="32"/>
    </row>
    <row r="233" spans="18:18" ht="15.75" customHeight="1" x14ac:dyDescent="0.15">
      <c r="R233" s="32"/>
    </row>
    <row r="234" spans="18:18" ht="15.75" customHeight="1" x14ac:dyDescent="0.15">
      <c r="R234" s="32"/>
    </row>
    <row r="235" spans="18:18" ht="15.75" customHeight="1" x14ac:dyDescent="0.15">
      <c r="R235" s="32"/>
    </row>
    <row r="236" spans="18:18" ht="15.75" customHeight="1" x14ac:dyDescent="0.15">
      <c r="R236" s="32"/>
    </row>
    <row r="237" spans="18:18" ht="15.75" customHeight="1" x14ac:dyDescent="0.15">
      <c r="R237" s="32"/>
    </row>
    <row r="238" spans="18:18" ht="15.75" customHeight="1" x14ac:dyDescent="0.15">
      <c r="R238" s="32"/>
    </row>
    <row r="239" spans="18:18" ht="15.75" customHeight="1" x14ac:dyDescent="0.15">
      <c r="R239" s="32"/>
    </row>
    <row r="240" spans="18:18" ht="15.75" customHeight="1" x14ac:dyDescent="0.15">
      <c r="R240" s="32"/>
    </row>
    <row r="241" spans="18:18" ht="15.75" customHeight="1" x14ac:dyDescent="0.15">
      <c r="R241" s="32"/>
    </row>
    <row r="242" spans="18:18" ht="15.75" customHeight="1" x14ac:dyDescent="0.15">
      <c r="R242" s="32"/>
    </row>
    <row r="243" spans="18:18" ht="15.75" customHeight="1" x14ac:dyDescent="0.15">
      <c r="R243" s="32"/>
    </row>
    <row r="244" spans="18:18" ht="15.75" customHeight="1" x14ac:dyDescent="0.15">
      <c r="R244" s="32"/>
    </row>
    <row r="245" spans="18:18" ht="15.75" customHeight="1" x14ac:dyDescent="0.15">
      <c r="R245" s="32"/>
    </row>
    <row r="246" spans="18:18" ht="15.75" customHeight="1" x14ac:dyDescent="0.15">
      <c r="R246" s="32"/>
    </row>
    <row r="247" spans="18:18" ht="15.75" customHeight="1" x14ac:dyDescent="0.15">
      <c r="R247" s="32"/>
    </row>
    <row r="248" spans="18:18" ht="15.75" customHeight="1" x14ac:dyDescent="0.15">
      <c r="R248" s="32"/>
    </row>
    <row r="249" spans="18:18" ht="15.75" customHeight="1" x14ac:dyDescent="0.15">
      <c r="R249" s="32"/>
    </row>
    <row r="250" spans="18:18" ht="15.75" customHeight="1" x14ac:dyDescent="0.15">
      <c r="R250" s="32"/>
    </row>
    <row r="251" spans="18:18" ht="15.75" customHeight="1" x14ac:dyDescent="0.15">
      <c r="R251" s="32"/>
    </row>
    <row r="252" spans="18:18" ht="15.75" customHeight="1" x14ac:dyDescent="0.15">
      <c r="R252" s="32"/>
    </row>
    <row r="253" spans="18:18" ht="15.75" customHeight="1" x14ac:dyDescent="0.15">
      <c r="R253" s="32"/>
    </row>
    <row r="254" spans="18:18" ht="15.75" customHeight="1" x14ac:dyDescent="0.15">
      <c r="R254" s="32"/>
    </row>
    <row r="255" spans="18:18" ht="15.75" customHeight="1" x14ac:dyDescent="0.15">
      <c r="R255" s="32"/>
    </row>
    <row r="256" spans="18:18" ht="15.75" customHeight="1" x14ac:dyDescent="0.15">
      <c r="R256" s="32"/>
    </row>
    <row r="257" spans="18:18" ht="15.75" customHeight="1" x14ac:dyDescent="0.15">
      <c r="R257" s="32"/>
    </row>
    <row r="258" spans="18:18" ht="15.75" customHeight="1" x14ac:dyDescent="0.15">
      <c r="R258" s="32"/>
    </row>
    <row r="259" spans="18:18" ht="15.75" customHeight="1" x14ac:dyDescent="0.15">
      <c r="R259" s="32"/>
    </row>
    <row r="260" spans="18:18" ht="15.75" customHeight="1" x14ac:dyDescent="0.15">
      <c r="R260" s="32"/>
    </row>
    <row r="261" spans="18:18" ht="15.75" customHeight="1" x14ac:dyDescent="0.15">
      <c r="R261" s="32"/>
    </row>
    <row r="262" spans="18:18" ht="15.75" customHeight="1" x14ac:dyDescent="0.15">
      <c r="R262" s="32"/>
    </row>
    <row r="263" spans="18:18" ht="15.75" customHeight="1" x14ac:dyDescent="0.15">
      <c r="R263" s="32"/>
    </row>
    <row r="264" spans="18:18" ht="15.75" customHeight="1" x14ac:dyDescent="0.15">
      <c r="R264" s="32"/>
    </row>
    <row r="265" spans="18:18" ht="15.75" customHeight="1" x14ac:dyDescent="0.15">
      <c r="R265" s="32"/>
    </row>
    <row r="266" spans="18:18" ht="15.75" customHeight="1" x14ac:dyDescent="0.15">
      <c r="R266" s="32"/>
    </row>
    <row r="267" spans="18:18" ht="15.75" customHeight="1" x14ac:dyDescent="0.15">
      <c r="R267" s="32"/>
    </row>
    <row r="268" spans="18:18" ht="15.75" customHeight="1" x14ac:dyDescent="0.15">
      <c r="R268" s="32"/>
    </row>
    <row r="269" spans="18:18" ht="15.75" customHeight="1" x14ac:dyDescent="0.15">
      <c r="R269" s="32"/>
    </row>
    <row r="270" spans="18:18" ht="15.75" customHeight="1" x14ac:dyDescent="0.15">
      <c r="R270" s="32"/>
    </row>
    <row r="271" spans="18:18" ht="15.75" customHeight="1" x14ac:dyDescent="0.15">
      <c r="R271" s="32"/>
    </row>
    <row r="272" spans="18:18" ht="15.75" customHeight="1" x14ac:dyDescent="0.15">
      <c r="R272" s="32"/>
    </row>
    <row r="273" spans="18:18" ht="15.75" customHeight="1" x14ac:dyDescent="0.15">
      <c r="R273" s="32"/>
    </row>
    <row r="274" spans="18:18" ht="15.75" customHeight="1" x14ac:dyDescent="0.15">
      <c r="R274" s="32"/>
    </row>
    <row r="275" spans="18:18" ht="15.75" customHeight="1" x14ac:dyDescent="0.15">
      <c r="R275" s="32"/>
    </row>
    <row r="276" spans="18:18" ht="15.75" customHeight="1" x14ac:dyDescent="0.15">
      <c r="R276" s="32"/>
    </row>
    <row r="277" spans="18:18" ht="15.75" customHeight="1" x14ac:dyDescent="0.15">
      <c r="R277" s="32"/>
    </row>
    <row r="278" spans="18:18" ht="15.75" customHeight="1" x14ac:dyDescent="0.15">
      <c r="R278" s="32"/>
    </row>
    <row r="279" spans="18:18" ht="15.75" customHeight="1" x14ac:dyDescent="0.15">
      <c r="R279" s="32"/>
    </row>
    <row r="280" spans="18:18" ht="15.75" customHeight="1" x14ac:dyDescent="0.15">
      <c r="R280" s="32"/>
    </row>
    <row r="281" spans="18:18" ht="15.75" customHeight="1" x14ac:dyDescent="0.15">
      <c r="R281" s="32"/>
    </row>
    <row r="282" spans="18:18" ht="15.75" customHeight="1" x14ac:dyDescent="0.15">
      <c r="R282" s="32"/>
    </row>
    <row r="283" spans="18:18" ht="15.75" customHeight="1" x14ac:dyDescent="0.15">
      <c r="R283" s="32"/>
    </row>
    <row r="284" spans="18:18" ht="15.75" customHeight="1" x14ac:dyDescent="0.15">
      <c r="R284" s="32"/>
    </row>
    <row r="285" spans="18:18" ht="15.75" customHeight="1" x14ac:dyDescent="0.15">
      <c r="R285" s="32"/>
    </row>
    <row r="286" spans="18:18" ht="15.75" customHeight="1" x14ac:dyDescent="0.15">
      <c r="R286" s="32"/>
    </row>
    <row r="287" spans="18:18" ht="15.75" customHeight="1" x14ac:dyDescent="0.15">
      <c r="R287" s="32"/>
    </row>
    <row r="288" spans="18:18" ht="15.75" customHeight="1" x14ac:dyDescent="0.15">
      <c r="R288" s="32"/>
    </row>
    <row r="289" spans="18:18" ht="15.75" customHeight="1" x14ac:dyDescent="0.15">
      <c r="R289" s="32"/>
    </row>
    <row r="290" spans="18:18" ht="15.75" customHeight="1" x14ac:dyDescent="0.15">
      <c r="R290" s="32"/>
    </row>
    <row r="291" spans="18:18" ht="15.75" customHeight="1" x14ac:dyDescent="0.15">
      <c r="R291" s="32"/>
    </row>
    <row r="292" spans="18:18" ht="15.75" customHeight="1" x14ac:dyDescent="0.15">
      <c r="R292" s="32"/>
    </row>
    <row r="293" spans="18:18" ht="15.75" customHeight="1" x14ac:dyDescent="0.15">
      <c r="R293" s="32"/>
    </row>
    <row r="294" spans="18:18" ht="15.75" customHeight="1" x14ac:dyDescent="0.15">
      <c r="R294" s="32"/>
    </row>
    <row r="295" spans="18:18" ht="15.75" customHeight="1" x14ac:dyDescent="0.15">
      <c r="R295" s="32"/>
    </row>
    <row r="296" spans="18:18" ht="15.75" customHeight="1" x14ac:dyDescent="0.15">
      <c r="R296" s="32"/>
    </row>
    <row r="297" spans="18:18" ht="15.75" customHeight="1" x14ac:dyDescent="0.15">
      <c r="R297" s="32"/>
    </row>
    <row r="298" spans="18:18" ht="15.75" customHeight="1" x14ac:dyDescent="0.15">
      <c r="R298" s="32"/>
    </row>
    <row r="299" spans="18:18" ht="15.75" customHeight="1" x14ac:dyDescent="0.15">
      <c r="R299" s="32"/>
    </row>
    <row r="300" spans="18:18" ht="15.75" customHeight="1" x14ac:dyDescent="0.15">
      <c r="R300" s="32"/>
    </row>
    <row r="301" spans="18:18" ht="15.75" customHeight="1" x14ac:dyDescent="0.15">
      <c r="R301" s="32"/>
    </row>
    <row r="302" spans="18:18" ht="15.75" customHeight="1" x14ac:dyDescent="0.15">
      <c r="R302" s="32"/>
    </row>
    <row r="303" spans="18:18" ht="15.75" customHeight="1" x14ac:dyDescent="0.15">
      <c r="R303" s="32"/>
    </row>
    <row r="304" spans="18:18" ht="15.75" customHeight="1" x14ac:dyDescent="0.15">
      <c r="R304" s="32"/>
    </row>
    <row r="305" spans="18:18" ht="15.75" customHeight="1" x14ac:dyDescent="0.15">
      <c r="R305" s="32"/>
    </row>
    <row r="306" spans="18:18" ht="15.75" customHeight="1" x14ac:dyDescent="0.15">
      <c r="R306" s="32"/>
    </row>
    <row r="307" spans="18:18" ht="15.75" customHeight="1" x14ac:dyDescent="0.15">
      <c r="R307" s="32"/>
    </row>
    <row r="308" spans="18:18" ht="15.75" customHeight="1" x14ac:dyDescent="0.15">
      <c r="R308" s="32"/>
    </row>
    <row r="309" spans="18:18" ht="15.75" customHeight="1" x14ac:dyDescent="0.15">
      <c r="R309" s="32"/>
    </row>
    <row r="310" spans="18:18" ht="15.75" customHeight="1" x14ac:dyDescent="0.15">
      <c r="R310" s="32"/>
    </row>
    <row r="311" spans="18:18" ht="15.75" customHeight="1" x14ac:dyDescent="0.15">
      <c r="R311" s="32"/>
    </row>
    <row r="312" spans="18:18" ht="15.75" customHeight="1" x14ac:dyDescent="0.15">
      <c r="R312" s="32"/>
    </row>
    <row r="313" spans="18:18" ht="15.75" customHeight="1" x14ac:dyDescent="0.15">
      <c r="R313" s="32"/>
    </row>
    <row r="314" spans="18:18" ht="15.75" customHeight="1" x14ac:dyDescent="0.15">
      <c r="R314" s="32"/>
    </row>
    <row r="315" spans="18:18" ht="15.75" customHeight="1" x14ac:dyDescent="0.15">
      <c r="R315" s="32"/>
    </row>
    <row r="316" spans="18:18" ht="15.75" customHeight="1" x14ac:dyDescent="0.15">
      <c r="R316" s="32"/>
    </row>
    <row r="317" spans="18:18" ht="15.75" customHeight="1" x14ac:dyDescent="0.15">
      <c r="R317" s="32"/>
    </row>
    <row r="318" spans="18:18" ht="15.75" customHeight="1" x14ac:dyDescent="0.15">
      <c r="R318" s="32"/>
    </row>
    <row r="319" spans="18:18" ht="15.75" customHeight="1" x14ac:dyDescent="0.15">
      <c r="R319" s="32"/>
    </row>
    <row r="320" spans="18:18" ht="15.75" customHeight="1" x14ac:dyDescent="0.15">
      <c r="R320" s="32"/>
    </row>
    <row r="321" spans="18:18" ht="15.75" customHeight="1" x14ac:dyDescent="0.15">
      <c r="R321" s="32"/>
    </row>
    <row r="322" spans="18:18" ht="15.75" customHeight="1" x14ac:dyDescent="0.15">
      <c r="R322" s="32"/>
    </row>
    <row r="323" spans="18:18" ht="15.75" customHeight="1" x14ac:dyDescent="0.15">
      <c r="R323" s="32"/>
    </row>
    <row r="324" spans="18:18" ht="15.75" customHeight="1" x14ac:dyDescent="0.15">
      <c r="R324" s="32"/>
    </row>
    <row r="325" spans="18:18" ht="15.75" customHeight="1" x14ac:dyDescent="0.15">
      <c r="R325" s="32"/>
    </row>
    <row r="326" spans="18:18" ht="15.75" customHeight="1" x14ac:dyDescent="0.15">
      <c r="R326" s="32"/>
    </row>
    <row r="327" spans="18:18" ht="15.75" customHeight="1" x14ac:dyDescent="0.15">
      <c r="R327" s="32"/>
    </row>
    <row r="328" spans="18:18" ht="15.75" customHeight="1" x14ac:dyDescent="0.15">
      <c r="R328" s="32"/>
    </row>
    <row r="329" spans="18:18" ht="15.75" customHeight="1" x14ac:dyDescent="0.15">
      <c r="R329" s="32"/>
    </row>
    <row r="330" spans="18:18" ht="15.75" customHeight="1" x14ac:dyDescent="0.15">
      <c r="R330" s="32"/>
    </row>
    <row r="331" spans="18:18" ht="15.75" customHeight="1" x14ac:dyDescent="0.15">
      <c r="R331" s="32"/>
    </row>
    <row r="332" spans="18:18" ht="15.75" customHeight="1" x14ac:dyDescent="0.15">
      <c r="R332" s="32"/>
    </row>
    <row r="333" spans="18:18" ht="15.75" customHeight="1" x14ac:dyDescent="0.15">
      <c r="R333" s="32"/>
    </row>
    <row r="334" spans="18:18" ht="15.75" customHeight="1" x14ac:dyDescent="0.15">
      <c r="R334" s="32"/>
    </row>
    <row r="335" spans="18:18" ht="15.75" customHeight="1" x14ac:dyDescent="0.15">
      <c r="R335" s="32"/>
    </row>
    <row r="336" spans="18:18" ht="15.75" customHeight="1" x14ac:dyDescent="0.15">
      <c r="R336" s="32"/>
    </row>
    <row r="337" spans="18:18" ht="15.75" customHeight="1" x14ac:dyDescent="0.15">
      <c r="R337" s="32"/>
    </row>
    <row r="338" spans="18:18" ht="15.75" customHeight="1" x14ac:dyDescent="0.15">
      <c r="R338" s="32"/>
    </row>
    <row r="339" spans="18:18" ht="15.75" customHeight="1" x14ac:dyDescent="0.15">
      <c r="R339" s="32"/>
    </row>
    <row r="340" spans="18:18" ht="15.75" customHeight="1" x14ac:dyDescent="0.15">
      <c r="R340" s="32"/>
    </row>
    <row r="341" spans="18:18" ht="15.75" customHeight="1" x14ac:dyDescent="0.15">
      <c r="R341" s="32"/>
    </row>
    <row r="342" spans="18:18" ht="15.75" customHeight="1" x14ac:dyDescent="0.15">
      <c r="R342" s="32"/>
    </row>
    <row r="343" spans="18:18" ht="15.75" customHeight="1" x14ac:dyDescent="0.15">
      <c r="R343" s="32"/>
    </row>
    <row r="344" spans="18:18" ht="15.75" customHeight="1" x14ac:dyDescent="0.15">
      <c r="R344" s="32"/>
    </row>
    <row r="345" spans="18:18" ht="15.75" customHeight="1" x14ac:dyDescent="0.15">
      <c r="R345" s="32"/>
    </row>
    <row r="346" spans="18:18" ht="15.75" customHeight="1" x14ac:dyDescent="0.15">
      <c r="R346" s="32"/>
    </row>
    <row r="347" spans="18:18" ht="15.75" customHeight="1" x14ac:dyDescent="0.15">
      <c r="R347" s="32"/>
    </row>
    <row r="348" spans="18:18" ht="15.75" customHeight="1" x14ac:dyDescent="0.15">
      <c r="R348" s="32"/>
    </row>
    <row r="349" spans="18:18" ht="15.75" customHeight="1" x14ac:dyDescent="0.15">
      <c r="R349" s="32"/>
    </row>
    <row r="350" spans="18:18" ht="15.75" customHeight="1" x14ac:dyDescent="0.15">
      <c r="R350" s="32"/>
    </row>
    <row r="351" spans="18:18" ht="15.75" customHeight="1" x14ac:dyDescent="0.15">
      <c r="R351" s="32"/>
    </row>
    <row r="352" spans="18:18" ht="15.75" customHeight="1" x14ac:dyDescent="0.15">
      <c r="R352" s="32"/>
    </row>
    <row r="353" spans="18:18" ht="15.75" customHeight="1" x14ac:dyDescent="0.15">
      <c r="R353" s="32"/>
    </row>
    <row r="354" spans="18:18" ht="15.75" customHeight="1" x14ac:dyDescent="0.15">
      <c r="R354" s="32"/>
    </row>
    <row r="355" spans="18:18" ht="15.75" customHeight="1" x14ac:dyDescent="0.15">
      <c r="R355" s="32"/>
    </row>
    <row r="356" spans="18:18" ht="15.75" customHeight="1" x14ac:dyDescent="0.15">
      <c r="R356" s="32"/>
    </row>
    <row r="357" spans="18:18" ht="15.75" customHeight="1" x14ac:dyDescent="0.15">
      <c r="R357" s="32"/>
    </row>
    <row r="358" spans="18:18" ht="15.75" customHeight="1" x14ac:dyDescent="0.15">
      <c r="R358" s="32"/>
    </row>
    <row r="359" spans="18:18" ht="15.75" customHeight="1" x14ac:dyDescent="0.15">
      <c r="R359" s="32"/>
    </row>
    <row r="360" spans="18:18" ht="15.75" customHeight="1" x14ac:dyDescent="0.15">
      <c r="R360" s="32"/>
    </row>
    <row r="361" spans="18:18" ht="15.75" customHeight="1" x14ac:dyDescent="0.15">
      <c r="R361" s="32"/>
    </row>
    <row r="362" spans="18:18" ht="15.75" customHeight="1" x14ac:dyDescent="0.15">
      <c r="R362" s="32"/>
    </row>
    <row r="363" spans="18:18" ht="15.75" customHeight="1" x14ac:dyDescent="0.15">
      <c r="R363" s="32"/>
    </row>
    <row r="364" spans="18:18" ht="15.75" customHeight="1" x14ac:dyDescent="0.15">
      <c r="R364" s="32"/>
    </row>
    <row r="365" spans="18:18" ht="15.75" customHeight="1" x14ac:dyDescent="0.15">
      <c r="R365" s="32"/>
    </row>
    <row r="366" spans="18:18" ht="15.75" customHeight="1" x14ac:dyDescent="0.15">
      <c r="R366" s="32"/>
    </row>
    <row r="367" spans="18:18" ht="15.75" customHeight="1" x14ac:dyDescent="0.15">
      <c r="R367" s="32"/>
    </row>
    <row r="368" spans="18:18" ht="15.75" customHeight="1" x14ac:dyDescent="0.15">
      <c r="R368" s="32"/>
    </row>
    <row r="369" spans="18:18" ht="15.75" customHeight="1" x14ac:dyDescent="0.15">
      <c r="R369" s="32"/>
    </row>
    <row r="370" spans="18:18" ht="15.75" customHeight="1" x14ac:dyDescent="0.15">
      <c r="R370" s="32"/>
    </row>
    <row r="371" spans="18:18" ht="15.75" customHeight="1" x14ac:dyDescent="0.15">
      <c r="R371" s="32"/>
    </row>
    <row r="372" spans="18:18" ht="15.75" customHeight="1" x14ac:dyDescent="0.15">
      <c r="R372" s="32"/>
    </row>
    <row r="373" spans="18:18" ht="15.75" customHeight="1" x14ac:dyDescent="0.15">
      <c r="R373" s="32"/>
    </row>
    <row r="374" spans="18:18" ht="15.75" customHeight="1" x14ac:dyDescent="0.15">
      <c r="R374" s="32"/>
    </row>
    <row r="375" spans="18:18" ht="15.75" customHeight="1" x14ac:dyDescent="0.15">
      <c r="R375" s="32"/>
    </row>
    <row r="376" spans="18:18" ht="15.75" customHeight="1" x14ac:dyDescent="0.15">
      <c r="R376" s="32"/>
    </row>
    <row r="377" spans="18:18" ht="15.75" customHeight="1" x14ac:dyDescent="0.15">
      <c r="R377" s="32"/>
    </row>
    <row r="378" spans="18:18" ht="15.75" customHeight="1" x14ac:dyDescent="0.15">
      <c r="R378" s="32"/>
    </row>
    <row r="379" spans="18:18" ht="15.75" customHeight="1" x14ac:dyDescent="0.15">
      <c r="R379" s="32"/>
    </row>
    <row r="380" spans="18:18" ht="15.75" customHeight="1" x14ac:dyDescent="0.15">
      <c r="R380" s="32"/>
    </row>
    <row r="381" spans="18:18" ht="15.75" customHeight="1" x14ac:dyDescent="0.15">
      <c r="R381" s="32"/>
    </row>
    <row r="382" spans="18:18" ht="15.75" customHeight="1" x14ac:dyDescent="0.15">
      <c r="R382" s="32"/>
    </row>
    <row r="383" spans="18:18" ht="15.75" customHeight="1" x14ac:dyDescent="0.15">
      <c r="R383" s="32"/>
    </row>
    <row r="384" spans="18:18" ht="15.75" customHeight="1" x14ac:dyDescent="0.15">
      <c r="R384" s="32"/>
    </row>
    <row r="385" spans="18:18" ht="15.75" customHeight="1" x14ac:dyDescent="0.15">
      <c r="R385" s="32"/>
    </row>
    <row r="386" spans="18:18" ht="15.75" customHeight="1" x14ac:dyDescent="0.15">
      <c r="R386" s="32"/>
    </row>
    <row r="387" spans="18:18" ht="15.75" customHeight="1" x14ac:dyDescent="0.15">
      <c r="R387" s="32"/>
    </row>
    <row r="388" spans="18:18" ht="15.75" customHeight="1" x14ac:dyDescent="0.15">
      <c r="R388" s="32"/>
    </row>
    <row r="389" spans="18:18" ht="15.75" customHeight="1" x14ac:dyDescent="0.15">
      <c r="R389" s="32"/>
    </row>
    <row r="390" spans="18:18" ht="15.75" customHeight="1" x14ac:dyDescent="0.15">
      <c r="R390" s="32"/>
    </row>
    <row r="391" spans="18:18" ht="15.75" customHeight="1" x14ac:dyDescent="0.15">
      <c r="R391" s="32"/>
    </row>
    <row r="392" spans="18:18" ht="15.75" customHeight="1" x14ac:dyDescent="0.15">
      <c r="R392" s="32"/>
    </row>
    <row r="393" spans="18:18" ht="15.75" customHeight="1" x14ac:dyDescent="0.15">
      <c r="R393" s="32"/>
    </row>
    <row r="394" spans="18:18" ht="15.75" customHeight="1" x14ac:dyDescent="0.15">
      <c r="R394" s="32"/>
    </row>
    <row r="395" spans="18:18" ht="15.75" customHeight="1" x14ac:dyDescent="0.15">
      <c r="R395" s="32"/>
    </row>
    <row r="396" spans="18:18" ht="15.75" customHeight="1" x14ac:dyDescent="0.15">
      <c r="R396" s="32"/>
    </row>
    <row r="397" spans="18:18" ht="15.75" customHeight="1" x14ac:dyDescent="0.15">
      <c r="R397" s="32"/>
    </row>
    <row r="398" spans="18:18" ht="15.75" customHeight="1" x14ac:dyDescent="0.15">
      <c r="R398" s="32"/>
    </row>
    <row r="399" spans="18:18" ht="15.75" customHeight="1" x14ac:dyDescent="0.15">
      <c r="R399" s="32"/>
    </row>
    <row r="400" spans="18:18" ht="15.75" customHeight="1" x14ac:dyDescent="0.15">
      <c r="R400" s="32"/>
    </row>
    <row r="401" spans="18:18" ht="15.75" customHeight="1" x14ac:dyDescent="0.15">
      <c r="R401" s="32"/>
    </row>
    <row r="402" spans="18:18" ht="15.75" customHeight="1" x14ac:dyDescent="0.15">
      <c r="R402" s="32"/>
    </row>
    <row r="403" spans="18:18" ht="15.75" customHeight="1" x14ac:dyDescent="0.15">
      <c r="R403" s="32"/>
    </row>
    <row r="404" spans="18:18" ht="15.75" customHeight="1" x14ac:dyDescent="0.15">
      <c r="R404" s="32"/>
    </row>
    <row r="405" spans="18:18" ht="15.75" customHeight="1" x14ac:dyDescent="0.15">
      <c r="R405" s="32"/>
    </row>
    <row r="406" spans="18:18" ht="15.75" customHeight="1" x14ac:dyDescent="0.15">
      <c r="R406" s="32"/>
    </row>
    <row r="407" spans="18:18" ht="15.75" customHeight="1" x14ac:dyDescent="0.15">
      <c r="R407" s="32"/>
    </row>
    <row r="408" spans="18:18" ht="15.75" customHeight="1" x14ac:dyDescent="0.15">
      <c r="R408" s="32"/>
    </row>
    <row r="409" spans="18:18" ht="15.75" customHeight="1" x14ac:dyDescent="0.15">
      <c r="R409" s="32"/>
    </row>
    <row r="410" spans="18:18" ht="15.75" customHeight="1" x14ac:dyDescent="0.15">
      <c r="R410" s="32"/>
    </row>
    <row r="411" spans="18:18" ht="15.75" customHeight="1" x14ac:dyDescent="0.15">
      <c r="R411" s="32"/>
    </row>
    <row r="412" spans="18:18" ht="15.75" customHeight="1" x14ac:dyDescent="0.15">
      <c r="R412" s="32"/>
    </row>
    <row r="413" spans="18:18" ht="15.75" customHeight="1" x14ac:dyDescent="0.15">
      <c r="R413" s="32"/>
    </row>
    <row r="414" spans="18:18" ht="15.75" customHeight="1" x14ac:dyDescent="0.15">
      <c r="R414" s="32"/>
    </row>
    <row r="415" spans="18:18" ht="15.75" customHeight="1" x14ac:dyDescent="0.15">
      <c r="R415" s="32"/>
    </row>
    <row r="416" spans="18:18" ht="15.75" customHeight="1" x14ac:dyDescent="0.15">
      <c r="R416" s="32"/>
    </row>
    <row r="417" spans="18:18" ht="15.75" customHeight="1" x14ac:dyDescent="0.15">
      <c r="R417" s="32"/>
    </row>
    <row r="418" spans="18:18" ht="15.75" customHeight="1" x14ac:dyDescent="0.15">
      <c r="R418" s="32"/>
    </row>
    <row r="419" spans="18:18" ht="15.75" customHeight="1" x14ac:dyDescent="0.15">
      <c r="R419" s="32"/>
    </row>
    <row r="420" spans="18:18" ht="15.75" customHeight="1" x14ac:dyDescent="0.15">
      <c r="R420" s="32"/>
    </row>
    <row r="421" spans="18:18" ht="15.75" customHeight="1" x14ac:dyDescent="0.15">
      <c r="R421" s="32"/>
    </row>
    <row r="422" spans="18:18" ht="15.75" customHeight="1" x14ac:dyDescent="0.15">
      <c r="R422" s="32"/>
    </row>
    <row r="423" spans="18:18" ht="15.75" customHeight="1" x14ac:dyDescent="0.15">
      <c r="R423" s="32"/>
    </row>
    <row r="424" spans="18:18" ht="15.75" customHeight="1" x14ac:dyDescent="0.15">
      <c r="R424" s="32"/>
    </row>
    <row r="425" spans="18:18" ht="15.75" customHeight="1" x14ac:dyDescent="0.15">
      <c r="R425" s="32"/>
    </row>
    <row r="426" spans="18:18" ht="15.75" customHeight="1" x14ac:dyDescent="0.15">
      <c r="R426" s="32"/>
    </row>
    <row r="427" spans="18:18" ht="15.75" customHeight="1" x14ac:dyDescent="0.15">
      <c r="R427" s="32"/>
    </row>
    <row r="428" spans="18:18" ht="15.75" customHeight="1" x14ac:dyDescent="0.15">
      <c r="R428" s="32"/>
    </row>
    <row r="429" spans="18:18" ht="15.75" customHeight="1" x14ac:dyDescent="0.15">
      <c r="R429" s="32"/>
    </row>
    <row r="430" spans="18:18" ht="15.75" customHeight="1" x14ac:dyDescent="0.15">
      <c r="R430" s="32"/>
    </row>
    <row r="431" spans="18:18" ht="15.75" customHeight="1" x14ac:dyDescent="0.15">
      <c r="R431" s="32"/>
    </row>
    <row r="432" spans="18:18" ht="15.75" customHeight="1" x14ac:dyDescent="0.15">
      <c r="R432" s="32"/>
    </row>
    <row r="433" spans="18:18" ht="15.75" customHeight="1" x14ac:dyDescent="0.15">
      <c r="R433" s="32"/>
    </row>
    <row r="434" spans="18:18" ht="15.75" customHeight="1" x14ac:dyDescent="0.15">
      <c r="R434" s="32"/>
    </row>
    <row r="435" spans="18:18" ht="15.75" customHeight="1" x14ac:dyDescent="0.15">
      <c r="R435" s="32"/>
    </row>
    <row r="436" spans="18:18" ht="15.75" customHeight="1" x14ac:dyDescent="0.15">
      <c r="R436" s="32"/>
    </row>
    <row r="437" spans="18:18" ht="15.75" customHeight="1" x14ac:dyDescent="0.15">
      <c r="R437" s="32"/>
    </row>
    <row r="438" spans="18:18" ht="15.75" customHeight="1" x14ac:dyDescent="0.15">
      <c r="R438" s="32"/>
    </row>
    <row r="439" spans="18:18" ht="15.75" customHeight="1" x14ac:dyDescent="0.15">
      <c r="R439" s="32"/>
    </row>
    <row r="440" spans="18:18" ht="15.75" customHeight="1" x14ac:dyDescent="0.15">
      <c r="R440" s="32"/>
    </row>
    <row r="441" spans="18:18" ht="15.75" customHeight="1" x14ac:dyDescent="0.15">
      <c r="R441" s="32"/>
    </row>
    <row r="442" spans="18:18" ht="15.75" customHeight="1" x14ac:dyDescent="0.15">
      <c r="R442" s="32"/>
    </row>
    <row r="443" spans="18:18" ht="15.75" customHeight="1" x14ac:dyDescent="0.15">
      <c r="R443" s="32"/>
    </row>
    <row r="444" spans="18:18" ht="15.75" customHeight="1" x14ac:dyDescent="0.15">
      <c r="R444" s="32"/>
    </row>
    <row r="445" spans="18:18" ht="15.75" customHeight="1" x14ac:dyDescent="0.15">
      <c r="R445" s="32"/>
    </row>
    <row r="446" spans="18:18" ht="15.75" customHeight="1" x14ac:dyDescent="0.15">
      <c r="R446" s="32"/>
    </row>
    <row r="447" spans="18:18" ht="15.75" customHeight="1" x14ac:dyDescent="0.15">
      <c r="R447" s="32"/>
    </row>
    <row r="448" spans="18:18" ht="15.75" customHeight="1" x14ac:dyDescent="0.15">
      <c r="R448" s="32"/>
    </row>
    <row r="449" spans="18:18" ht="15.75" customHeight="1" x14ac:dyDescent="0.15">
      <c r="R449" s="32"/>
    </row>
    <row r="450" spans="18:18" ht="15.75" customHeight="1" x14ac:dyDescent="0.15">
      <c r="R450" s="32"/>
    </row>
    <row r="451" spans="18:18" ht="15.75" customHeight="1" x14ac:dyDescent="0.15">
      <c r="R451" s="32"/>
    </row>
    <row r="452" spans="18:18" ht="15.75" customHeight="1" x14ac:dyDescent="0.15">
      <c r="R452" s="32"/>
    </row>
    <row r="453" spans="18:18" ht="15.75" customHeight="1" x14ac:dyDescent="0.15">
      <c r="R453" s="32"/>
    </row>
    <row r="454" spans="18:18" ht="15.75" customHeight="1" x14ac:dyDescent="0.15">
      <c r="R454" s="32"/>
    </row>
    <row r="455" spans="18:18" ht="15.75" customHeight="1" x14ac:dyDescent="0.15">
      <c r="R455" s="32"/>
    </row>
    <row r="456" spans="18:18" ht="15.75" customHeight="1" x14ac:dyDescent="0.15">
      <c r="R456" s="32"/>
    </row>
    <row r="457" spans="18:18" ht="15.75" customHeight="1" x14ac:dyDescent="0.15">
      <c r="R457" s="32"/>
    </row>
    <row r="458" spans="18:18" ht="15.75" customHeight="1" x14ac:dyDescent="0.15">
      <c r="R458" s="32"/>
    </row>
    <row r="459" spans="18:18" ht="15.75" customHeight="1" x14ac:dyDescent="0.15">
      <c r="R459" s="32"/>
    </row>
    <row r="460" spans="18:18" ht="15.75" customHeight="1" x14ac:dyDescent="0.15">
      <c r="R460" s="32"/>
    </row>
    <row r="461" spans="18:18" ht="15.75" customHeight="1" x14ac:dyDescent="0.15">
      <c r="R461" s="32"/>
    </row>
    <row r="462" spans="18:18" ht="15.75" customHeight="1" x14ac:dyDescent="0.15">
      <c r="R462" s="32"/>
    </row>
    <row r="463" spans="18:18" ht="15.75" customHeight="1" x14ac:dyDescent="0.15">
      <c r="R463" s="32"/>
    </row>
    <row r="464" spans="18:18" ht="15.75" customHeight="1" x14ac:dyDescent="0.15">
      <c r="R464" s="32"/>
    </row>
    <row r="465" spans="18:18" ht="15.75" customHeight="1" x14ac:dyDescent="0.15">
      <c r="R465" s="32"/>
    </row>
    <row r="466" spans="18:18" ht="15.75" customHeight="1" x14ac:dyDescent="0.15">
      <c r="R466" s="32"/>
    </row>
    <row r="467" spans="18:18" ht="15.75" customHeight="1" x14ac:dyDescent="0.15">
      <c r="R467" s="32"/>
    </row>
    <row r="468" spans="18:18" ht="15.75" customHeight="1" x14ac:dyDescent="0.15">
      <c r="R468" s="32"/>
    </row>
    <row r="469" spans="18:18" ht="15.75" customHeight="1" x14ac:dyDescent="0.15">
      <c r="R469" s="32"/>
    </row>
    <row r="470" spans="18:18" ht="15.75" customHeight="1" x14ac:dyDescent="0.15">
      <c r="R470" s="32"/>
    </row>
    <row r="471" spans="18:18" ht="15.75" customHeight="1" x14ac:dyDescent="0.15">
      <c r="R471" s="32"/>
    </row>
    <row r="472" spans="18:18" ht="15.75" customHeight="1" x14ac:dyDescent="0.15">
      <c r="R472" s="32"/>
    </row>
    <row r="473" spans="18:18" ht="15.75" customHeight="1" x14ac:dyDescent="0.15">
      <c r="R473" s="32"/>
    </row>
    <row r="474" spans="18:18" ht="15.75" customHeight="1" x14ac:dyDescent="0.15">
      <c r="R474" s="32"/>
    </row>
    <row r="475" spans="18:18" ht="15.75" customHeight="1" x14ac:dyDescent="0.15">
      <c r="R475" s="32"/>
    </row>
    <row r="476" spans="18:18" ht="15.75" customHeight="1" x14ac:dyDescent="0.15">
      <c r="R476" s="32"/>
    </row>
    <row r="477" spans="18:18" ht="15.75" customHeight="1" x14ac:dyDescent="0.15">
      <c r="R477" s="32"/>
    </row>
    <row r="478" spans="18:18" ht="15.75" customHeight="1" x14ac:dyDescent="0.15">
      <c r="R478" s="32"/>
    </row>
    <row r="479" spans="18:18" ht="15.75" customHeight="1" x14ac:dyDescent="0.15">
      <c r="R479" s="32"/>
    </row>
    <row r="480" spans="18:18" ht="15.75" customHeight="1" x14ac:dyDescent="0.15">
      <c r="R480" s="32"/>
    </row>
    <row r="481" spans="18:18" ht="15.75" customHeight="1" x14ac:dyDescent="0.15">
      <c r="R481" s="32"/>
    </row>
    <row r="482" spans="18:18" ht="15.75" customHeight="1" x14ac:dyDescent="0.15">
      <c r="R482" s="32"/>
    </row>
    <row r="483" spans="18:18" ht="15.75" customHeight="1" x14ac:dyDescent="0.15">
      <c r="R483" s="32"/>
    </row>
    <row r="484" spans="18:18" ht="15.75" customHeight="1" x14ac:dyDescent="0.15">
      <c r="R484" s="32"/>
    </row>
    <row r="485" spans="18:18" ht="15.75" customHeight="1" x14ac:dyDescent="0.15">
      <c r="R485" s="32"/>
    </row>
    <row r="486" spans="18:18" ht="15.75" customHeight="1" x14ac:dyDescent="0.15">
      <c r="R486" s="32"/>
    </row>
    <row r="487" spans="18:18" ht="15.75" customHeight="1" x14ac:dyDescent="0.15">
      <c r="R487" s="32"/>
    </row>
    <row r="488" spans="18:18" ht="15.75" customHeight="1" x14ac:dyDescent="0.15">
      <c r="R488" s="32"/>
    </row>
    <row r="489" spans="18:18" ht="15.75" customHeight="1" x14ac:dyDescent="0.15">
      <c r="R489" s="32"/>
    </row>
    <row r="490" spans="18:18" ht="15.75" customHeight="1" x14ac:dyDescent="0.15">
      <c r="R490" s="32"/>
    </row>
    <row r="491" spans="18:18" ht="15.75" customHeight="1" x14ac:dyDescent="0.15">
      <c r="R491" s="32"/>
    </row>
    <row r="492" spans="18:18" ht="15.75" customHeight="1" x14ac:dyDescent="0.15">
      <c r="R492" s="32"/>
    </row>
    <row r="493" spans="18:18" ht="15.75" customHeight="1" x14ac:dyDescent="0.15">
      <c r="R493" s="32"/>
    </row>
    <row r="494" spans="18:18" ht="15.75" customHeight="1" x14ac:dyDescent="0.15">
      <c r="R494" s="32"/>
    </row>
    <row r="495" spans="18:18" ht="15.75" customHeight="1" x14ac:dyDescent="0.15">
      <c r="R495" s="32"/>
    </row>
    <row r="496" spans="18:18" ht="15.75" customHeight="1" x14ac:dyDescent="0.15">
      <c r="R496" s="32"/>
    </row>
    <row r="497" spans="18:18" ht="15.75" customHeight="1" x14ac:dyDescent="0.15">
      <c r="R497" s="32"/>
    </row>
    <row r="498" spans="18:18" ht="15.75" customHeight="1" x14ac:dyDescent="0.15">
      <c r="R498" s="32"/>
    </row>
    <row r="499" spans="18:18" ht="15.75" customHeight="1" x14ac:dyDescent="0.15">
      <c r="R499" s="32"/>
    </row>
    <row r="500" spans="18:18" ht="15.75" customHeight="1" x14ac:dyDescent="0.15">
      <c r="R500" s="32"/>
    </row>
    <row r="501" spans="18:18" ht="15.75" customHeight="1" x14ac:dyDescent="0.15">
      <c r="R501" s="32"/>
    </row>
    <row r="502" spans="18:18" ht="15.75" customHeight="1" x14ac:dyDescent="0.15">
      <c r="R502" s="32"/>
    </row>
    <row r="503" spans="18:18" ht="15.75" customHeight="1" x14ac:dyDescent="0.15">
      <c r="R503" s="32"/>
    </row>
    <row r="504" spans="18:18" ht="15.75" customHeight="1" x14ac:dyDescent="0.15">
      <c r="R504" s="32"/>
    </row>
    <row r="505" spans="18:18" ht="15.75" customHeight="1" x14ac:dyDescent="0.15">
      <c r="R505" s="32"/>
    </row>
    <row r="506" spans="18:18" ht="15.75" customHeight="1" x14ac:dyDescent="0.15">
      <c r="R506" s="32"/>
    </row>
    <row r="507" spans="18:18" ht="15.75" customHeight="1" x14ac:dyDescent="0.15">
      <c r="R507" s="32"/>
    </row>
    <row r="508" spans="18:18" ht="15.75" customHeight="1" x14ac:dyDescent="0.15">
      <c r="R508" s="32"/>
    </row>
    <row r="509" spans="18:18" ht="15.75" customHeight="1" x14ac:dyDescent="0.15">
      <c r="R509" s="32"/>
    </row>
    <row r="510" spans="18:18" ht="15.75" customHeight="1" x14ac:dyDescent="0.15">
      <c r="R510" s="32"/>
    </row>
    <row r="511" spans="18:18" ht="15.75" customHeight="1" x14ac:dyDescent="0.15">
      <c r="R511" s="32"/>
    </row>
    <row r="512" spans="18:18" ht="15.75" customHeight="1" x14ac:dyDescent="0.15">
      <c r="R512" s="32"/>
    </row>
    <row r="513" spans="18:18" ht="15.75" customHeight="1" x14ac:dyDescent="0.15">
      <c r="R513" s="32"/>
    </row>
    <row r="514" spans="18:18" ht="15.75" customHeight="1" x14ac:dyDescent="0.15">
      <c r="R514" s="32"/>
    </row>
    <row r="515" spans="18:18" ht="15.75" customHeight="1" x14ac:dyDescent="0.15">
      <c r="R515" s="32"/>
    </row>
    <row r="516" spans="18:18" ht="15.75" customHeight="1" x14ac:dyDescent="0.15">
      <c r="R516" s="32"/>
    </row>
    <row r="517" spans="18:18" ht="15.75" customHeight="1" x14ac:dyDescent="0.15">
      <c r="R517" s="32"/>
    </row>
    <row r="518" spans="18:18" ht="15.75" customHeight="1" x14ac:dyDescent="0.15">
      <c r="R518" s="32"/>
    </row>
    <row r="519" spans="18:18" ht="15.75" customHeight="1" x14ac:dyDescent="0.15">
      <c r="R519" s="32"/>
    </row>
    <row r="520" spans="18:18" ht="15.75" customHeight="1" x14ac:dyDescent="0.15">
      <c r="R520" s="32"/>
    </row>
    <row r="521" spans="18:18" ht="15.75" customHeight="1" x14ac:dyDescent="0.15">
      <c r="R521" s="32"/>
    </row>
    <row r="522" spans="18:18" ht="15.75" customHeight="1" x14ac:dyDescent="0.15">
      <c r="R522" s="32"/>
    </row>
    <row r="523" spans="18:18" ht="15.75" customHeight="1" x14ac:dyDescent="0.15">
      <c r="R523" s="32"/>
    </row>
    <row r="524" spans="18:18" ht="15.75" customHeight="1" x14ac:dyDescent="0.15">
      <c r="R524" s="32"/>
    </row>
    <row r="525" spans="18:18" ht="15.75" customHeight="1" x14ac:dyDescent="0.15">
      <c r="R525" s="32"/>
    </row>
    <row r="526" spans="18:18" ht="15.75" customHeight="1" x14ac:dyDescent="0.15">
      <c r="R526" s="32"/>
    </row>
    <row r="527" spans="18:18" ht="15.75" customHeight="1" x14ac:dyDescent="0.15">
      <c r="R527" s="32"/>
    </row>
    <row r="528" spans="18:18" ht="15.75" customHeight="1" x14ac:dyDescent="0.15">
      <c r="R528" s="32"/>
    </row>
    <row r="529" spans="18:18" ht="15.75" customHeight="1" x14ac:dyDescent="0.15">
      <c r="R529" s="32"/>
    </row>
    <row r="530" spans="18:18" ht="15.75" customHeight="1" x14ac:dyDescent="0.15">
      <c r="R530" s="32"/>
    </row>
    <row r="531" spans="18:18" ht="15.75" customHeight="1" x14ac:dyDescent="0.15">
      <c r="R531" s="32"/>
    </row>
    <row r="532" spans="18:18" ht="15.75" customHeight="1" x14ac:dyDescent="0.15">
      <c r="R532" s="32"/>
    </row>
    <row r="533" spans="18:18" ht="15.75" customHeight="1" x14ac:dyDescent="0.15">
      <c r="R533" s="32"/>
    </row>
    <row r="534" spans="18:18" ht="15.75" customHeight="1" x14ac:dyDescent="0.15">
      <c r="R534" s="32"/>
    </row>
    <row r="535" spans="18:18" ht="15.75" customHeight="1" x14ac:dyDescent="0.15">
      <c r="R535" s="32"/>
    </row>
    <row r="536" spans="18:18" ht="15.75" customHeight="1" x14ac:dyDescent="0.15">
      <c r="R536" s="32"/>
    </row>
    <row r="537" spans="18:18" ht="15.75" customHeight="1" x14ac:dyDescent="0.15">
      <c r="R537" s="32"/>
    </row>
    <row r="538" spans="18:18" ht="15.75" customHeight="1" x14ac:dyDescent="0.15">
      <c r="R538" s="32"/>
    </row>
    <row r="539" spans="18:18" ht="15.75" customHeight="1" x14ac:dyDescent="0.15">
      <c r="R539" s="32"/>
    </row>
    <row r="540" spans="18:18" ht="15.75" customHeight="1" x14ac:dyDescent="0.15">
      <c r="R540" s="32"/>
    </row>
    <row r="541" spans="18:18" ht="15.75" customHeight="1" x14ac:dyDescent="0.15">
      <c r="R541" s="32"/>
    </row>
    <row r="542" spans="18:18" ht="15.75" customHeight="1" x14ac:dyDescent="0.15">
      <c r="R542" s="32"/>
    </row>
    <row r="543" spans="18:18" ht="15.75" customHeight="1" x14ac:dyDescent="0.15">
      <c r="R543" s="32"/>
    </row>
    <row r="544" spans="18:18" ht="15.75" customHeight="1" x14ac:dyDescent="0.15">
      <c r="R544" s="32"/>
    </row>
    <row r="545" spans="18:18" ht="15.75" customHeight="1" x14ac:dyDescent="0.15">
      <c r="R545" s="32"/>
    </row>
    <row r="546" spans="18:18" ht="15.75" customHeight="1" x14ac:dyDescent="0.15">
      <c r="R546" s="32"/>
    </row>
    <row r="547" spans="18:18" ht="15.75" customHeight="1" x14ac:dyDescent="0.15">
      <c r="R547" s="32"/>
    </row>
    <row r="548" spans="18:18" ht="15.75" customHeight="1" x14ac:dyDescent="0.15">
      <c r="R548" s="32"/>
    </row>
    <row r="549" spans="18:18" ht="15.75" customHeight="1" x14ac:dyDescent="0.15">
      <c r="R549" s="32"/>
    </row>
    <row r="550" spans="18:18" ht="15.75" customHeight="1" x14ac:dyDescent="0.15">
      <c r="R550" s="32"/>
    </row>
    <row r="551" spans="18:18" ht="15.75" customHeight="1" x14ac:dyDescent="0.15">
      <c r="R551" s="32"/>
    </row>
    <row r="552" spans="18:18" ht="15.75" customHeight="1" x14ac:dyDescent="0.15">
      <c r="R552" s="32"/>
    </row>
    <row r="553" spans="18:18" ht="15.75" customHeight="1" x14ac:dyDescent="0.15">
      <c r="R553" s="32"/>
    </row>
    <row r="554" spans="18:18" ht="15.75" customHeight="1" x14ac:dyDescent="0.15">
      <c r="R554" s="32"/>
    </row>
    <row r="555" spans="18:18" ht="15.75" customHeight="1" x14ac:dyDescent="0.15">
      <c r="R555" s="32"/>
    </row>
    <row r="556" spans="18:18" ht="15.75" customHeight="1" x14ac:dyDescent="0.15">
      <c r="R556" s="32"/>
    </row>
    <row r="557" spans="18:18" ht="15.75" customHeight="1" x14ac:dyDescent="0.15">
      <c r="R557" s="32"/>
    </row>
    <row r="558" spans="18:18" ht="15.75" customHeight="1" x14ac:dyDescent="0.15">
      <c r="R558" s="32"/>
    </row>
    <row r="559" spans="18:18" ht="15.75" customHeight="1" x14ac:dyDescent="0.15">
      <c r="R559" s="32"/>
    </row>
    <row r="560" spans="18:18" ht="15.75" customHeight="1" x14ac:dyDescent="0.15">
      <c r="R560" s="32"/>
    </row>
    <row r="561" spans="18:18" ht="15.75" customHeight="1" x14ac:dyDescent="0.15">
      <c r="R561" s="32"/>
    </row>
    <row r="562" spans="18:18" ht="15.75" customHeight="1" x14ac:dyDescent="0.15">
      <c r="R562" s="32"/>
    </row>
    <row r="563" spans="18:18" ht="15.75" customHeight="1" x14ac:dyDescent="0.15">
      <c r="R563" s="32"/>
    </row>
    <row r="564" spans="18:18" ht="15.75" customHeight="1" x14ac:dyDescent="0.15">
      <c r="R564" s="32"/>
    </row>
    <row r="565" spans="18:18" ht="15.75" customHeight="1" x14ac:dyDescent="0.15">
      <c r="R565" s="32"/>
    </row>
    <row r="566" spans="18:18" ht="15.75" customHeight="1" x14ac:dyDescent="0.15">
      <c r="R566" s="32"/>
    </row>
    <row r="567" spans="18:18" ht="15.75" customHeight="1" x14ac:dyDescent="0.15">
      <c r="R567" s="32"/>
    </row>
    <row r="568" spans="18:18" ht="15.75" customHeight="1" x14ac:dyDescent="0.15">
      <c r="R568" s="32"/>
    </row>
    <row r="569" spans="18:18" ht="15.75" customHeight="1" x14ac:dyDescent="0.15">
      <c r="R569" s="32"/>
    </row>
    <row r="570" spans="18:18" ht="15.75" customHeight="1" x14ac:dyDescent="0.15">
      <c r="R570" s="32"/>
    </row>
    <row r="571" spans="18:18" ht="15.75" customHeight="1" x14ac:dyDescent="0.15">
      <c r="R571" s="32"/>
    </row>
    <row r="572" spans="18:18" ht="15.75" customHeight="1" x14ac:dyDescent="0.15">
      <c r="R572" s="32"/>
    </row>
    <row r="573" spans="18:18" ht="15.75" customHeight="1" x14ac:dyDescent="0.15">
      <c r="R573" s="32"/>
    </row>
    <row r="574" spans="18:18" ht="15.75" customHeight="1" x14ac:dyDescent="0.15">
      <c r="R574" s="32"/>
    </row>
    <row r="575" spans="18:18" ht="15.75" customHeight="1" x14ac:dyDescent="0.15">
      <c r="R575" s="32"/>
    </row>
    <row r="576" spans="18:18" ht="15.75" customHeight="1" x14ac:dyDescent="0.15">
      <c r="R576" s="32"/>
    </row>
    <row r="577" spans="18:18" ht="15.75" customHeight="1" x14ac:dyDescent="0.15">
      <c r="R577" s="32"/>
    </row>
    <row r="578" spans="18:18" ht="15.75" customHeight="1" x14ac:dyDescent="0.15">
      <c r="R578" s="32"/>
    </row>
    <row r="579" spans="18:18" ht="15.75" customHeight="1" x14ac:dyDescent="0.15">
      <c r="R579" s="32"/>
    </row>
    <row r="580" spans="18:18" ht="15.75" customHeight="1" x14ac:dyDescent="0.15">
      <c r="R580" s="32"/>
    </row>
    <row r="581" spans="18:18" ht="15.75" customHeight="1" x14ac:dyDescent="0.15">
      <c r="R581" s="32"/>
    </row>
    <row r="582" spans="18:18" ht="15.75" customHeight="1" x14ac:dyDescent="0.15">
      <c r="R582" s="32"/>
    </row>
    <row r="583" spans="18:18" ht="15.75" customHeight="1" x14ac:dyDescent="0.15">
      <c r="R583" s="32"/>
    </row>
    <row r="584" spans="18:18" ht="15.75" customHeight="1" x14ac:dyDescent="0.15">
      <c r="R584" s="32"/>
    </row>
    <row r="585" spans="18:18" ht="15.75" customHeight="1" x14ac:dyDescent="0.15">
      <c r="R585" s="32"/>
    </row>
    <row r="586" spans="18:18" ht="15.75" customHeight="1" x14ac:dyDescent="0.15">
      <c r="R586" s="32"/>
    </row>
    <row r="587" spans="18:18" ht="15.75" customHeight="1" x14ac:dyDescent="0.15">
      <c r="R587" s="32"/>
    </row>
    <row r="588" spans="18:18" ht="15.75" customHeight="1" x14ac:dyDescent="0.15">
      <c r="R588" s="32"/>
    </row>
    <row r="589" spans="18:18" ht="15.75" customHeight="1" x14ac:dyDescent="0.15">
      <c r="R589" s="32"/>
    </row>
    <row r="590" spans="18:18" ht="15.75" customHeight="1" x14ac:dyDescent="0.15">
      <c r="R590" s="32"/>
    </row>
    <row r="591" spans="18:18" ht="15.75" customHeight="1" x14ac:dyDescent="0.15">
      <c r="R591" s="32"/>
    </row>
    <row r="592" spans="18:18" ht="15.75" customHeight="1" x14ac:dyDescent="0.15">
      <c r="R592" s="32"/>
    </row>
    <row r="593" spans="18:18" ht="15.75" customHeight="1" x14ac:dyDescent="0.15">
      <c r="R593" s="32"/>
    </row>
    <row r="594" spans="18:18" ht="15.75" customHeight="1" x14ac:dyDescent="0.15">
      <c r="R594" s="32"/>
    </row>
    <row r="595" spans="18:18" ht="15.75" customHeight="1" x14ac:dyDescent="0.15">
      <c r="R595" s="32"/>
    </row>
    <row r="596" spans="18:18" ht="15.75" customHeight="1" x14ac:dyDescent="0.15">
      <c r="R596" s="32"/>
    </row>
    <row r="597" spans="18:18" ht="15.75" customHeight="1" x14ac:dyDescent="0.15">
      <c r="R597" s="32"/>
    </row>
    <row r="598" spans="18:18" ht="15.75" customHeight="1" x14ac:dyDescent="0.15">
      <c r="R598" s="32"/>
    </row>
    <row r="599" spans="18:18" ht="15.75" customHeight="1" x14ac:dyDescent="0.15">
      <c r="R599" s="32"/>
    </row>
    <row r="600" spans="18:18" ht="15.75" customHeight="1" x14ac:dyDescent="0.15">
      <c r="R600" s="32"/>
    </row>
    <row r="601" spans="18:18" ht="15.75" customHeight="1" x14ac:dyDescent="0.15">
      <c r="R601" s="32"/>
    </row>
    <row r="602" spans="18:18" ht="15.75" customHeight="1" x14ac:dyDescent="0.15">
      <c r="R602" s="32"/>
    </row>
    <row r="603" spans="18:18" ht="15.75" customHeight="1" x14ac:dyDescent="0.15">
      <c r="R603" s="32"/>
    </row>
    <row r="604" spans="18:18" ht="15.75" customHeight="1" x14ac:dyDescent="0.15">
      <c r="R604" s="32"/>
    </row>
    <row r="605" spans="18:18" ht="15.75" customHeight="1" x14ac:dyDescent="0.15">
      <c r="R605" s="32"/>
    </row>
    <row r="606" spans="18:18" ht="15.75" customHeight="1" x14ac:dyDescent="0.15">
      <c r="R606" s="32"/>
    </row>
    <row r="607" spans="18:18" ht="15.75" customHeight="1" x14ac:dyDescent="0.15">
      <c r="R607" s="32"/>
    </row>
    <row r="608" spans="18:18" ht="15.75" customHeight="1" x14ac:dyDescent="0.15">
      <c r="R608" s="32"/>
    </row>
    <row r="609" spans="18:18" ht="15.75" customHeight="1" x14ac:dyDescent="0.15">
      <c r="R609" s="32"/>
    </row>
    <row r="610" spans="18:18" ht="15.75" customHeight="1" x14ac:dyDescent="0.15">
      <c r="R610" s="32"/>
    </row>
    <row r="611" spans="18:18" ht="15.75" customHeight="1" x14ac:dyDescent="0.15">
      <c r="R611" s="32"/>
    </row>
    <row r="612" spans="18:18" ht="15.75" customHeight="1" x14ac:dyDescent="0.15">
      <c r="R612" s="32"/>
    </row>
    <row r="613" spans="18:18" ht="15.75" customHeight="1" x14ac:dyDescent="0.15">
      <c r="R613" s="32"/>
    </row>
    <row r="614" spans="18:18" ht="15.75" customHeight="1" x14ac:dyDescent="0.15">
      <c r="R614" s="32"/>
    </row>
    <row r="615" spans="18:18" ht="15.75" customHeight="1" x14ac:dyDescent="0.15">
      <c r="R615" s="32"/>
    </row>
    <row r="616" spans="18:18" ht="15.75" customHeight="1" x14ac:dyDescent="0.15">
      <c r="R616" s="32"/>
    </row>
    <row r="617" spans="18:18" ht="15.75" customHeight="1" x14ac:dyDescent="0.15">
      <c r="R617" s="32"/>
    </row>
    <row r="618" spans="18:18" ht="15.75" customHeight="1" x14ac:dyDescent="0.15">
      <c r="R618" s="32"/>
    </row>
    <row r="619" spans="18:18" ht="15.75" customHeight="1" x14ac:dyDescent="0.15">
      <c r="R619" s="32"/>
    </row>
    <row r="620" spans="18:18" ht="15.75" customHeight="1" x14ac:dyDescent="0.15">
      <c r="R620" s="32"/>
    </row>
    <row r="621" spans="18:18" ht="15.75" customHeight="1" x14ac:dyDescent="0.15">
      <c r="R621" s="32"/>
    </row>
    <row r="622" spans="18:18" ht="15.75" customHeight="1" x14ac:dyDescent="0.15">
      <c r="R622" s="32"/>
    </row>
    <row r="623" spans="18:18" ht="15.75" customHeight="1" x14ac:dyDescent="0.15">
      <c r="R623" s="32"/>
    </row>
    <row r="624" spans="18:18" ht="15.75" customHeight="1" x14ac:dyDescent="0.15">
      <c r="R624" s="32"/>
    </row>
    <row r="625" spans="18:18" ht="15.75" customHeight="1" x14ac:dyDescent="0.15">
      <c r="R625" s="32"/>
    </row>
    <row r="626" spans="18:18" ht="15.75" customHeight="1" x14ac:dyDescent="0.15">
      <c r="R626" s="32"/>
    </row>
    <row r="627" spans="18:18" ht="15.75" customHeight="1" x14ac:dyDescent="0.15">
      <c r="R627" s="32"/>
    </row>
    <row r="628" spans="18:18" ht="15.75" customHeight="1" x14ac:dyDescent="0.15">
      <c r="R628" s="32"/>
    </row>
    <row r="629" spans="18:18" ht="15.75" customHeight="1" x14ac:dyDescent="0.15">
      <c r="R629" s="32"/>
    </row>
    <row r="630" spans="18:18" ht="15.75" customHeight="1" x14ac:dyDescent="0.15">
      <c r="R630" s="32"/>
    </row>
    <row r="631" spans="18:18" ht="15.75" customHeight="1" x14ac:dyDescent="0.15">
      <c r="R631" s="32"/>
    </row>
    <row r="632" spans="18:18" ht="15.75" customHeight="1" x14ac:dyDescent="0.15">
      <c r="R632" s="32"/>
    </row>
    <row r="633" spans="18:18" ht="15.75" customHeight="1" x14ac:dyDescent="0.15">
      <c r="R633" s="32"/>
    </row>
    <row r="634" spans="18:18" ht="15.75" customHeight="1" x14ac:dyDescent="0.15">
      <c r="R634" s="32"/>
    </row>
    <row r="635" spans="18:18" ht="15.75" customHeight="1" x14ac:dyDescent="0.15">
      <c r="R635" s="32"/>
    </row>
    <row r="636" spans="18:18" ht="15.75" customHeight="1" x14ac:dyDescent="0.15">
      <c r="R636" s="32"/>
    </row>
    <row r="637" spans="18:18" ht="15.75" customHeight="1" x14ac:dyDescent="0.15">
      <c r="R637" s="32"/>
    </row>
    <row r="638" spans="18:18" ht="15.75" customHeight="1" x14ac:dyDescent="0.15">
      <c r="R638" s="32"/>
    </row>
    <row r="639" spans="18:18" ht="15.75" customHeight="1" x14ac:dyDescent="0.15">
      <c r="R639" s="32"/>
    </row>
    <row r="640" spans="18:18" ht="15.75" customHeight="1" x14ac:dyDescent="0.15">
      <c r="R640" s="32"/>
    </row>
    <row r="641" spans="18:18" ht="15.75" customHeight="1" x14ac:dyDescent="0.15">
      <c r="R641" s="32"/>
    </row>
    <row r="642" spans="18:18" ht="15.75" customHeight="1" x14ac:dyDescent="0.15">
      <c r="R642" s="32"/>
    </row>
    <row r="643" spans="18:18" ht="15.75" customHeight="1" x14ac:dyDescent="0.15">
      <c r="R643" s="32"/>
    </row>
    <row r="644" spans="18:18" ht="15.75" customHeight="1" x14ac:dyDescent="0.15">
      <c r="R644" s="32"/>
    </row>
    <row r="645" spans="18:18" ht="15.75" customHeight="1" x14ac:dyDescent="0.15">
      <c r="R645" s="32"/>
    </row>
    <row r="646" spans="18:18" ht="15.75" customHeight="1" x14ac:dyDescent="0.15">
      <c r="R646" s="32"/>
    </row>
    <row r="647" spans="18:18" ht="15.75" customHeight="1" x14ac:dyDescent="0.15">
      <c r="R647" s="32"/>
    </row>
    <row r="648" spans="18:18" ht="15.75" customHeight="1" x14ac:dyDescent="0.15">
      <c r="R648" s="32"/>
    </row>
    <row r="649" spans="18:18" ht="15.75" customHeight="1" x14ac:dyDescent="0.15">
      <c r="R649" s="32"/>
    </row>
    <row r="650" spans="18:18" ht="15.75" customHeight="1" x14ac:dyDescent="0.15">
      <c r="R650" s="32"/>
    </row>
    <row r="651" spans="18:18" ht="15.75" customHeight="1" x14ac:dyDescent="0.15">
      <c r="R651" s="32"/>
    </row>
    <row r="652" spans="18:18" ht="15.75" customHeight="1" x14ac:dyDescent="0.15">
      <c r="R652" s="32"/>
    </row>
    <row r="653" spans="18:18" ht="15.75" customHeight="1" x14ac:dyDescent="0.15">
      <c r="R653" s="32"/>
    </row>
    <row r="654" spans="18:18" ht="15.75" customHeight="1" x14ac:dyDescent="0.15">
      <c r="R654" s="32"/>
    </row>
    <row r="655" spans="18:18" ht="15.75" customHeight="1" x14ac:dyDescent="0.15">
      <c r="R655" s="32"/>
    </row>
    <row r="656" spans="18:18" ht="15.75" customHeight="1" x14ac:dyDescent="0.15">
      <c r="R656" s="32"/>
    </row>
    <row r="657" spans="18:18" ht="15.75" customHeight="1" x14ac:dyDescent="0.15">
      <c r="R657" s="32"/>
    </row>
    <row r="658" spans="18:18" ht="15.75" customHeight="1" x14ac:dyDescent="0.15">
      <c r="R658" s="32"/>
    </row>
    <row r="659" spans="18:18" ht="15.75" customHeight="1" x14ac:dyDescent="0.15">
      <c r="R659" s="32"/>
    </row>
    <row r="660" spans="18:18" ht="15.75" customHeight="1" x14ac:dyDescent="0.15">
      <c r="R660" s="32"/>
    </row>
    <row r="661" spans="18:18" ht="15.75" customHeight="1" x14ac:dyDescent="0.15">
      <c r="R661" s="32"/>
    </row>
    <row r="662" spans="18:18" ht="15.75" customHeight="1" x14ac:dyDescent="0.15">
      <c r="R662" s="32"/>
    </row>
    <row r="663" spans="18:18" ht="15.75" customHeight="1" x14ac:dyDescent="0.15">
      <c r="R663" s="32"/>
    </row>
    <row r="664" spans="18:18" ht="15.75" customHeight="1" x14ac:dyDescent="0.15">
      <c r="R664" s="32"/>
    </row>
    <row r="665" spans="18:18" ht="15.75" customHeight="1" x14ac:dyDescent="0.15">
      <c r="R665" s="32"/>
    </row>
    <row r="666" spans="18:18" ht="15.75" customHeight="1" x14ac:dyDescent="0.15">
      <c r="R666" s="32"/>
    </row>
    <row r="667" spans="18:18" ht="15.75" customHeight="1" x14ac:dyDescent="0.15">
      <c r="R667" s="32"/>
    </row>
    <row r="668" spans="18:18" ht="15.75" customHeight="1" x14ac:dyDescent="0.15">
      <c r="R668" s="32"/>
    </row>
    <row r="669" spans="18:18" ht="15.75" customHeight="1" x14ac:dyDescent="0.15">
      <c r="R669" s="32"/>
    </row>
    <row r="670" spans="18:18" ht="15.75" customHeight="1" x14ac:dyDescent="0.15">
      <c r="R670" s="32"/>
    </row>
    <row r="671" spans="18:18" ht="15.75" customHeight="1" x14ac:dyDescent="0.15">
      <c r="R671" s="32"/>
    </row>
    <row r="672" spans="18:18" ht="15.75" customHeight="1" x14ac:dyDescent="0.15">
      <c r="R672" s="32"/>
    </row>
    <row r="673" spans="18:18" ht="15.75" customHeight="1" x14ac:dyDescent="0.15">
      <c r="R673" s="32"/>
    </row>
    <row r="674" spans="18:18" ht="15.75" customHeight="1" x14ac:dyDescent="0.15">
      <c r="R674" s="32"/>
    </row>
    <row r="675" spans="18:18" ht="15.75" customHeight="1" x14ac:dyDescent="0.15">
      <c r="R675" s="32"/>
    </row>
    <row r="676" spans="18:18" ht="15.75" customHeight="1" x14ac:dyDescent="0.15">
      <c r="R676" s="32"/>
    </row>
    <row r="677" spans="18:18" ht="15.75" customHeight="1" x14ac:dyDescent="0.15">
      <c r="R677" s="32"/>
    </row>
    <row r="678" spans="18:18" ht="15.75" customHeight="1" x14ac:dyDescent="0.15">
      <c r="R678" s="32"/>
    </row>
    <row r="679" spans="18:18" ht="15.75" customHeight="1" x14ac:dyDescent="0.15">
      <c r="R679" s="32"/>
    </row>
    <row r="680" spans="18:18" ht="15.75" customHeight="1" x14ac:dyDescent="0.15">
      <c r="R680" s="32"/>
    </row>
    <row r="681" spans="18:18" ht="15.75" customHeight="1" x14ac:dyDescent="0.15">
      <c r="R681" s="32"/>
    </row>
    <row r="682" spans="18:18" ht="15.75" customHeight="1" x14ac:dyDescent="0.15">
      <c r="R682" s="32"/>
    </row>
    <row r="683" spans="18:18" ht="15.75" customHeight="1" x14ac:dyDescent="0.15">
      <c r="R683" s="32"/>
    </row>
    <row r="684" spans="18:18" ht="15.75" customHeight="1" x14ac:dyDescent="0.15">
      <c r="R684" s="32"/>
    </row>
    <row r="685" spans="18:18" ht="15.75" customHeight="1" x14ac:dyDescent="0.15">
      <c r="R685" s="32"/>
    </row>
    <row r="686" spans="18:18" ht="15.75" customHeight="1" x14ac:dyDescent="0.15">
      <c r="R686" s="32"/>
    </row>
    <row r="687" spans="18:18" ht="15.75" customHeight="1" x14ac:dyDescent="0.15">
      <c r="R687" s="32"/>
    </row>
    <row r="688" spans="18:18" ht="15.75" customHeight="1" x14ac:dyDescent="0.15">
      <c r="R688" s="32"/>
    </row>
    <row r="689" spans="18:18" ht="15.75" customHeight="1" x14ac:dyDescent="0.15">
      <c r="R689" s="32"/>
    </row>
    <row r="690" spans="18:18" ht="15.75" customHeight="1" x14ac:dyDescent="0.15">
      <c r="R690" s="32"/>
    </row>
    <row r="691" spans="18:18" ht="15.75" customHeight="1" x14ac:dyDescent="0.15">
      <c r="R691" s="32"/>
    </row>
    <row r="692" spans="18:18" ht="15.75" customHeight="1" x14ac:dyDescent="0.15">
      <c r="R692" s="32"/>
    </row>
    <row r="693" spans="18:18" ht="15.75" customHeight="1" x14ac:dyDescent="0.15">
      <c r="R693" s="32"/>
    </row>
    <row r="694" spans="18:18" ht="15.75" customHeight="1" x14ac:dyDescent="0.15">
      <c r="R694" s="32"/>
    </row>
    <row r="695" spans="18:18" ht="15.75" customHeight="1" x14ac:dyDescent="0.15">
      <c r="R695" s="32"/>
    </row>
    <row r="696" spans="18:18" ht="15.75" customHeight="1" x14ac:dyDescent="0.15">
      <c r="R696" s="32"/>
    </row>
    <row r="697" spans="18:18" ht="15.75" customHeight="1" x14ac:dyDescent="0.15">
      <c r="R697" s="32"/>
    </row>
    <row r="698" spans="18:18" ht="15.75" customHeight="1" x14ac:dyDescent="0.15">
      <c r="R698" s="32"/>
    </row>
    <row r="699" spans="18:18" ht="15.75" customHeight="1" x14ac:dyDescent="0.15">
      <c r="R699" s="32"/>
    </row>
    <row r="700" spans="18:18" ht="15.75" customHeight="1" x14ac:dyDescent="0.15">
      <c r="R700" s="32"/>
    </row>
    <row r="701" spans="18:18" ht="15.75" customHeight="1" x14ac:dyDescent="0.15">
      <c r="R701" s="32"/>
    </row>
    <row r="702" spans="18:18" ht="15.75" customHeight="1" x14ac:dyDescent="0.15">
      <c r="R702" s="32"/>
    </row>
    <row r="703" spans="18:18" ht="15.75" customHeight="1" x14ac:dyDescent="0.15">
      <c r="R703" s="32"/>
    </row>
    <row r="704" spans="18:18" ht="15.75" customHeight="1" x14ac:dyDescent="0.15">
      <c r="R704" s="32"/>
    </row>
    <row r="705" spans="18:18" ht="15.75" customHeight="1" x14ac:dyDescent="0.15">
      <c r="R705" s="32"/>
    </row>
    <row r="706" spans="18:18" ht="15.75" customHeight="1" x14ac:dyDescent="0.15">
      <c r="R706" s="32"/>
    </row>
    <row r="707" spans="18:18" ht="15.75" customHeight="1" x14ac:dyDescent="0.15">
      <c r="R707" s="32"/>
    </row>
    <row r="708" spans="18:18" ht="15.75" customHeight="1" x14ac:dyDescent="0.15">
      <c r="R708" s="32"/>
    </row>
    <row r="709" spans="18:18" ht="15.75" customHeight="1" x14ac:dyDescent="0.15">
      <c r="R709" s="32"/>
    </row>
    <row r="710" spans="18:18" ht="15.75" customHeight="1" x14ac:dyDescent="0.15">
      <c r="R710" s="32"/>
    </row>
    <row r="711" spans="18:18" ht="15.75" customHeight="1" x14ac:dyDescent="0.15">
      <c r="R711" s="32"/>
    </row>
    <row r="712" spans="18:18" ht="15.75" customHeight="1" x14ac:dyDescent="0.15">
      <c r="R712" s="32"/>
    </row>
    <row r="713" spans="18:18" ht="15.75" customHeight="1" x14ac:dyDescent="0.15">
      <c r="R713" s="32"/>
    </row>
    <row r="714" spans="18:18" ht="15.75" customHeight="1" x14ac:dyDescent="0.15">
      <c r="R714" s="32"/>
    </row>
    <row r="715" spans="18:18" ht="15.75" customHeight="1" x14ac:dyDescent="0.15">
      <c r="R715" s="32"/>
    </row>
    <row r="716" spans="18:18" ht="15.75" customHeight="1" x14ac:dyDescent="0.15">
      <c r="R716" s="32"/>
    </row>
    <row r="717" spans="18:18" ht="15.75" customHeight="1" x14ac:dyDescent="0.15">
      <c r="R717" s="32"/>
    </row>
    <row r="718" spans="18:18" ht="15.75" customHeight="1" x14ac:dyDescent="0.15">
      <c r="R718" s="32"/>
    </row>
    <row r="719" spans="18:18" ht="15.75" customHeight="1" x14ac:dyDescent="0.15">
      <c r="R719" s="32"/>
    </row>
    <row r="720" spans="18:18" ht="15.75" customHeight="1" x14ac:dyDescent="0.15">
      <c r="R720" s="32"/>
    </row>
    <row r="721" spans="18:18" ht="15.75" customHeight="1" x14ac:dyDescent="0.15">
      <c r="R721" s="32"/>
    </row>
    <row r="722" spans="18:18" ht="15.75" customHeight="1" x14ac:dyDescent="0.15">
      <c r="R722" s="32"/>
    </row>
    <row r="723" spans="18:18" ht="15.75" customHeight="1" x14ac:dyDescent="0.15">
      <c r="R723" s="32"/>
    </row>
    <row r="724" spans="18:18" ht="15.75" customHeight="1" x14ac:dyDescent="0.15">
      <c r="R724" s="32"/>
    </row>
    <row r="725" spans="18:18" ht="15.75" customHeight="1" x14ac:dyDescent="0.15">
      <c r="R725" s="32"/>
    </row>
    <row r="726" spans="18:18" ht="15.75" customHeight="1" x14ac:dyDescent="0.15">
      <c r="R726" s="32"/>
    </row>
    <row r="727" spans="18:18" ht="15.75" customHeight="1" x14ac:dyDescent="0.15">
      <c r="R727" s="32"/>
    </row>
    <row r="728" spans="18:18" ht="15.75" customHeight="1" x14ac:dyDescent="0.15">
      <c r="R728" s="32"/>
    </row>
    <row r="729" spans="18:18" ht="15.75" customHeight="1" x14ac:dyDescent="0.15">
      <c r="R729" s="32"/>
    </row>
    <row r="730" spans="18:18" ht="15.75" customHeight="1" x14ac:dyDescent="0.15">
      <c r="R730" s="32"/>
    </row>
    <row r="731" spans="18:18" ht="15.75" customHeight="1" x14ac:dyDescent="0.15">
      <c r="R731" s="32"/>
    </row>
    <row r="732" spans="18:18" ht="15.75" customHeight="1" x14ac:dyDescent="0.15">
      <c r="R732" s="32"/>
    </row>
    <row r="733" spans="18:18" ht="15.75" customHeight="1" x14ac:dyDescent="0.15">
      <c r="R733" s="32"/>
    </row>
    <row r="734" spans="18:18" ht="15.75" customHeight="1" x14ac:dyDescent="0.15">
      <c r="R734" s="32"/>
    </row>
    <row r="735" spans="18:18" ht="15.75" customHeight="1" x14ac:dyDescent="0.15">
      <c r="R735" s="32"/>
    </row>
    <row r="736" spans="18:18" ht="15.75" customHeight="1" x14ac:dyDescent="0.15">
      <c r="R736" s="32"/>
    </row>
    <row r="737" spans="18:18" ht="15.75" customHeight="1" x14ac:dyDescent="0.15">
      <c r="R737" s="32"/>
    </row>
    <row r="738" spans="18:18" ht="15.75" customHeight="1" x14ac:dyDescent="0.15">
      <c r="R738" s="32"/>
    </row>
    <row r="739" spans="18:18" ht="15.75" customHeight="1" x14ac:dyDescent="0.15">
      <c r="R739" s="32"/>
    </row>
    <row r="740" spans="18:18" ht="15.75" customHeight="1" x14ac:dyDescent="0.15">
      <c r="R740" s="32"/>
    </row>
    <row r="741" spans="18:18" ht="15.75" customHeight="1" x14ac:dyDescent="0.15">
      <c r="R741" s="32"/>
    </row>
    <row r="742" spans="18:18" ht="15.75" customHeight="1" x14ac:dyDescent="0.15">
      <c r="R742" s="32"/>
    </row>
    <row r="743" spans="18:18" ht="15.75" customHeight="1" x14ac:dyDescent="0.15">
      <c r="R743" s="32"/>
    </row>
    <row r="744" spans="18:18" ht="15.75" customHeight="1" x14ac:dyDescent="0.15">
      <c r="R744" s="32"/>
    </row>
    <row r="745" spans="18:18" ht="15.75" customHeight="1" x14ac:dyDescent="0.15">
      <c r="R745" s="32"/>
    </row>
    <row r="746" spans="18:18" ht="15.75" customHeight="1" x14ac:dyDescent="0.15">
      <c r="R746" s="32"/>
    </row>
    <row r="747" spans="18:18" ht="15.75" customHeight="1" x14ac:dyDescent="0.15">
      <c r="R747" s="32"/>
    </row>
    <row r="748" spans="18:18" ht="15.75" customHeight="1" x14ac:dyDescent="0.15">
      <c r="R748" s="32"/>
    </row>
    <row r="749" spans="18:18" ht="15.75" customHeight="1" x14ac:dyDescent="0.15">
      <c r="R749" s="32"/>
    </row>
    <row r="750" spans="18:18" ht="15.75" customHeight="1" x14ac:dyDescent="0.15">
      <c r="R750" s="32"/>
    </row>
    <row r="751" spans="18:18" ht="15.75" customHeight="1" x14ac:dyDescent="0.15">
      <c r="R751" s="32"/>
    </row>
    <row r="752" spans="18:18" ht="15.75" customHeight="1" x14ac:dyDescent="0.15">
      <c r="R752" s="32"/>
    </row>
    <row r="753" spans="18:18" ht="15.75" customHeight="1" x14ac:dyDescent="0.15">
      <c r="R753" s="32"/>
    </row>
    <row r="754" spans="18:18" ht="15.75" customHeight="1" x14ac:dyDescent="0.15">
      <c r="R754" s="32"/>
    </row>
    <row r="755" spans="18:18" ht="15.75" customHeight="1" x14ac:dyDescent="0.15">
      <c r="R755" s="32"/>
    </row>
    <row r="756" spans="18:18" ht="15.75" customHeight="1" x14ac:dyDescent="0.15">
      <c r="R756" s="32"/>
    </row>
    <row r="757" spans="18:18" ht="15.75" customHeight="1" x14ac:dyDescent="0.15">
      <c r="R757" s="32"/>
    </row>
    <row r="758" spans="18:18" ht="15.75" customHeight="1" x14ac:dyDescent="0.15">
      <c r="R758" s="32"/>
    </row>
    <row r="759" spans="18:18" ht="15.75" customHeight="1" x14ac:dyDescent="0.15">
      <c r="R759" s="32"/>
    </row>
    <row r="760" spans="18:18" ht="15.75" customHeight="1" x14ac:dyDescent="0.15">
      <c r="R760" s="32"/>
    </row>
    <row r="761" spans="18:18" ht="15.75" customHeight="1" x14ac:dyDescent="0.15">
      <c r="R761" s="32"/>
    </row>
    <row r="762" spans="18:18" ht="15.75" customHeight="1" x14ac:dyDescent="0.15">
      <c r="R762" s="32"/>
    </row>
    <row r="763" spans="18:18" ht="15.75" customHeight="1" x14ac:dyDescent="0.15">
      <c r="R763" s="32"/>
    </row>
    <row r="764" spans="18:18" ht="15.75" customHeight="1" x14ac:dyDescent="0.15">
      <c r="R764" s="32"/>
    </row>
    <row r="765" spans="18:18" ht="15.75" customHeight="1" x14ac:dyDescent="0.15">
      <c r="R765" s="32"/>
    </row>
    <row r="766" spans="18:18" ht="15.75" customHeight="1" x14ac:dyDescent="0.15">
      <c r="R766" s="32"/>
    </row>
    <row r="767" spans="18:18" ht="15.75" customHeight="1" x14ac:dyDescent="0.15">
      <c r="R767" s="32"/>
    </row>
    <row r="768" spans="18:18" ht="15.75" customHeight="1" x14ac:dyDescent="0.15">
      <c r="R768" s="32"/>
    </row>
    <row r="769" spans="18:18" ht="15.75" customHeight="1" x14ac:dyDescent="0.15">
      <c r="R769" s="32"/>
    </row>
    <row r="770" spans="18:18" ht="15.75" customHeight="1" x14ac:dyDescent="0.15">
      <c r="R770" s="32"/>
    </row>
    <row r="771" spans="18:18" ht="15.75" customHeight="1" x14ac:dyDescent="0.15">
      <c r="R771" s="32"/>
    </row>
    <row r="772" spans="18:18" ht="15.75" customHeight="1" x14ac:dyDescent="0.15">
      <c r="R772" s="32"/>
    </row>
    <row r="773" spans="18:18" ht="15.75" customHeight="1" x14ac:dyDescent="0.15">
      <c r="R773" s="32"/>
    </row>
    <row r="774" spans="18:18" ht="15.75" customHeight="1" x14ac:dyDescent="0.15">
      <c r="R774" s="32"/>
    </row>
    <row r="775" spans="18:18" ht="15.75" customHeight="1" x14ac:dyDescent="0.15">
      <c r="R775" s="32"/>
    </row>
    <row r="776" spans="18:18" ht="15.75" customHeight="1" x14ac:dyDescent="0.15">
      <c r="R776" s="32"/>
    </row>
    <row r="777" spans="18:18" ht="15.75" customHeight="1" x14ac:dyDescent="0.15">
      <c r="R777" s="32"/>
    </row>
    <row r="778" spans="18:18" ht="15.75" customHeight="1" x14ac:dyDescent="0.15">
      <c r="R778" s="32"/>
    </row>
    <row r="779" spans="18:18" ht="15.75" customHeight="1" x14ac:dyDescent="0.15">
      <c r="R779" s="32"/>
    </row>
    <row r="780" spans="18:18" ht="15.75" customHeight="1" x14ac:dyDescent="0.15">
      <c r="R780" s="32"/>
    </row>
    <row r="781" spans="18:18" ht="15.75" customHeight="1" x14ac:dyDescent="0.15">
      <c r="R781" s="32"/>
    </row>
    <row r="782" spans="18:18" ht="15.75" customHeight="1" x14ac:dyDescent="0.15">
      <c r="R782" s="32"/>
    </row>
    <row r="783" spans="18:18" ht="15.75" customHeight="1" x14ac:dyDescent="0.15">
      <c r="R783" s="32"/>
    </row>
    <row r="784" spans="18:18" ht="15.75" customHeight="1" x14ac:dyDescent="0.15">
      <c r="R784" s="32"/>
    </row>
    <row r="785" spans="18:18" ht="15.75" customHeight="1" x14ac:dyDescent="0.15">
      <c r="R785" s="32"/>
    </row>
    <row r="786" spans="18:18" ht="15.75" customHeight="1" x14ac:dyDescent="0.15">
      <c r="R786" s="32"/>
    </row>
    <row r="787" spans="18:18" ht="15.75" customHeight="1" x14ac:dyDescent="0.15">
      <c r="R787" s="32"/>
    </row>
    <row r="788" spans="18:18" ht="15.75" customHeight="1" x14ac:dyDescent="0.15">
      <c r="R788" s="32"/>
    </row>
    <row r="789" spans="18:18" ht="15.75" customHeight="1" x14ac:dyDescent="0.15">
      <c r="R789" s="32"/>
    </row>
    <row r="790" spans="18:18" ht="15.75" customHeight="1" x14ac:dyDescent="0.15">
      <c r="R790" s="32"/>
    </row>
    <row r="791" spans="18:18" ht="15.75" customHeight="1" x14ac:dyDescent="0.15">
      <c r="R791" s="32"/>
    </row>
    <row r="792" spans="18:18" ht="15.75" customHeight="1" x14ac:dyDescent="0.15">
      <c r="R792" s="32"/>
    </row>
    <row r="793" spans="18:18" ht="15.75" customHeight="1" x14ac:dyDescent="0.15">
      <c r="R793" s="32"/>
    </row>
    <row r="794" spans="18:18" ht="15.75" customHeight="1" x14ac:dyDescent="0.15">
      <c r="R794" s="32"/>
    </row>
    <row r="795" spans="18:18" ht="15.75" customHeight="1" x14ac:dyDescent="0.15">
      <c r="R795" s="32"/>
    </row>
    <row r="796" spans="18:18" ht="15.75" customHeight="1" x14ac:dyDescent="0.15">
      <c r="R796" s="32"/>
    </row>
    <row r="797" spans="18:18" ht="15.75" customHeight="1" x14ac:dyDescent="0.15">
      <c r="R797" s="32"/>
    </row>
    <row r="798" spans="18:18" ht="15.75" customHeight="1" x14ac:dyDescent="0.15">
      <c r="R798" s="32"/>
    </row>
    <row r="799" spans="18:18" ht="15.75" customHeight="1" x14ac:dyDescent="0.15">
      <c r="R799" s="32"/>
    </row>
    <row r="800" spans="18:18" ht="15.75" customHeight="1" x14ac:dyDescent="0.15">
      <c r="R800" s="32"/>
    </row>
    <row r="801" spans="18:18" ht="15.75" customHeight="1" x14ac:dyDescent="0.15">
      <c r="R801" s="32"/>
    </row>
    <row r="802" spans="18:18" ht="15.75" customHeight="1" x14ac:dyDescent="0.15">
      <c r="R802" s="32"/>
    </row>
    <row r="803" spans="18:18" ht="15.75" customHeight="1" x14ac:dyDescent="0.15">
      <c r="R803" s="32"/>
    </row>
    <row r="804" spans="18:18" ht="15.75" customHeight="1" x14ac:dyDescent="0.15">
      <c r="R804" s="32"/>
    </row>
    <row r="805" spans="18:18" ht="15.75" customHeight="1" x14ac:dyDescent="0.15">
      <c r="R805" s="32"/>
    </row>
    <row r="806" spans="18:18" ht="15.75" customHeight="1" x14ac:dyDescent="0.15">
      <c r="R806" s="32"/>
    </row>
    <row r="807" spans="18:18" ht="15.75" customHeight="1" x14ac:dyDescent="0.15">
      <c r="R807" s="32"/>
    </row>
    <row r="808" spans="18:18" ht="15.75" customHeight="1" x14ac:dyDescent="0.15">
      <c r="R808" s="32"/>
    </row>
    <row r="809" spans="18:18" ht="15.75" customHeight="1" x14ac:dyDescent="0.15">
      <c r="R809" s="32"/>
    </row>
    <row r="810" spans="18:18" ht="15.75" customHeight="1" x14ac:dyDescent="0.15">
      <c r="R810" s="32"/>
    </row>
    <row r="811" spans="18:18" ht="15.75" customHeight="1" x14ac:dyDescent="0.15">
      <c r="R811" s="32"/>
    </row>
    <row r="812" spans="18:18" ht="15.75" customHeight="1" x14ac:dyDescent="0.15">
      <c r="R812" s="32"/>
    </row>
    <row r="813" spans="18:18" ht="15.75" customHeight="1" x14ac:dyDescent="0.15">
      <c r="R813" s="32"/>
    </row>
    <row r="814" spans="18:18" ht="15.75" customHeight="1" x14ac:dyDescent="0.15">
      <c r="R814" s="32"/>
    </row>
    <row r="815" spans="18:18" ht="15.75" customHeight="1" x14ac:dyDescent="0.15">
      <c r="R815" s="32"/>
    </row>
    <row r="816" spans="18:18" ht="15.75" customHeight="1" x14ac:dyDescent="0.15">
      <c r="R816" s="32"/>
    </row>
    <row r="817" spans="18:18" ht="15.75" customHeight="1" x14ac:dyDescent="0.15">
      <c r="R817" s="32"/>
    </row>
    <row r="818" spans="18:18" ht="15.75" customHeight="1" x14ac:dyDescent="0.15">
      <c r="R818" s="32"/>
    </row>
    <row r="819" spans="18:18" ht="15.75" customHeight="1" x14ac:dyDescent="0.15">
      <c r="R819" s="32"/>
    </row>
    <row r="820" spans="18:18" ht="15.75" customHeight="1" x14ac:dyDescent="0.15">
      <c r="R820" s="32"/>
    </row>
    <row r="821" spans="18:18" ht="15.75" customHeight="1" x14ac:dyDescent="0.15">
      <c r="R821" s="32"/>
    </row>
    <row r="822" spans="18:18" ht="15.75" customHeight="1" x14ac:dyDescent="0.15">
      <c r="R822" s="32"/>
    </row>
    <row r="823" spans="18:18" ht="15.75" customHeight="1" x14ac:dyDescent="0.15">
      <c r="R823" s="32"/>
    </row>
    <row r="824" spans="18:18" ht="15.75" customHeight="1" x14ac:dyDescent="0.15">
      <c r="R824" s="32"/>
    </row>
    <row r="825" spans="18:18" ht="15.75" customHeight="1" x14ac:dyDescent="0.15">
      <c r="R825" s="32"/>
    </row>
    <row r="826" spans="18:18" ht="15.75" customHeight="1" x14ac:dyDescent="0.15">
      <c r="R826" s="32"/>
    </row>
    <row r="827" spans="18:18" ht="15.75" customHeight="1" x14ac:dyDescent="0.15">
      <c r="R827" s="32"/>
    </row>
    <row r="828" spans="18:18" ht="15.75" customHeight="1" x14ac:dyDescent="0.15">
      <c r="R828" s="32"/>
    </row>
    <row r="829" spans="18:18" ht="15.75" customHeight="1" x14ac:dyDescent="0.15">
      <c r="R829" s="32"/>
    </row>
    <row r="830" spans="18:18" ht="15.75" customHeight="1" x14ac:dyDescent="0.15">
      <c r="R830" s="32"/>
    </row>
    <row r="831" spans="18:18" ht="15.75" customHeight="1" x14ac:dyDescent="0.15">
      <c r="R831" s="32"/>
    </row>
    <row r="832" spans="18:18" ht="15.75" customHeight="1" x14ac:dyDescent="0.15">
      <c r="R832" s="32"/>
    </row>
    <row r="833" spans="18:18" ht="15.75" customHeight="1" x14ac:dyDescent="0.15">
      <c r="R833" s="32"/>
    </row>
    <row r="834" spans="18:18" ht="15.75" customHeight="1" x14ac:dyDescent="0.15">
      <c r="R834" s="32"/>
    </row>
    <row r="835" spans="18:18" ht="15.75" customHeight="1" x14ac:dyDescent="0.15">
      <c r="R835" s="32"/>
    </row>
    <row r="836" spans="18:18" ht="15.75" customHeight="1" x14ac:dyDescent="0.15">
      <c r="R836" s="32"/>
    </row>
    <row r="837" spans="18:18" ht="15.75" customHeight="1" x14ac:dyDescent="0.15">
      <c r="R837" s="32"/>
    </row>
    <row r="838" spans="18:18" ht="15.75" customHeight="1" x14ac:dyDescent="0.15">
      <c r="R838" s="32"/>
    </row>
    <row r="839" spans="18:18" ht="15.75" customHeight="1" x14ac:dyDescent="0.15">
      <c r="R839" s="32"/>
    </row>
    <row r="840" spans="18:18" ht="15.75" customHeight="1" x14ac:dyDescent="0.15">
      <c r="R840" s="32"/>
    </row>
    <row r="841" spans="18:18" ht="15.75" customHeight="1" x14ac:dyDescent="0.15">
      <c r="R841" s="32"/>
    </row>
    <row r="842" spans="18:18" ht="15.75" customHeight="1" x14ac:dyDescent="0.15">
      <c r="R842" s="32"/>
    </row>
    <row r="843" spans="18:18" ht="15.75" customHeight="1" x14ac:dyDescent="0.15">
      <c r="R843" s="32"/>
    </row>
    <row r="844" spans="18:18" ht="15.75" customHeight="1" x14ac:dyDescent="0.15">
      <c r="R844" s="32"/>
    </row>
    <row r="845" spans="18:18" ht="15.75" customHeight="1" x14ac:dyDescent="0.15">
      <c r="R845" s="32"/>
    </row>
    <row r="846" spans="18:18" ht="15.75" customHeight="1" x14ac:dyDescent="0.15">
      <c r="R846" s="32"/>
    </row>
    <row r="847" spans="18:18" ht="15.75" customHeight="1" x14ac:dyDescent="0.15">
      <c r="R847" s="32"/>
    </row>
    <row r="848" spans="18:18" ht="15.75" customHeight="1" x14ac:dyDescent="0.15">
      <c r="R848" s="32"/>
    </row>
    <row r="849" spans="18:18" ht="15.75" customHeight="1" x14ac:dyDescent="0.15">
      <c r="R849" s="32"/>
    </row>
    <row r="850" spans="18:18" ht="15.75" customHeight="1" x14ac:dyDescent="0.15">
      <c r="R850" s="32"/>
    </row>
    <row r="851" spans="18:18" ht="15.75" customHeight="1" x14ac:dyDescent="0.15">
      <c r="R851" s="32"/>
    </row>
    <row r="852" spans="18:18" ht="15.75" customHeight="1" x14ac:dyDescent="0.15">
      <c r="R852" s="32"/>
    </row>
    <row r="853" spans="18:18" ht="15.75" customHeight="1" x14ac:dyDescent="0.15">
      <c r="R853" s="32"/>
    </row>
    <row r="854" spans="18:18" ht="15.75" customHeight="1" x14ac:dyDescent="0.15">
      <c r="R854" s="32"/>
    </row>
    <row r="855" spans="18:18" ht="15.75" customHeight="1" x14ac:dyDescent="0.15">
      <c r="R855" s="32"/>
    </row>
    <row r="856" spans="18:18" ht="15.75" customHeight="1" x14ac:dyDescent="0.15">
      <c r="R856" s="32"/>
    </row>
    <row r="857" spans="18:18" ht="15.75" customHeight="1" x14ac:dyDescent="0.15">
      <c r="R857" s="32"/>
    </row>
    <row r="858" spans="18:18" ht="15.75" customHeight="1" x14ac:dyDescent="0.15">
      <c r="R858" s="32"/>
    </row>
    <row r="859" spans="18:18" ht="15.75" customHeight="1" x14ac:dyDescent="0.15">
      <c r="R859" s="32"/>
    </row>
    <row r="860" spans="18:18" ht="15.75" customHeight="1" x14ac:dyDescent="0.15">
      <c r="R860" s="32"/>
    </row>
    <row r="861" spans="18:18" ht="15.75" customHeight="1" x14ac:dyDescent="0.15">
      <c r="R861" s="32"/>
    </row>
    <row r="862" spans="18:18" ht="15.75" customHeight="1" x14ac:dyDescent="0.15">
      <c r="R862" s="32"/>
    </row>
    <row r="863" spans="18:18" ht="15.75" customHeight="1" x14ac:dyDescent="0.15">
      <c r="R863" s="32"/>
    </row>
    <row r="864" spans="18:18" ht="15.75" customHeight="1" x14ac:dyDescent="0.15">
      <c r="R864" s="32"/>
    </row>
    <row r="865" spans="18:18" ht="15.75" customHeight="1" x14ac:dyDescent="0.15">
      <c r="R865" s="32"/>
    </row>
    <row r="866" spans="18:18" ht="15.75" customHeight="1" x14ac:dyDescent="0.15">
      <c r="R866" s="32"/>
    </row>
    <row r="867" spans="18:18" ht="15.75" customHeight="1" x14ac:dyDescent="0.15">
      <c r="R867" s="32"/>
    </row>
    <row r="868" spans="18:18" ht="15.75" customHeight="1" x14ac:dyDescent="0.15">
      <c r="R868" s="32"/>
    </row>
    <row r="869" spans="18:18" ht="15.75" customHeight="1" x14ac:dyDescent="0.15">
      <c r="R869" s="32"/>
    </row>
    <row r="870" spans="18:18" ht="15.75" customHeight="1" x14ac:dyDescent="0.15">
      <c r="R870" s="32"/>
    </row>
    <row r="871" spans="18:18" ht="15.75" customHeight="1" x14ac:dyDescent="0.15">
      <c r="R871" s="32"/>
    </row>
    <row r="872" spans="18:18" ht="15.75" customHeight="1" x14ac:dyDescent="0.15">
      <c r="R872" s="32"/>
    </row>
    <row r="873" spans="18:18" ht="15.75" customHeight="1" x14ac:dyDescent="0.15">
      <c r="R873" s="32"/>
    </row>
    <row r="874" spans="18:18" ht="15.75" customHeight="1" x14ac:dyDescent="0.15">
      <c r="R874" s="32"/>
    </row>
    <row r="875" spans="18:18" ht="15.75" customHeight="1" x14ac:dyDescent="0.15">
      <c r="R875" s="32"/>
    </row>
    <row r="876" spans="18:18" ht="15.75" customHeight="1" x14ac:dyDescent="0.15">
      <c r="R876" s="32"/>
    </row>
    <row r="877" spans="18:18" ht="15.75" customHeight="1" x14ac:dyDescent="0.15">
      <c r="R877" s="32"/>
    </row>
    <row r="878" spans="18:18" ht="15.75" customHeight="1" x14ac:dyDescent="0.15">
      <c r="R878" s="32"/>
    </row>
    <row r="879" spans="18:18" ht="15.75" customHeight="1" x14ac:dyDescent="0.15">
      <c r="R879" s="32"/>
    </row>
    <row r="880" spans="18:18" ht="15.75" customHeight="1" x14ac:dyDescent="0.15">
      <c r="R880" s="32"/>
    </row>
    <row r="881" spans="18:18" ht="15.75" customHeight="1" x14ac:dyDescent="0.15">
      <c r="R881" s="32"/>
    </row>
    <row r="882" spans="18:18" ht="15.75" customHeight="1" x14ac:dyDescent="0.15">
      <c r="R882" s="32"/>
    </row>
    <row r="883" spans="18:18" ht="15.75" customHeight="1" x14ac:dyDescent="0.15">
      <c r="R883" s="32"/>
    </row>
    <row r="884" spans="18:18" ht="15.75" customHeight="1" x14ac:dyDescent="0.15">
      <c r="R884" s="32"/>
    </row>
    <row r="885" spans="18:18" ht="15.75" customHeight="1" x14ac:dyDescent="0.15">
      <c r="R885" s="32"/>
    </row>
    <row r="886" spans="18:18" ht="15.75" customHeight="1" x14ac:dyDescent="0.15">
      <c r="R886" s="32"/>
    </row>
    <row r="887" spans="18:18" ht="15.75" customHeight="1" x14ac:dyDescent="0.15">
      <c r="R887" s="32"/>
    </row>
    <row r="888" spans="18:18" ht="15.75" customHeight="1" x14ac:dyDescent="0.15">
      <c r="R888" s="32"/>
    </row>
    <row r="889" spans="18:18" ht="15.75" customHeight="1" x14ac:dyDescent="0.15">
      <c r="R889" s="32"/>
    </row>
    <row r="890" spans="18:18" ht="15.75" customHeight="1" x14ac:dyDescent="0.15">
      <c r="R890" s="32"/>
    </row>
    <row r="891" spans="18:18" ht="15.75" customHeight="1" x14ac:dyDescent="0.15">
      <c r="R891" s="32"/>
    </row>
    <row r="892" spans="18:18" ht="15.75" customHeight="1" x14ac:dyDescent="0.15">
      <c r="R892" s="32"/>
    </row>
    <row r="893" spans="18:18" ht="15.75" customHeight="1" x14ac:dyDescent="0.15">
      <c r="R893" s="32"/>
    </row>
    <row r="894" spans="18:18" ht="15.75" customHeight="1" x14ac:dyDescent="0.15">
      <c r="R894" s="32"/>
    </row>
    <row r="895" spans="18:18" ht="15.75" customHeight="1" x14ac:dyDescent="0.15">
      <c r="R895" s="32"/>
    </row>
    <row r="896" spans="18:18" ht="15.75" customHeight="1" x14ac:dyDescent="0.15">
      <c r="R896" s="32"/>
    </row>
    <row r="897" spans="18:18" ht="15.75" customHeight="1" x14ac:dyDescent="0.15">
      <c r="R897" s="32"/>
    </row>
    <row r="898" spans="18:18" ht="15.75" customHeight="1" x14ac:dyDescent="0.15">
      <c r="R898" s="32"/>
    </row>
    <row r="899" spans="18:18" ht="15.75" customHeight="1" x14ac:dyDescent="0.15">
      <c r="R899" s="32"/>
    </row>
    <row r="900" spans="18:18" ht="15.75" customHeight="1" x14ac:dyDescent="0.15">
      <c r="R900" s="32"/>
    </row>
    <row r="901" spans="18:18" ht="15.75" customHeight="1" x14ac:dyDescent="0.15">
      <c r="R901" s="32"/>
    </row>
    <row r="902" spans="18:18" ht="15.75" customHeight="1" x14ac:dyDescent="0.15">
      <c r="R902" s="32"/>
    </row>
    <row r="903" spans="18:18" ht="15.75" customHeight="1" x14ac:dyDescent="0.15">
      <c r="R903" s="32"/>
    </row>
    <row r="904" spans="18:18" ht="15.75" customHeight="1" x14ac:dyDescent="0.15">
      <c r="R904" s="32"/>
    </row>
    <row r="905" spans="18:18" ht="15.75" customHeight="1" x14ac:dyDescent="0.15">
      <c r="R905" s="32"/>
    </row>
    <row r="906" spans="18:18" ht="15.75" customHeight="1" x14ac:dyDescent="0.15">
      <c r="R906" s="32"/>
    </row>
    <row r="907" spans="18:18" ht="15.75" customHeight="1" x14ac:dyDescent="0.15">
      <c r="R907" s="32"/>
    </row>
    <row r="908" spans="18:18" ht="15.75" customHeight="1" x14ac:dyDescent="0.15">
      <c r="R908" s="32"/>
    </row>
    <row r="909" spans="18:18" ht="15.75" customHeight="1" x14ac:dyDescent="0.15">
      <c r="R909" s="32"/>
    </row>
    <row r="910" spans="18:18" ht="15.75" customHeight="1" x14ac:dyDescent="0.15">
      <c r="R910" s="32"/>
    </row>
    <row r="911" spans="18:18" ht="15.75" customHeight="1" x14ac:dyDescent="0.15">
      <c r="R911" s="32"/>
    </row>
    <row r="912" spans="18:18" ht="15.75" customHeight="1" x14ac:dyDescent="0.15">
      <c r="R912" s="32"/>
    </row>
    <row r="913" spans="18:18" ht="15.75" customHeight="1" x14ac:dyDescent="0.15">
      <c r="R913" s="32"/>
    </row>
    <row r="914" spans="18:18" ht="15.75" customHeight="1" x14ac:dyDescent="0.15">
      <c r="R914" s="32"/>
    </row>
    <row r="915" spans="18:18" ht="15.75" customHeight="1" x14ac:dyDescent="0.15">
      <c r="R915" s="32"/>
    </row>
    <row r="916" spans="18:18" ht="15.75" customHeight="1" x14ac:dyDescent="0.15">
      <c r="R916" s="32"/>
    </row>
    <row r="917" spans="18:18" ht="15.75" customHeight="1" x14ac:dyDescent="0.15">
      <c r="R917" s="32"/>
    </row>
    <row r="918" spans="18:18" ht="15.75" customHeight="1" x14ac:dyDescent="0.15">
      <c r="R918" s="32"/>
    </row>
    <row r="919" spans="18:18" ht="15.75" customHeight="1" x14ac:dyDescent="0.15">
      <c r="R919" s="32"/>
    </row>
    <row r="920" spans="18:18" ht="15.75" customHeight="1" x14ac:dyDescent="0.15">
      <c r="R920" s="32"/>
    </row>
    <row r="921" spans="18:18" ht="15.75" customHeight="1" x14ac:dyDescent="0.15">
      <c r="R921" s="32"/>
    </row>
    <row r="922" spans="18:18" ht="15.75" customHeight="1" x14ac:dyDescent="0.15">
      <c r="R922" s="32"/>
    </row>
    <row r="923" spans="18:18" ht="15.75" customHeight="1" x14ac:dyDescent="0.15">
      <c r="R923" s="32"/>
    </row>
    <row r="924" spans="18:18" ht="15.75" customHeight="1" x14ac:dyDescent="0.15">
      <c r="R924" s="32"/>
    </row>
    <row r="925" spans="18:18" ht="15.75" customHeight="1" x14ac:dyDescent="0.15">
      <c r="R925" s="32"/>
    </row>
    <row r="926" spans="18:18" ht="15.75" customHeight="1" x14ac:dyDescent="0.15">
      <c r="R926" s="32"/>
    </row>
    <row r="927" spans="18:18" ht="15.75" customHeight="1" x14ac:dyDescent="0.15">
      <c r="R927" s="32"/>
    </row>
    <row r="928" spans="18:18" ht="15.75" customHeight="1" x14ac:dyDescent="0.15">
      <c r="R928" s="32"/>
    </row>
    <row r="929" spans="18:18" ht="15.75" customHeight="1" x14ac:dyDescent="0.15">
      <c r="R929" s="32"/>
    </row>
    <row r="930" spans="18:18" ht="15.75" customHeight="1" x14ac:dyDescent="0.15">
      <c r="R930" s="32"/>
    </row>
    <row r="931" spans="18:18" ht="15.75" customHeight="1" x14ac:dyDescent="0.15">
      <c r="R931" s="32"/>
    </row>
    <row r="932" spans="18:18" ht="15.75" customHeight="1" x14ac:dyDescent="0.15">
      <c r="R932" s="32"/>
    </row>
    <row r="933" spans="18:18" ht="15.75" customHeight="1" x14ac:dyDescent="0.15">
      <c r="R933" s="32"/>
    </row>
    <row r="934" spans="18:18" ht="15.75" customHeight="1" x14ac:dyDescent="0.15">
      <c r="R934" s="32"/>
    </row>
    <row r="935" spans="18:18" ht="15.75" customHeight="1" x14ac:dyDescent="0.15">
      <c r="R935" s="32"/>
    </row>
    <row r="936" spans="18:18" ht="15.75" customHeight="1" x14ac:dyDescent="0.15">
      <c r="R936" s="32"/>
    </row>
    <row r="937" spans="18:18" ht="15.75" customHeight="1" x14ac:dyDescent="0.15">
      <c r="R937" s="32"/>
    </row>
    <row r="938" spans="18:18" ht="15.75" customHeight="1" x14ac:dyDescent="0.15">
      <c r="R938" s="32"/>
    </row>
    <row r="939" spans="18:18" ht="15.75" customHeight="1" x14ac:dyDescent="0.15">
      <c r="R939" s="32"/>
    </row>
    <row r="940" spans="18:18" ht="15.75" customHeight="1" x14ac:dyDescent="0.15">
      <c r="R940" s="32"/>
    </row>
    <row r="941" spans="18:18" ht="15.75" customHeight="1" x14ac:dyDescent="0.15">
      <c r="R941" s="32"/>
    </row>
    <row r="942" spans="18:18" ht="15.75" customHeight="1" x14ac:dyDescent="0.15">
      <c r="R942" s="32"/>
    </row>
    <row r="943" spans="18:18" ht="15.75" customHeight="1" x14ac:dyDescent="0.15">
      <c r="R943" s="32"/>
    </row>
    <row r="944" spans="18:18" ht="15.75" customHeight="1" x14ac:dyDescent="0.15">
      <c r="R944" s="32"/>
    </row>
    <row r="945" spans="18:18" ht="15.75" customHeight="1" x14ac:dyDescent="0.15">
      <c r="R945" s="32"/>
    </row>
    <row r="946" spans="18:18" ht="15.75" customHeight="1" x14ac:dyDescent="0.15">
      <c r="R946" s="32"/>
    </row>
    <row r="947" spans="18:18" ht="15.75" customHeight="1" x14ac:dyDescent="0.15">
      <c r="R947" s="32"/>
    </row>
    <row r="948" spans="18:18" ht="15.75" customHeight="1" x14ac:dyDescent="0.15">
      <c r="R948" s="32"/>
    </row>
    <row r="949" spans="18:18" ht="15.75" customHeight="1" x14ac:dyDescent="0.15">
      <c r="R949" s="32"/>
    </row>
    <row r="950" spans="18:18" ht="15.75" customHeight="1" x14ac:dyDescent="0.15">
      <c r="R950" s="32"/>
    </row>
    <row r="951" spans="18:18" ht="15.75" customHeight="1" x14ac:dyDescent="0.15">
      <c r="R951" s="32"/>
    </row>
    <row r="952" spans="18:18" ht="15.75" customHeight="1" x14ac:dyDescent="0.15">
      <c r="R952" s="32"/>
    </row>
    <row r="953" spans="18:18" ht="15.75" customHeight="1" x14ac:dyDescent="0.15">
      <c r="R953" s="32"/>
    </row>
    <row r="954" spans="18:18" ht="15.75" customHeight="1" x14ac:dyDescent="0.15">
      <c r="R954" s="32"/>
    </row>
    <row r="955" spans="18:18" ht="15.75" customHeight="1" x14ac:dyDescent="0.15">
      <c r="R955" s="32"/>
    </row>
    <row r="956" spans="18:18" ht="15.75" customHeight="1" x14ac:dyDescent="0.15">
      <c r="R956" s="32"/>
    </row>
    <row r="957" spans="18:18" ht="15.75" customHeight="1" x14ac:dyDescent="0.15">
      <c r="R957" s="32"/>
    </row>
    <row r="958" spans="18:18" ht="15.75" customHeight="1" x14ac:dyDescent="0.15">
      <c r="R958" s="32"/>
    </row>
    <row r="959" spans="18:18" ht="15.75" customHeight="1" x14ac:dyDescent="0.15">
      <c r="R959" s="32"/>
    </row>
    <row r="960" spans="18:18" ht="15.75" customHeight="1" x14ac:dyDescent="0.15">
      <c r="R960" s="32"/>
    </row>
    <row r="961" spans="18:18" ht="15.75" customHeight="1" x14ac:dyDescent="0.15">
      <c r="R961" s="32"/>
    </row>
    <row r="962" spans="18:18" ht="15.75" customHeight="1" x14ac:dyDescent="0.15">
      <c r="R962" s="32"/>
    </row>
    <row r="963" spans="18:18" ht="15.75" customHeight="1" x14ac:dyDescent="0.15">
      <c r="R963" s="32"/>
    </row>
    <row r="964" spans="18:18" ht="15.75" customHeight="1" x14ac:dyDescent="0.15">
      <c r="R964" s="32"/>
    </row>
    <row r="965" spans="18:18" ht="15.75" customHeight="1" x14ac:dyDescent="0.15">
      <c r="R965" s="32"/>
    </row>
    <row r="966" spans="18:18" ht="15.75" customHeight="1" x14ac:dyDescent="0.15">
      <c r="R966" s="32"/>
    </row>
    <row r="967" spans="18:18" ht="15.75" customHeight="1" x14ac:dyDescent="0.15">
      <c r="R967" s="32"/>
    </row>
    <row r="968" spans="18:18" ht="15.75" customHeight="1" x14ac:dyDescent="0.15">
      <c r="R968" s="32"/>
    </row>
    <row r="969" spans="18:18" ht="15.75" customHeight="1" x14ac:dyDescent="0.15">
      <c r="R969" s="32"/>
    </row>
    <row r="970" spans="18:18" ht="15.75" customHeight="1" x14ac:dyDescent="0.15">
      <c r="R970" s="32"/>
    </row>
    <row r="971" spans="18:18" ht="15.75" customHeight="1" x14ac:dyDescent="0.15">
      <c r="R971" s="32"/>
    </row>
    <row r="972" spans="18:18" ht="15.75" customHeight="1" x14ac:dyDescent="0.15">
      <c r="R972" s="32"/>
    </row>
    <row r="973" spans="18:18" ht="15.75" customHeight="1" x14ac:dyDescent="0.15">
      <c r="R973" s="32"/>
    </row>
    <row r="974" spans="18:18" ht="15.75" customHeight="1" x14ac:dyDescent="0.15">
      <c r="R974" s="32"/>
    </row>
    <row r="975" spans="18:18" ht="15.75" customHeight="1" x14ac:dyDescent="0.15">
      <c r="R975" s="32"/>
    </row>
    <row r="976" spans="18:18" ht="15.75" customHeight="1" x14ac:dyDescent="0.15">
      <c r="R976" s="32"/>
    </row>
    <row r="977" spans="18:18" ht="15.75" customHeight="1" x14ac:dyDescent="0.15">
      <c r="R977" s="32"/>
    </row>
    <row r="978" spans="18:18" ht="15.75" customHeight="1" x14ac:dyDescent="0.15">
      <c r="R978" s="32"/>
    </row>
    <row r="979" spans="18:18" ht="15.75" customHeight="1" x14ac:dyDescent="0.15">
      <c r="R979" s="32"/>
    </row>
    <row r="980" spans="18:18" ht="15.75" customHeight="1" x14ac:dyDescent="0.15">
      <c r="R980" s="32"/>
    </row>
    <row r="981" spans="18:18" ht="15.75" customHeight="1" x14ac:dyDescent="0.15">
      <c r="R981" s="32"/>
    </row>
    <row r="982" spans="18:18" ht="15.75" customHeight="1" x14ac:dyDescent="0.15">
      <c r="R982" s="32"/>
    </row>
    <row r="983" spans="18:18" ht="15.75" customHeight="1" x14ac:dyDescent="0.15">
      <c r="R983" s="32"/>
    </row>
    <row r="984" spans="18:18" ht="15.75" customHeight="1" x14ac:dyDescent="0.15">
      <c r="R984" s="32"/>
    </row>
    <row r="985" spans="18:18" ht="15.75" customHeight="1" x14ac:dyDescent="0.15">
      <c r="R985" s="32"/>
    </row>
    <row r="986" spans="18:18" ht="15.75" customHeight="1" x14ac:dyDescent="0.15">
      <c r="R986" s="32"/>
    </row>
    <row r="987" spans="18:18" ht="15.75" customHeight="1" x14ac:dyDescent="0.15">
      <c r="R987" s="32"/>
    </row>
    <row r="988" spans="18:18" ht="15.75" customHeight="1" x14ac:dyDescent="0.15">
      <c r="R988" s="32"/>
    </row>
    <row r="989" spans="18:18" ht="15.75" customHeight="1" x14ac:dyDescent="0.15">
      <c r="R989" s="32"/>
    </row>
    <row r="990" spans="18:18" ht="15.75" customHeight="1" x14ac:dyDescent="0.15">
      <c r="R990" s="32"/>
    </row>
    <row r="991" spans="18:18" ht="15.75" customHeight="1" x14ac:dyDescent="0.15">
      <c r="R991" s="32"/>
    </row>
    <row r="992" spans="18:18" ht="15.75" customHeight="1" x14ac:dyDescent="0.15">
      <c r="R992" s="32"/>
    </row>
    <row r="993" spans="18:18" ht="15.75" customHeight="1" x14ac:dyDescent="0.15">
      <c r="R993" s="32"/>
    </row>
    <row r="994" spans="18:18" ht="15.75" customHeight="1" x14ac:dyDescent="0.15">
      <c r="R994" s="32"/>
    </row>
    <row r="995" spans="18:18" ht="15.75" customHeight="1" x14ac:dyDescent="0.15">
      <c r="R995" s="32"/>
    </row>
    <row r="996" spans="18:18" ht="15.75" customHeight="1" x14ac:dyDescent="0.15">
      <c r="R996" s="32"/>
    </row>
    <row r="997" spans="18:18" ht="15.75" customHeight="1" x14ac:dyDescent="0.15">
      <c r="R997" s="32"/>
    </row>
    <row r="998" spans="18:18" ht="15.75" customHeight="1" x14ac:dyDescent="0.15">
      <c r="R998" s="32"/>
    </row>
    <row r="999" spans="18:18" ht="15.75" customHeight="1" x14ac:dyDescent="0.15">
      <c r="R999" s="32"/>
    </row>
    <row r="1000" spans="18:18" ht="15.75" customHeight="1" x14ac:dyDescent="0.15">
      <c r="R1000" s="32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PL-BCL-GRO64A-2PK</vt:lpstr>
      <vt:lpstr>PL-BCL-GRO64A-3PK</vt:lpstr>
      <vt:lpstr>PL-BCL-SQBTL8C-12-A</vt:lpstr>
      <vt:lpstr>PL-CT-MS18H-37PK</vt:lpstr>
      <vt:lpstr>PL-CT-MS18H-64PK</vt:lpstr>
      <vt:lpstr>PL-CT-MS18S-37PK</vt:lpstr>
      <vt:lpstr>PL-CT-MS18S-64PK</vt:lpstr>
      <vt:lpstr>PL-CT-MSHB</vt:lpstr>
      <vt:lpstr>PL-CT-MSHBSB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2021-07-19T19:58:35Z</dcterms:modified>
</cp:coreProperties>
</file>