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ub/"/>
    </mc:Choice>
  </mc:AlternateContent>
  <xr:revisionPtr revIDLastSave="0" documentId="13_ncr:1_{C4172E61-5262-B645-82E8-9EAB3949BC30}" xr6:coauthVersionLast="47" xr6:coauthVersionMax="47" xr10:uidLastSave="{00000000-0000-0000-0000-000000000000}"/>
  <bookViews>
    <workbookView xWindow="0" yWindow="500" windowWidth="28800" windowHeight="15700" activeTab="1" xr2:uid="{00000000-000D-0000-FFFF-FFFF00000000}"/>
  </bookViews>
  <sheets>
    <sheet name="PL-IL-WDH-BCH-4PAK-A" sheetId="1" r:id="rId1"/>
    <sheet name="PL-IL-WDH-WAL-4PAK-A" sheetId="2" r:id="rId2"/>
    <sheet name="PL-IL-WDH-WHT-4PAK-A" sheetId="3" r:id="rId3"/>
    <sheet name="PL-IL-BDH-EX-BK2" sheetId="4" r:id="rId4"/>
    <sheet name="PL-IL-BDH-EX-SS2" sheetId="5" r:id="rId5"/>
    <sheet name="PL-IL-BDH-HI-BK2" sheetId="6" r:id="rId6"/>
    <sheet name="PL-IL-BDH-HI-SS2" sheetId="7" r:id="rId7"/>
    <sheet name="PL-IL-CRH-16CHR" sheetId="8" r:id="rId8"/>
    <sheet name="PL-IL-CRH-16WHT" sheetId="9" r:id="rId9"/>
    <sheet name="PL-IL-CRH-24BLK" sheetId="10" r:id="rId10"/>
    <sheet name="PL-IL-CRH-24CHR" sheetId="11" r:id="rId11"/>
    <sheet name="PL-IL-CRH-24WHT" sheetId="12" r:id="rId12"/>
    <sheet name="PL-IL-CRH-27BLK" sheetId="13" r:id="rId13"/>
    <sheet name="PL-IL-CRH-27CHR" sheetId="14" r:id="rId14"/>
    <sheet name="PL-IL-CRH-27WHT" sheetId="15" r:id="rId15"/>
    <sheet name="PL-IL-SCRH-16BRN" sheetId="16" r:id="rId16"/>
    <sheet name="PL-IL-SCRH-16CHR" sheetId="17" r:id="rId17"/>
    <sheet name="PL-IL-SCRH-16WHT" sheetId="18" r:id="rId18"/>
    <sheet name="PL-IL-SCRH-24BRN" sheetId="19" r:id="rId19"/>
    <sheet name="PL-IL-SCRH-24CHR" sheetId="20" r:id="rId20"/>
    <sheet name="PL-IL-SCRH-24WHT" sheetId="21" r:id="rId21"/>
    <sheet name="PL-IL-SCRH-27BLK" sheetId="22" r:id="rId22"/>
    <sheet name="PL-IL-SCRH-27BRN" sheetId="23" r:id="rId23"/>
    <sheet name="PL-IL-SCRH-27CHR" sheetId="24" r:id="rId24"/>
    <sheet name="PL-IL-SCRH-27WHT" sheetId="25" r:id="rId25"/>
    <sheet name="PL-IL-CABPC-AI10" sheetId="26" r:id="rId26"/>
    <sheet name="PL-IL-CABPC-B10" sheetId="27" r:id="rId27"/>
    <sheet name="PL-IL-CABPC-IND-B10" sheetId="28" r:id="rId28"/>
    <sheet name="PL-IL-CABPC-IND-K10" sheetId="29" r:id="rId29"/>
    <sheet name="PL-IL-CABPC-IND-S10" sheetId="30" r:id="rId30"/>
    <sheet name="PL-IL-CABPC-LP1-B10" sheetId="31" r:id="rId31"/>
    <sheet name="PL-IL-CABPC-LP1-BK10" sheetId="32" r:id="rId32"/>
    <sheet name="PL-IL-CABPC-LP1-S10" sheetId="33" r:id="rId33"/>
    <sheet name="PL-IL-CABPC-LP2-BK10" sheetId="34" r:id="rId34"/>
    <sheet name="PL-IL-CABPC-NL-B10" sheetId="35" r:id="rId35"/>
    <sheet name="PL-IL-CABPC-NL-BG10" sheetId="36" r:id="rId36"/>
    <sheet name="PL-IL-CABPC-NL-K10" sheetId="37" r:id="rId37"/>
    <sheet name="PL-IL-CABPC-NL-K5" sheetId="38" r:id="rId38"/>
    <sheet name="PL-IL-CABPC-NL-S10" sheetId="39" r:id="rId39"/>
    <sheet name="PL-IL-CABPC-S10" sheetId="40" r:id="rId40"/>
    <sheet name="PL-IL-CABPH-B10" sheetId="41" r:id="rId41"/>
    <sheet name="PL-IL-CABPH-B25" sheetId="42" r:id="rId42"/>
    <sheet name="PL-IL-CABPH-B5" sheetId="43" r:id="rId43"/>
    <sheet name="PL-IL-CABPH-BK10" sheetId="44" r:id="rId44"/>
    <sheet name="PL-IL-CABPH-BK25" sheetId="45" r:id="rId45"/>
    <sheet name="PL-IL-CABPH-FC-B10" sheetId="46" r:id="rId46"/>
    <sheet name="PL-IL-CABPH-FC-B25" sheetId="47" r:id="rId47"/>
    <sheet name="PL-IL-CABPH-FC-BK25" sheetId="48" r:id="rId48"/>
    <sheet name="PL-IL-CABPH-FC-S25" sheetId="49" r:id="rId49"/>
    <sheet name="PL-IL-CABPHM-B25" sheetId="50" r:id="rId50"/>
    <sheet name="PL-IL-CABPHM-BK25" sheetId="51" r:id="rId51"/>
    <sheet name="PL-IL-CABPHM-S25" sheetId="52" r:id="rId52"/>
    <sheet name="PL-IL-CABPH-S10" sheetId="53" r:id="rId53"/>
    <sheet name="PL-IL-CABPH-S25" sheetId="54" r:id="rId54"/>
    <sheet name="PL-IL-CABPH-S5" sheetId="55" r:id="rId55"/>
    <sheet name="PL-IL-CABPH-SQ-B10" sheetId="56" r:id="rId56"/>
    <sheet name="PL-IL-CABPH-SQ-BK10" sheetId="57" r:id="rId57"/>
    <sheet name="PL-IL-CABPH-SQ-S10" sheetId="58" r:id="rId58"/>
    <sheet name="PL-IL-CABPH-SQFL-B25" sheetId="59" r:id="rId59"/>
    <sheet name="PL-IL-CABPH-SQFL-BL25" sheetId="60" r:id="rId60"/>
    <sheet name="PL-IL-CABPH-SQFL-S25" sheetId="61" r:id="rId61"/>
    <sheet name="PL-IL-CABPT-BK10" sheetId="62" r:id="rId62"/>
    <sheet name="PL-IL-CABPT-BK25" sheetId="63" r:id="rId63"/>
    <sheet name="PL-IL-CABPT-CRV-AI10" sheetId="64" r:id="rId64"/>
    <sheet name="PL-IL-CABPT-CRV-B10" sheetId="65" r:id="rId65"/>
    <sheet name="PL-IL-CABPT-CRV-B25" sheetId="66" r:id="rId66"/>
    <sheet name="PL-IL-CABPT-CRV-BK10" sheetId="67" r:id="rId67"/>
    <sheet name="PL-IL-CABPT-CRV-BK25" sheetId="68" r:id="rId68"/>
    <sheet name="PL-IL-CABPT-CRV-S10" sheetId="69" r:id="rId69"/>
    <sheet name="PL-IL-CABPT-CRV-S25" sheetId="70" r:id="rId70"/>
    <sheet name="PL-IL-CABPTM-BK10" sheetId="71" r:id="rId71"/>
    <sheet name="PL-IL-CABPTM-BK25" sheetId="72" r:id="rId72"/>
    <sheet name="PL-IL-CABPTM-CRV-B25" sheetId="73" r:id="rId73"/>
    <sheet name="PL-IL-CABPTM-CRV-BK25" sheetId="74" r:id="rId74"/>
    <sheet name="PL-IL-CABPTM-CRV-S25" sheetId="75" r:id="rId75"/>
    <sheet name="PL-IL-CABPTM-S10" sheetId="76" r:id="rId76"/>
    <sheet name="PL-IL-CABPTM-S25" sheetId="77" r:id="rId77"/>
    <sheet name="PL-IL-CABPT-S10" sheetId="78" r:id="rId78"/>
    <sheet name="PL-IL-CABPTM-SQR-B10" sheetId="79" r:id="rId79"/>
    <sheet name="PL-IL-CABPTM-SQR-K10" sheetId="80" r:id="rId80"/>
    <sheet name="PL-IL-CABPT-S25" sheetId="81" r:id="rId81"/>
    <sheet name="PL-IL-CABPT-S5" sheetId="82" r:id="rId82"/>
    <sheet name="PL-IL-CABPT-SQR-B10" sheetId="83" r:id="rId83"/>
    <sheet name="PL-IL-CABPT-SQR-BK10" sheetId="84" r:id="rId84"/>
    <sheet name="PL-IL-CABPT-SS10" sheetId="85" r:id="rId85"/>
    <sheet name="PL-IL-CABPT-SQR-S10" sheetId="86" r:id="rId86"/>
    <sheet name="PL-IL-CABPT-SS25" sheetId="87" r:id="rId87"/>
  </sheets>
  <calcPr calcId="191029"/>
</workbook>
</file>

<file path=xl/calcChain.xml><?xml version="1.0" encoding="utf-8"?>
<calcChain xmlns="http://schemas.openxmlformats.org/spreadsheetml/2006/main">
  <c r="R32" i="1" l="1"/>
  <c r="R32" i="3"/>
  <c r="R32" i="4"/>
  <c r="R32" i="5"/>
  <c r="R32" i="6"/>
  <c r="R32" i="7"/>
  <c r="R32" i="8"/>
  <c r="R32" i="9"/>
  <c r="R32" i="10"/>
  <c r="R32" i="11"/>
  <c r="R32" i="12"/>
  <c r="R32" i="13"/>
  <c r="R32" i="14"/>
  <c r="R32" i="15"/>
  <c r="R32" i="16"/>
  <c r="R32" i="17"/>
  <c r="R32" i="18"/>
  <c r="R32" i="19"/>
  <c r="R32" i="20"/>
  <c r="R32" i="21"/>
  <c r="R32" i="22"/>
  <c r="R32" i="23"/>
  <c r="R32" i="24"/>
  <c r="R32" i="25"/>
  <c r="R32" i="26"/>
  <c r="R32" i="27"/>
  <c r="R32" i="28"/>
  <c r="R32" i="29"/>
  <c r="R32" i="30"/>
  <c r="R32" i="31"/>
  <c r="R32" i="32"/>
  <c r="R32" i="33"/>
  <c r="R32" i="34"/>
  <c r="R32" i="35"/>
  <c r="R32" i="36"/>
  <c r="R32" i="37"/>
  <c r="R32" i="38"/>
  <c r="R32" i="39"/>
  <c r="R32" i="40"/>
  <c r="R32" i="41"/>
  <c r="R32" i="42"/>
  <c r="R32" i="43"/>
  <c r="R32" i="44"/>
  <c r="R32" i="45"/>
  <c r="R32" i="46"/>
  <c r="R32" i="47"/>
  <c r="R32" i="48"/>
  <c r="R32" i="49"/>
  <c r="R32" i="50"/>
  <c r="R32" i="51"/>
  <c r="R32" i="52"/>
  <c r="R32" i="53"/>
  <c r="R32" i="54"/>
  <c r="R32" i="55"/>
  <c r="R32" i="56"/>
  <c r="R32" i="57"/>
  <c r="R32" i="58"/>
  <c r="R32" i="59"/>
  <c r="R32" i="60"/>
  <c r="R32" i="61"/>
  <c r="R32" i="62"/>
  <c r="R32" i="63"/>
  <c r="R32" i="64"/>
  <c r="R32" i="65"/>
  <c r="R32" i="66"/>
  <c r="R32" i="67"/>
  <c r="R32" i="68"/>
  <c r="R32" i="69"/>
  <c r="R32" i="70"/>
  <c r="R32" i="71"/>
  <c r="R32" i="72"/>
  <c r="R32" i="73"/>
  <c r="R32" i="74"/>
  <c r="R32" i="75"/>
  <c r="R32" i="76"/>
  <c r="R32" i="77"/>
  <c r="R32" i="78"/>
  <c r="R32" i="79"/>
  <c r="R32" i="80"/>
  <c r="R32" i="81"/>
  <c r="R32" i="82"/>
  <c r="R32" i="83"/>
  <c r="R32" i="84"/>
  <c r="R32" i="85"/>
  <c r="R32" i="86"/>
  <c r="R32" i="87"/>
  <c r="R32" i="2"/>
  <c r="C3" i="2"/>
  <c r="C3" i="3"/>
  <c r="C3" i="4"/>
  <c r="C3" i="5"/>
  <c r="C3" i="6"/>
  <c r="C3" i="7"/>
  <c r="C3" i="8"/>
  <c r="C3" i="9"/>
  <c r="C3" i="10"/>
  <c r="C3" i="11"/>
  <c r="C3" i="12"/>
  <c r="C3" i="13"/>
  <c r="C3" i="14"/>
  <c r="C3" i="15"/>
  <c r="C3" i="16"/>
  <c r="C3" i="17"/>
  <c r="C3" i="18"/>
  <c r="C3" i="19"/>
  <c r="C3" i="20"/>
  <c r="C3" i="21"/>
  <c r="C3" i="22"/>
  <c r="C3" i="23"/>
  <c r="C3" i="24"/>
  <c r="C3" i="25"/>
  <c r="C3" i="26"/>
  <c r="C3" i="27"/>
  <c r="C3" i="28"/>
  <c r="C3" i="29"/>
  <c r="C3" i="30"/>
  <c r="C3" i="31"/>
  <c r="C3" i="32"/>
  <c r="C3" i="33"/>
  <c r="C3" i="34"/>
  <c r="C3" i="35"/>
  <c r="C3" i="36"/>
  <c r="C3" i="37"/>
  <c r="C3" i="38"/>
  <c r="C3" i="39"/>
  <c r="C3" i="40"/>
  <c r="C3" i="41"/>
  <c r="C3" i="42"/>
  <c r="C3" i="43"/>
  <c r="C3" i="44"/>
  <c r="C3" i="45"/>
  <c r="C3" i="46"/>
  <c r="C3" i="47"/>
  <c r="C3" i="48"/>
  <c r="C3" i="49"/>
  <c r="C3" i="50"/>
  <c r="C3" i="51"/>
  <c r="C3" i="52"/>
  <c r="C3" i="53"/>
  <c r="C3" i="54"/>
  <c r="C3" i="55"/>
  <c r="C3" i="56"/>
  <c r="C3" i="57"/>
  <c r="C3" i="58"/>
  <c r="C3" i="59"/>
  <c r="C3" i="60"/>
  <c r="C3" i="61"/>
  <c r="C3" i="62"/>
  <c r="C3" i="63"/>
  <c r="C3" i="64"/>
  <c r="C3" i="65"/>
  <c r="C3" i="66"/>
  <c r="C3" i="67"/>
  <c r="C3" i="68"/>
  <c r="C3" i="69"/>
  <c r="C3" i="70"/>
  <c r="C3" i="71"/>
  <c r="C3" i="72"/>
  <c r="C3" i="73"/>
  <c r="C3" i="74"/>
  <c r="C3" i="75"/>
  <c r="C3" i="76"/>
  <c r="C3" i="77"/>
  <c r="C3" i="78"/>
  <c r="C3" i="79"/>
  <c r="C3" i="80"/>
  <c r="C3" i="81"/>
  <c r="C3" i="82"/>
  <c r="C3" i="83"/>
  <c r="C3" i="84"/>
  <c r="C3" i="85"/>
  <c r="C3" i="86"/>
  <c r="C3" i="87"/>
  <c r="C3" i="1"/>
  <c r="AB32" i="2"/>
  <c r="AD32" i="2" s="1"/>
  <c r="J32" i="2" s="1"/>
  <c r="X32" i="2"/>
  <c r="V32" i="2"/>
  <c r="U32" i="2"/>
  <c r="T32" i="2"/>
  <c r="Q32" i="2"/>
  <c r="M32" i="2"/>
  <c r="H32" i="2"/>
  <c r="P32" i="2"/>
  <c r="O32" i="2"/>
  <c r="C32" i="2"/>
  <c r="AB32" i="3"/>
  <c r="AD32" i="3" s="1"/>
  <c r="Y32" i="3"/>
  <c r="X32" i="3"/>
  <c r="V32" i="3"/>
  <c r="U32" i="3"/>
  <c r="T32" i="3"/>
  <c r="P32" i="3"/>
  <c r="M32" i="3"/>
  <c r="H32" i="3"/>
  <c r="J32" i="3"/>
  <c r="O32" i="3"/>
  <c r="Q32" i="3" s="1"/>
  <c r="C32" i="3"/>
  <c r="AB32" i="4"/>
  <c r="AD32" i="4" s="1"/>
  <c r="X32" i="4"/>
  <c r="V32" i="4"/>
  <c r="U32" i="4"/>
  <c r="T32" i="4"/>
  <c r="O32" i="4"/>
  <c r="Q32" i="4"/>
  <c r="M32" i="4"/>
  <c r="Y32" i="4"/>
  <c r="C32" i="4"/>
  <c r="P32" i="4"/>
  <c r="AB32" i="5"/>
  <c r="AD32" i="5" s="1"/>
  <c r="X32" i="5"/>
  <c r="V32" i="5"/>
  <c r="U32" i="5"/>
  <c r="T32" i="5"/>
  <c r="J32" i="5"/>
  <c r="P32" i="5"/>
  <c r="O32" i="5"/>
  <c r="Q32" i="5" s="1"/>
  <c r="AB32" i="6"/>
  <c r="AD32" i="6" s="1"/>
  <c r="J32" i="6" s="1"/>
  <c r="X32" i="6"/>
  <c r="V32" i="6"/>
  <c r="U32" i="6"/>
  <c r="T32" i="6"/>
  <c r="O32" i="6"/>
  <c r="Q32" i="6" s="1"/>
  <c r="M32" i="6"/>
  <c r="H32" i="6"/>
  <c r="P32" i="6"/>
  <c r="C32" i="6"/>
  <c r="AB32" i="7"/>
  <c r="AD32" i="7" s="1"/>
  <c r="X32" i="7"/>
  <c r="V32" i="7"/>
  <c r="U32" i="7"/>
  <c r="T32" i="7"/>
  <c r="O32" i="7"/>
  <c r="Q32" i="7" s="1"/>
  <c r="M32" i="7"/>
  <c r="H32" i="7"/>
  <c r="P32" i="7"/>
  <c r="C32" i="7"/>
  <c r="AB32" i="8"/>
  <c r="AD32" i="8" s="1"/>
  <c r="Y32" i="8"/>
  <c r="X32" i="8"/>
  <c r="V32" i="8"/>
  <c r="U32" i="8"/>
  <c r="T32" i="8"/>
  <c r="O32" i="8"/>
  <c r="M32" i="8"/>
  <c r="H32" i="8"/>
  <c r="J32" i="8"/>
  <c r="K32" i="8" s="1"/>
  <c r="P32" i="8"/>
  <c r="Q32" i="8" s="1"/>
  <c r="C32" i="8"/>
  <c r="AB32" i="9"/>
  <c r="AD32" i="9" s="1"/>
  <c r="X32" i="9"/>
  <c r="V32" i="9"/>
  <c r="U32" i="9"/>
  <c r="T32" i="9"/>
  <c r="O32" i="9"/>
  <c r="Q32" i="9" s="1"/>
  <c r="M32" i="9"/>
  <c r="P32" i="9"/>
  <c r="C32" i="9"/>
  <c r="AB32" i="10"/>
  <c r="Y32" i="10"/>
  <c r="X32" i="10"/>
  <c r="V32" i="10"/>
  <c r="U32" i="10"/>
  <c r="T32" i="10"/>
  <c r="O32" i="10"/>
  <c r="M32" i="10"/>
  <c r="H32" i="10"/>
  <c r="P32" i="10"/>
  <c r="Q32" i="10" s="1"/>
  <c r="C32" i="10"/>
  <c r="AB32" i="11"/>
  <c r="AD32" i="11" s="1"/>
  <c r="X32" i="11"/>
  <c r="V32" i="11"/>
  <c r="U32" i="11"/>
  <c r="T32" i="11"/>
  <c r="O32" i="11"/>
  <c r="M32" i="11"/>
  <c r="P32" i="11"/>
  <c r="C32" i="11"/>
  <c r="AB32" i="12"/>
  <c r="Y32" i="12"/>
  <c r="X32" i="12"/>
  <c r="V32" i="12"/>
  <c r="U32" i="12"/>
  <c r="T32" i="12"/>
  <c r="O32" i="12"/>
  <c r="M32" i="12"/>
  <c r="H32" i="12"/>
  <c r="P32" i="12"/>
  <c r="Q32" i="12" s="1"/>
  <c r="C32" i="12"/>
  <c r="AB32" i="13"/>
  <c r="AD32" i="13" s="1"/>
  <c r="X32" i="13"/>
  <c r="V32" i="13"/>
  <c r="U32" i="13"/>
  <c r="T32" i="13"/>
  <c r="O32" i="13"/>
  <c r="Q32" i="13" s="1"/>
  <c r="M32" i="13"/>
  <c r="P32" i="13"/>
  <c r="C32" i="13"/>
  <c r="AB32" i="14"/>
  <c r="Y32" i="14"/>
  <c r="X32" i="14"/>
  <c r="V32" i="14"/>
  <c r="U32" i="14"/>
  <c r="T32" i="14"/>
  <c r="O32" i="14"/>
  <c r="M32" i="14"/>
  <c r="H32" i="14"/>
  <c r="P32" i="14"/>
  <c r="Q32" i="14" s="1"/>
  <c r="C32" i="14"/>
  <c r="AB32" i="15"/>
  <c r="AD32" i="15" s="1"/>
  <c r="X32" i="15"/>
  <c r="V32" i="15"/>
  <c r="U32" i="15"/>
  <c r="T32" i="15"/>
  <c r="O32" i="15"/>
  <c r="M32" i="15"/>
  <c r="P32" i="15"/>
  <c r="C32" i="15"/>
  <c r="AB32" i="16"/>
  <c r="Y32" i="16"/>
  <c r="X32" i="16"/>
  <c r="V32" i="16"/>
  <c r="U32" i="16"/>
  <c r="T32" i="16"/>
  <c r="O32" i="16"/>
  <c r="M32" i="16"/>
  <c r="H32" i="16"/>
  <c r="P32" i="16"/>
  <c r="Q32" i="16" s="1"/>
  <c r="C32" i="16"/>
  <c r="AB32" i="17"/>
  <c r="AD32" i="17" s="1"/>
  <c r="X32" i="17"/>
  <c r="V32" i="17"/>
  <c r="U32" i="17"/>
  <c r="T32" i="17"/>
  <c r="O32" i="17"/>
  <c r="Q32" i="17" s="1"/>
  <c r="M32" i="17"/>
  <c r="P32" i="17"/>
  <c r="C32" i="17"/>
  <c r="AB32" i="18"/>
  <c r="Y32" i="18"/>
  <c r="X32" i="18"/>
  <c r="V32" i="18"/>
  <c r="U32" i="18"/>
  <c r="T32" i="18"/>
  <c r="O32" i="18"/>
  <c r="M32" i="18"/>
  <c r="H32" i="18"/>
  <c r="P32" i="18"/>
  <c r="Q32" i="18" s="1"/>
  <c r="C32" i="18"/>
  <c r="AB32" i="19"/>
  <c r="AD32" i="19" s="1"/>
  <c r="X32" i="19"/>
  <c r="V32" i="19"/>
  <c r="U32" i="19"/>
  <c r="T32" i="19"/>
  <c r="O32" i="19"/>
  <c r="M32" i="19"/>
  <c r="P32" i="19"/>
  <c r="C32" i="19"/>
  <c r="AB32" i="20"/>
  <c r="Y32" i="20"/>
  <c r="X32" i="20"/>
  <c r="V32" i="20"/>
  <c r="U32" i="20"/>
  <c r="T32" i="20"/>
  <c r="O32" i="20"/>
  <c r="M32" i="20"/>
  <c r="H32" i="20"/>
  <c r="P32" i="20"/>
  <c r="Q32" i="20" s="1"/>
  <c r="C32" i="20"/>
  <c r="AB32" i="21"/>
  <c r="AD32" i="21" s="1"/>
  <c r="X32" i="21"/>
  <c r="V32" i="21"/>
  <c r="U32" i="21"/>
  <c r="T32" i="21"/>
  <c r="O32" i="21"/>
  <c r="Q32" i="21" s="1"/>
  <c r="M32" i="21"/>
  <c r="P32" i="21"/>
  <c r="C32" i="21"/>
  <c r="AB32" i="22"/>
  <c r="Y32" i="22"/>
  <c r="X32" i="22"/>
  <c r="V32" i="22"/>
  <c r="U32" i="22"/>
  <c r="T32" i="22"/>
  <c r="M32" i="22"/>
  <c r="H32" i="22"/>
  <c r="C32" i="22"/>
  <c r="P32" i="22"/>
  <c r="Q32" i="22" s="1"/>
  <c r="O32" i="22"/>
  <c r="AB32" i="23"/>
  <c r="AD32" i="23" s="1"/>
  <c r="J32" i="23" s="1"/>
  <c r="X32" i="23"/>
  <c r="V32" i="23"/>
  <c r="U32" i="23"/>
  <c r="T32" i="23"/>
  <c r="P32" i="23"/>
  <c r="O32" i="23"/>
  <c r="H32" i="23"/>
  <c r="Y32" i="23"/>
  <c r="C32" i="23"/>
  <c r="AD32" i="24"/>
  <c r="AB32" i="24"/>
  <c r="Y32" i="24"/>
  <c r="V32" i="24"/>
  <c r="U32" i="24"/>
  <c r="T32" i="24"/>
  <c r="M32" i="24"/>
  <c r="P32" i="24"/>
  <c r="AB32" i="25"/>
  <c r="AD32" i="25" s="1"/>
  <c r="X32" i="25"/>
  <c r="V32" i="25"/>
  <c r="U32" i="25"/>
  <c r="T32" i="25"/>
  <c r="P32" i="25"/>
  <c r="O32" i="25"/>
  <c r="M32" i="25"/>
  <c r="AB32" i="26"/>
  <c r="AD32" i="26" s="1"/>
  <c r="Y32" i="26"/>
  <c r="V32" i="26"/>
  <c r="U32" i="26"/>
  <c r="T32" i="26"/>
  <c r="P32" i="26"/>
  <c r="O32" i="26"/>
  <c r="Q32" i="26" s="1"/>
  <c r="AB32" i="27"/>
  <c r="AD32" i="27" s="1"/>
  <c r="X32" i="27"/>
  <c r="V32" i="27"/>
  <c r="U32" i="27"/>
  <c r="T32" i="27"/>
  <c r="P32" i="27"/>
  <c r="O32" i="27"/>
  <c r="C32" i="27"/>
  <c r="AG3" i="28"/>
  <c r="AB32" i="28"/>
  <c r="AD32" i="28" s="1"/>
  <c r="Y32" i="28"/>
  <c r="X32" i="28"/>
  <c r="V32" i="28"/>
  <c r="U32" i="28"/>
  <c r="T32" i="28"/>
  <c r="Q32" i="28"/>
  <c r="P32" i="28"/>
  <c r="O32" i="28"/>
  <c r="AD32" i="29"/>
  <c r="AB32" i="29"/>
  <c r="X32" i="29"/>
  <c r="V32" i="29"/>
  <c r="U32" i="29"/>
  <c r="T32" i="29"/>
  <c r="P32" i="29"/>
  <c r="H32" i="29"/>
  <c r="C32" i="29"/>
  <c r="AD32" i="30"/>
  <c r="AB32" i="30"/>
  <c r="Y32" i="30"/>
  <c r="V32" i="30"/>
  <c r="U32" i="30"/>
  <c r="T32" i="30"/>
  <c r="P32" i="30"/>
  <c r="M32" i="30"/>
  <c r="H32" i="30"/>
  <c r="O32" i="30"/>
  <c r="AB32" i="31"/>
  <c r="V32" i="31"/>
  <c r="U32" i="31"/>
  <c r="T32" i="31"/>
  <c r="P32" i="31"/>
  <c r="M32" i="31"/>
  <c r="AB32" i="32"/>
  <c r="Y32" i="32"/>
  <c r="V32" i="32"/>
  <c r="U32" i="32"/>
  <c r="T32" i="32"/>
  <c r="Q32" i="32"/>
  <c r="H32" i="32"/>
  <c r="C32" i="32"/>
  <c r="P32" i="32"/>
  <c r="O32" i="32"/>
  <c r="AD32" i="33"/>
  <c r="AB32" i="33"/>
  <c r="V32" i="33"/>
  <c r="U32" i="33"/>
  <c r="T32" i="33"/>
  <c r="P32" i="33"/>
  <c r="C32" i="33"/>
  <c r="AB32" i="34"/>
  <c r="AD32" i="34" s="1"/>
  <c r="Y32" i="34"/>
  <c r="X32" i="34"/>
  <c r="V32" i="34"/>
  <c r="U32" i="34"/>
  <c r="T32" i="34"/>
  <c r="P32" i="34"/>
  <c r="Q32" i="34"/>
  <c r="C32" i="34"/>
  <c r="O32" i="34"/>
  <c r="AB32" i="35"/>
  <c r="AD32" i="35" s="1"/>
  <c r="X32" i="35"/>
  <c r="V32" i="35"/>
  <c r="U32" i="35"/>
  <c r="T32" i="35"/>
  <c r="P32" i="35"/>
  <c r="F3" i="35"/>
  <c r="AB32" i="36"/>
  <c r="AD32" i="36" s="1"/>
  <c r="J32" i="36" s="1"/>
  <c r="Y32" i="36"/>
  <c r="V32" i="36"/>
  <c r="U32" i="36"/>
  <c r="T32" i="36"/>
  <c r="H32" i="36"/>
  <c r="P32" i="36"/>
  <c r="Q32" i="36" s="1"/>
  <c r="O32" i="36"/>
  <c r="AB32" i="37"/>
  <c r="X32" i="37"/>
  <c r="V32" i="37"/>
  <c r="U32" i="37"/>
  <c r="T32" i="37"/>
  <c r="P32" i="37"/>
  <c r="H32" i="37"/>
  <c r="C32" i="37"/>
  <c r="AB32" i="38"/>
  <c r="Y32" i="38"/>
  <c r="V32" i="38"/>
  <c r="U32" i="38"/>
  <c r="T32" i="38"/>
  <c r="M32" i="38"/>
  <c r="H32" i="38"/>
  <c r="P32" i="38"/>
  <c r="J32" i="39"/>
  <c r="AB32" i="39"/>
  <c r="AD32" i="39" s="1"/>
  <c r="X32" i="39"/>
  <c r="V32" i="39"/>
  <c r="U32" i="39"/>
  <c r="T32" i="39"/>
  <c r="P32" i="39"/>
  <c r="O32" i="39"/>
  <c r="H32" i="39"/>
  <c r="C32" i="39"/>
  <c r="AB32" i="40"/>
  <c r="Y32" i="40"/>
  <c r="V32" i="40"/>
  <c r="U32" i="40"/>
  <c r="T32" i="40"/>
  <c r="M32" i="40"/>
  <c r="P32" i="40"/>
  <c r="AD32" i="41"/>
  <c r="AB32" i="41"/>
  <c r="X32" i="41"/>
  <c r="V32" i="41"/>
  <c r="U32" i="41"/>
  <c r="T32" i="41"/>
  <c r="P32" i="41"/>
  <c r="O32" i="41"/>
  <c r="H32" i="41"/>
  <c r="AD32" i="42"/>
  <c r="AB32" i="42"/>
  <c r="Y32" i="42"/>
  <c r="V32" i="42"/>
  <c r="U32" i="42"/>
  <c r="T32" i="42"/>
  <c r="P32" i="42"/>
  <c r="M32" i="42"/>
  <c r="O32" i="42"/>
  <c r="Q32" i="42" s="1"/>
  <c r="AB32" i="43"/>
  <c r="AD32" i="43" s="1"/>
  <c r="X32" i="43"/>
  <c r="V32" i="43"/>
  <c r="U32" i="43"/>
  <c r="T32" i="43"/>
  <c r="P32" i="43"/>
  <c r="O32" i="43"/>
  <c r="C32" i="43"/>
  <c r="AB32" i="44"/>
  <c r="Y32" i="44"/>
  <c r="X32" i="44"/>
  <c r="V32" i="44"/>
  <c r="U32" i="44"/>
  <c r="T32" i="44"/>
  <c r="P32" i="44"/>
  <c r="Q32" i="44" s="1"/>
  <c r="O32" i="44"/>
  <c r="AD32" i="45"/>
  <c r="AB32" i="45"/>
  <c r="V32" i="45"/>
  <c r="U32" i="45"/>
  <c r="T32" i="45"/>
  <c r="P32" i="45"/>
  <c r="AD32" i="46"/>
  <c r="AB32" i="46"/>
  <c r="Y32" i="46"/>
  <c r="V32" i="46"/>
  <c r="U32" i="46"/>
  <c r="T32" i="46"/>
  <c r="P32" i="46"/>
  <c r="O32" i="46"/>
  <c r="AB32" i="47"/>
  <c r="X32" i="47"/>
  <c r="V32" i="47"/>
  <c r="U32" i="47"/>
  <c r="T32" i="47"/>
  <c r="P32" i="47"/>
  <c r="O32" i="47"/>
  <c r="Q32" i="47"/>
  <c r="M32" i="47"/>
  <c r="AB32" i="48"/>
  <c r="Y32" i="48"/>
  <c r="V32" i="48"/>
  <c r="U32" i="48"/>
  <c r="T32" i="48"/>
  <c r="H32" i="48"/>
  <c r="C32" i="48"/>
  <c r="P32" i="48"/>
  <c r="O32" i="48"/>
  <c r="AB32" i="49"/>
  <c r="AD32" i="49" s="1"/>
  <c r="V32" i="49"/>
  <c r="U32" i="49"/>
  <c r="T32" i="49"/>
  <c r="P32" i="49"/>
  <c r="J32" i="50"/>
  <c r="AB32" i="50"/>
  <c r="AD32" i="50" s="1"/>
  <c r="Y32" i="50"/>
  <c r="X32" i="50"/>
  <c r="V32" i="50"/>
  <c r="U32" i="50"/>
  <c r="T32" i="50"/>
  <c r="P32" i="50"/>
  <c r="Q32" i="50"/>
  <c r="H32" i="50"/>
  <c r="C32" i="50"/>
  <c r="O32" i="50"/>
  <c r="AB32" i="51"/>
  <c r="AD32" i="51" s="1"/>
  <c r="X32" i="51"/>
  <c r="V32" i="51"/>
  <c r="U32" i="51"/>
  <c r="T32" i="51"/>
  <c r="P32" i="51"/>
  <c r="C32" i="51"/>
  <c r="AB32" i="52"/>
  <c r="AD32" i="52" s="1"/>
  <c r="J32" i="52" s="1"/>
  <c r="Y32" i="52"/>
  <c r="V32" i="52"/>
  <c r="U32" i="52"/>
  <c r="T32" i="52"/>
  <c r="Q32" i="52"/>
  <c r="H32" i="52"/>
  <c r="P32" i="52"/>
  <c r="O32" i="52"/>
  <c r="AG3" i="53"/>
  <c r="AB32" i="53"/>
  <c r="X32" i="53"/>
  <c r="V32" i="53"/>
  <c r="U32" i="53"/>
  <c r="T32" i="53"/>
  <c r="P32" i="53"/>
  <c r="H32" i="53"/>
  <c r="C32" i="53"/>
  <c r="AD32" i="54"/>
  <c r="AB32" i="54"/>
  <c r="Y32" i="54"/>
  <c r="V32" i="54"/>
  <c r="U32" i="54"/>
  <c r="T32" i="54"/>
  <c r="Q32" i="54"/>
  <c r="M32" i="54"/>
  <c r="H32" i="54"/>
  <c r="P32" i="54"/>
  <c r="O32" i="54"/>
  <c r="C32" i="54"/>
  <c r="J32" i="55"/>
  <c r="AD32" i="55"/>
  <c r="AB32" i="55"/>
  <c r="X32" i="55"/>
  <c r="V32" i="55"/>
  <c r="U32" i="55"/>
  <c r="T32" i="55"/>
  <c r="P32" i="55"/>
  <c r="O32" i="55"/>
  <c r="Q32" i="55"/>
  <c r="C32" i="55"/>
  <c r="M32" i="55"/>
  <c r="AD32" i="56"/>
  <c r="AB32" i="56"/>
  <c r="X32" i="56"/>
  <c r="V32" i="56"/>
  <c r="U32" i="56"/>
  <c r="T32" i="56"/>
  <c r="J32" i="56"/>
  <c r="P32" i="56"/>
  <c r="O32" i="56"/>
  <c r="AB32" i="57"/>
  <c r="AD32" i="57" s="1"/>
  <c r="V32" i="57"/>
  <c r="U32" i="57"/>
  <c r="T32" i="57"/>
  <c r="J32" i="57"/>
  <c r="C32" i="57"/>
  <c r="P32" i="57"/>
  <c r="X32" i="57"/>
  <c r="AB32" i="58"/>
  <c r="AD32" i="58" s="1"/>
  <c r="V32" i="58"/>
  <c r="U32" i="58"/>
  <c r="T32" i="58"/>
  <c r="O32" i="58"/>
  <c r="P32" i="58"/>
  <c r="M32" i="58"/>
  <c r="AB32" i="59"/>
  <c r="AD32" i="59" s="1"/>
  <c r="Y32" i="59"/>
  <c r="X32" i="59"/>
  <c r="V32" i="59"/>
  <c r="U32" i="59"/>
  <c r="T32" i="59"/>
  <c r="Q32" i="59"/>
  <c r="P32" i="59"/>
  <c r="M32" i="59"/>
  <c r="J32" i="59"/>
  <c r="K32" i="59" s="1"/>
  <c r="H32" i="59"/>
  <c r="O32" i="59"/>
  <c r="C32" i="59"/>
  <c r="AG3" i="60"/>
  <c r="AB32" i="60"/>
  <c r="AD32" i="60" s="1"/>
  <c r="X32" i="60"/>
  <c r="V32" i="60"/>
  <c r="U32" i="60"/>
  <c r="T32" i="60"/>
  <c r="P32" i="60"/>
  <c r="O32" i="60"/>
  <c r="Q32" i="60"/>
  <c r="G3" i="60"/>
  <c r="C32" i="60"/>
  <c r="M32" i="60"/>
  <c r="AB32" i="61"/>
  <c r="AD32" i="61" s="1"/>
  <c r="J32" i="61" s="1"/>
  <c r="V32" i="61"/>
  <c r="U32" i="61"/>
  <c r="T32" i="61"/>
  <c r="Y32" i="61"/>
  <c r="P32" i="61"/>
  <c r="X32" i="61"/>
  <c r="AB32" i="62"/>
  <c r="W3" i="62"/>
  <c r="V32" i="62"/>
  <c r="U32" i="62"/>
  <c r="T32" i="62"/>
  <c r="C32" i="62"/>
  <c r="P32" i="62"/>
  <c r="AD32" i="62"/>
  <c r="AB32" i="63"/>
  <c r="AD32" i="63" s="1"/>
  <c r="J32" i="63" s="1"/>
  <c r="Y32" i="63"/>
  <c r="V32" i="63"/>
  <c r="U32" i="63"/>
  <c r="T32" i="63"/>
  <c r="Q32" i="63"/>
  <c r="H32" i="63"/>
  <c r="P32" i="63"/>
  <c r="O32" i="63"/>
  <c r="C32" i="63"/>
  <c r="AB32" i="64"/>
  <c r="AD32" i="64" s="1"/>
  <c r="W3" i="64"/>
  <c r="V32" i="64"/>
  <c r="U32" i="64"/>
  <c r="T32" i="64"/>
  <c r="P32" i="64"/>
  <c r="O32" i="64"/>
  <c r="Q32" i="64" s="1"/>
  <c r="Y32" i="64"/>
  <c r="C32" i="64"/>
  <c r="M32" i="64"/>
  <c r="AB32" i="65"/>
  <c r="AD32" i="65" s="1"/>
  <c r="Y32" i="65"/>
  <c r="V32" i="65"/>
  <c r="U32" i="65"/>
  <c r="T32" i="65"/>
  <c r="Q32" i="65"/>
  <c r="P32" i="65"/>
  <c r="O32" i="65"/>
  <c r="AG3" i="66"/>
  <c r="AB32" i="66"/>
  <c r="AD32" i="66" s="1"/>
  <c r="W3" i="66"/>
  <c r="X3" i="66" s="1"/>
  <c r="V32" i="66"/>
  <c r="U32" i="66"/>
  <c r="T32" i="66"/>
  <c r="O32" i="66"/>
  <c r="C32" i="66"/>
  <c r="P32" i="66"/>
  <c r="M32" i="66"/>
  <c r="AB32" i="67"/>
  <c r="AD32" i="67" s="1"/>
  <c r="J32" i="67" s="1"/>
  <c r="Y32" i="67"/>
  <c r="V32" i="67"/>
  <c r="U32" i="67"/>
  <c r="T32" i="67"/>
  <c r="H32" i="67"/>
  <c r="P32" i="67"/>
  <c r="O32" i="67"/>
  <c r="C32" i="67"/>
  <c r="AG3" i="68"/>
  <c r="AB32" i="68"/>
  <c r="AD32" i="68" s="1"/>
  <c r="X32" i="68"/>
  <c r="V32" i="68"/>
  <c r="U32" i="68"/>
  <c r="T32" i="68"/>
  <c r="P32" i="68"/>
  <c r="J32" i="68"/>
  <c r="C32" i="68"/>
  <c r="M32" i="68"/>
  <c r="AD32" i="69"/>
  <c r="AB32" i="69"/>
  <c r="W3" i="69"/>
  <c r="V32" i="69"/>
  <c r="U32" i="69"/>
  <c r="T32" i="69"/>
  <c r="Y32" i="69"/>
  <c r="P32" i="69"/>
  <c r="D3" i="69"/>
  <c r="AB32" i="70"/>
  <c r="AD32" i="70" s="1"/>
  <c r="X32" i="70"/>
  <c r="V32" i="70"/>
  <c r="U32" i="70"/>
  <c r="T32" i="70"/>
  <c r="P32" i="70"/>
  <c r="O32" i="70"/>
  <c r="Y32" i="70"/>
  <c r="C32" i="70"/>
  <c r="M32" i="70"/>
  <c r="AB32" i="71"/>
  <c r="AD32" i="71" s="1"/>
  <c r="Y32" i="71"/>
  <c r="V32" i="71"/>
  <c r="U32" i="71"/>
  <c r="T32" i="71"/>
  <c r="Q32" i="71"/>
  <c r="P32" i="71"/>
  <c r="O32" i="71"/>
  <c r="C32" i="71"/>
  <c r="AB32" i="72"/>
  <c r="AD32" i="72" s="1"/>
  <c r="J32" i="72" s="1"/>
  <c r="Y32" i="72"/>
  <c r="X32" i="72"/>
  <c r="V32" i="72"/>
  <c r="U32" i="72"/>
  <c r="T32" i="72"/>
  <c r="P32" i="72"/>
  <c r="H32" i="72"/>
  <c r="M32" i="72"/>
  <c r="C32" i="72"/>
  <c r="AD32" i="73"/>
  <c r="AB32" i="73"/>
  <c r="X32" i="73"/>
  <c r="V32" i="73"/>
  <c r="U32" i="73"/>
  <c r="T32" i="73"/>
  <c r="O32" i="73"/>
  <c r="Q32" i="73"/>
  <c r="Y32" i="73"/>
  <c r="C32" i="73"/>
  <c r="P32" i="73"/>
  <c r="M32" i="73"/>
  <c r="AB32" i="74"/>
  <c r="AD32" i="74" s="1"/>
  <c r="X32" i="74"/>
  <c r="V32" i="74"/>
  <c r="U32" i="74"/>
  <c r="T32" i="74"/>
  <c r="P32" i="74"/>
  <c r="O32" i="74"/>
  <c r="Y32" i="74"/>
  <c r="C32" i="74"/>
  <c r="M32" i="74"/>
  <c r="AD32" i="75"/>
  <c r="AB32" i="75"/>
  <c r="Y32" i="75"/>
  <c r="V32" i="75"/>
  <c r="U32" i="75"/>
  <c r="T32" i="75"/>
  <c r="Q32" i="75"/>
  <c r="C32" i="75"/>
  <c r="P32" i="75"/>
  <c r="O32" i="75"/>
  <c r="AB32" i="76"/>
  <c r="AD32" i="76" s="1"/>
  <c r="J32" i="76" s="1"/>
  <c r="Y32" i="76"/>
  <c r="X32" i="76"/>
  <c r="V32" i="76"/>
  <c r="U32" i="76"/>
  <c r="T32" i="76"/>
  <c r="P32" i="76"/>
  <c r="H32" i="76"/>
  <c r="M32" i="76"/>
  <c r="C32" i="76"/>
  <c r="AG3" i="77"/>
  <c r="AD32" i="77"/>
  <c r="AB32" i="77"/>
  <c r="W3" i="77"/>
  <c r="X3" i="77" s="1"/>
  <c r="V32" i="77"/>
  <c r="U32" i="77"/>
  <c r="T32" i="77"/>
  <c r="P32" i="77"/>
  <c r="O32" i="77"/>
  <c r="Q32" i="77" s="1"/>
  <c r="G3" i="77"/>
  <c r="C32" i="77"/>
  <c r="M32" i="77"/>
  <c r="AB32" i="78"/>
  <c r="AD32" i="78" s="1"/>
  <c r="J32" i="78" s="1"/>
  <c r="X32" i="78"/>
  <c r="V32" i="78"/>
  <c r="U32" i="78"/>
  <c r="T32" i="78"/>
  <c r="P32" i="78"/>
  <c r="D3" i="78"/>
  <c r="C32" i="78"/>
  <c r="AG3" i="79"/>
  <c r="AB32" i="79"/>
  <c r="AD32" i="79" s="1"/>
  <c r="Y32" i="79"/>
  <c r="X32" i="79"/>
  <c r="V32" i="79"/>
  <c r="U32" i="79"/>
  <c r="T32" i="79"/>
  <c r="P32" i="79"/>
  <c r="Q32" i="79" s="1"/>
  <c r="O32" i="79"/>
  <c r="M32" i="79"/>
  <c r="H32" i="79"/>
  <c r="C32" i="79"/>
  <c r="AB32" i="80"/>
  <c r="AD32" i="80" s="1"/>
  <c r="W3" i="80"/>
  <c r="X3" i="80" s="1"/>
  <c r="V32" i="80"/>
  <c r="U32" i="80"/>
  <c r="T32" i="80"/>
  <c r="P32" i="80"/>
  <c r="O32" i="80"/>
  <c r="Q32" i="80"/>
  <c r="M32" i="80"/>
  <c r="Y32" i="80"/>
  <c r="C32" i="80"/>
  <c r="AB32" i="81"/>
  <c r="AD32" i="81" s="1"/>
  <c r="X32" i="81"/>
  <c r="V32" i="81"/>
  <c r="U32" i="81"/>
  <c r="T32" i="81"/>
  <c r="Y32" i="81"/>
  <c r="C32" i="81"/>
  <c r="P32" i="81"/>
  <c r="D3" i="81"/>
  <c r="AB32" i="82"/>
  <c r="AD32" i="82" s="1"/>
  <c r="J32" i="82" s="1"/>
  <c r="Y32" i="82"/>
  <c r="X32" i="82"/>
  <c r="V32" i="82"/>
  <c r="U32" i="82"/>
  <c r="T32" i="82"/>
  <c r="H32" i="82"/>
  <c r="P32" i="82"/>
  <c r="O32" i="82"/>
  <c r="Q32" i="82" s="1"/>
  <c r="C32" i="82"/>
  <c r="AG3" i="83"/>
  <c r="AB32" i="83"/>
  <c r="AD32" i="83" s="1"/>
  <c r="Y32" i="83"/>
  <c r="X32" i="83"/>
  <c r="V32" i="83"/>
  <c r="U32" i="83"/>
  <c r="T32" i="83"/>
  <c r="P32" i="83"/>
  <c r="Q32" i="83" s="1"/>
  <c r="O32" i="83"/>
  <c r="M32" i="83"/>
  <c r="H32" i="83"/>
  <c r="C32" i="83"/>
  <c r="AB32" i="84"/>
  <c r="AD32" i="84" s="1"/>
  <c r="X32" i="84"/>
  <c r="V32" i="84"/>
  <c r="U32" i="84"/>
  <c r="T32" i="84"/>
  <c r="P32" i="84"/>
  <c r="O32" i="84"/>
  <c r="Q32" i="84"/>
  <c r="M32" i="84"/>
  <c r="Y32" i="84"/>
  <c r="C32" i="84"/>
  <c r="AB32" i="85"/>
  <c r="AD32" i="85" s="1"/>
  <c r="W3" i="85"/>
  <c r="V32" i="85"/>
  <c r="U32" i="85"/>
  <c r="T32" i="85"/>
  <c r="Y32" i="85"/>
  <c r="C32" i="85"/>
  <c r="P32" i="85"/>
  <c r="D3" i="85"/>
  <c r="AB32" i="86"/>
  <c r="AD32" i="86" s="1"/>
  <c r="J32" i="86" s="1"/>
  <c r="Y32" i="86"/>
  <c r="X32" i="86"/>
  <c r="V32" i="86"/>
  <c r="U32" i="86"/>
  <c r="T32" i="86"/>
  <c r="H32" i="86"/>
  <c r="P32" i="86"/>
  <c r="D3" i="86"/>
  <c r="C32" i="86"/>
  <c r="AG3" i="87"/>
  <c r="AB32" i="87"/>
  <c r="AD32" i="87" s="1"/>
  <c r="Y32" i="87"/>
  <c r="X32" i="87"/>
  <c r="W3" i="87"/>
  <c r="X3" i="87" s="1"/>
  <c r="V32" i="87"/>
  <c r="U32" i="87"/>
  <c r="T32" i="87"/>
  <c r="P32" i="87"/>
  <c r="Q32" i="87" s="1"/>
  <c r="O32" i="87"/>
  <c r="M32" i="87"/>
  <c r="H32" i="87"/>
  <c r="C32" i="87"/>
  <c r="AG3" i="1"/>
  <c r="AB32" i="1"/>
  <c r="AD32" i="1" s="1"/>
  <c r="X32" i="1"/>
  <c r="V32" i="1"/>
  <c r="U32" i="1"/>
  <c r="T32" i="1"/>
  <c r="P32" i="1"/>
  <c r="O32" i="1"/>
  <c r="Q32" i="1"/>
  <c r="M32" i="1"/>
  <c r="G3" i="1"/>
  <c r="C32" i="1"/>
  <c r="AB31" i="87"/>
  <c r="AD31" i="87" s="1"/>
  <c r="J31" i="87" s="1"/>
  <c r="Y31" i="87"/>
  <c r="X31" i="87"/>
  <c r="P31" i="87"/>
  <c r="Q31" i="87" s="1"/>
  <c r="O31" i="87"/>
  <c r="M31" i="87"/>
  <c r="H31" i="87"/>
  <c r="C31" i="87"/>
  <c r="AB30" i="87"/>
  <c r="AD30" i="87" s="1"/>
  <c r="J30" i="87" s="1"/>
  <c r="Y30" i="87"/>
  <c r="X30" i="87"/>
  <c r="P30" i="87"/>
  <c r="O30" i="87"/>
  <c r="Q30" i="87" s="1"/>
  <c r="M30" i="87"/>
  <c r="H30" i="87"/>
  <c r="C30" i="87"/>
  <c r="AB29" i="87"/>
  <c r="AD29" i="87" s="1"/>
  <c r="J29" i="87" s="1"/>
  <c r="Y29" i="87"/>
  <c r="X29" i="87"/>
  <c r="P29" i="87"/>
  <c r="O29" i="87"/>
  <c r="Q29" i="87" s="1"/>
  <c r="M29" i="87"/>
  <c r="H29" i="87"/>
  <c r="C29" i="87"/>
  <c r="AB28" i="87"/>
  <c r="AD28" i="87" s="1"/>
  <c r="Y28" i="87"/>
  <c r="X28" i="87"/>
  <c r="P28" i="87"/>
  <c r="O28" i="87"/>
  <c r="M28" i="87"/>
  <c r="J28" i="87"/>
  <c r="H28" i="87"/>
  <c r="C28" i="87"/>
  <c r="AD27" i="87"/>
  <c r="J27" i="87" s="1"/>
  <c r="I27" i="87" s="1"/>
  <c r="AB27" i="87"/>
  <c r="Y27" i="87"/>
  <c r="X27" i="87"/>
  <c r="P27" i="87"/>
  <c r="O27" i="87"/>
  <c r="Q27" i="87" s="1"/>
  <c r="M27" i="87"/>
  <c r="K27" i="87"/>
  <c r="H27" i="87"/>
  <c r="C27" i="87"/>
  <c r="AB26" i="87"/>
  <c r="AD26" i="87" s="1"/>
  <c r="J26" i="87" s="1"/>
  <c r="K26" i="87" s="1"/>
  <c r="Y26" i="87"/>
  <c r="X26" i="87"/>
  <c r="P26" i="87"/>
  <c r="O26" i="87"/>
  <c r="M26" i="87"/>
  <c r="H26" i="87"/>
  <c r="C26" i="87"/>
  <c r="AB25" i="87"/>
  <c r="AD25" i="87" s="1"/>
  <c r="J25" i="87" s="1"/>
  <c r="Y25" i="87"/>
  <c r="X25" i="87"/>
  <c r="P25" i="87"/>
  <c r="O25" i="87"/>
  <c r="M25" i="87"/>
  <c r="H25" i="87"/>
  <c r="C25" i="87"/>
  <c r="AD24" i="87"/>
  <c r="J24" i="87" s="1"/>
  <c r="AB24" i="87"/>
  <c r="Y24" i="87"/>
  <c r="X24" i="87"/>
  <c r="P24" i="87"/>
  <c r="O24" i="87"/>
  <c r="Q24" i="87" s="1"/>
  <c r="M24" i="87"/>
  <c r="H24" i="87"/>
  <c r="C24" i="87"/>
  <c r="AB23" i="87"/>
  <c r="AD23" i="87" s="1"/>
  <c r="J23" i="87" s="1"/>
  <c r="Y23" i="87"/>
  <c r="X23" i="87"/>
  <c r="P23" i="87"/>
  <c r="O23" i="87"/>
  <c r="Q23" i="87" s="1"/>
  <c r="M23" i="87"/>
  <c r="H23" i="87"/>
  <c r="C23" i="87"/>
  <c r="AB22" i="87"/>
  <c r="AD22" i="87" s="1"/>
  <c r="J22" i="87" s="1"/>
  <c r="Y22" i="87"/>
  <c r="X22" i="87"/>
  <c r="P22" i="87"/>
  <c r="O22" i="87"/>
  <c r="Q22" i="87" s="1"/>
  <c r="M22" i="87"/>
  <c r="H22" i="87"/>
  <c r="C22" i="87"/>
  <c r="AB21" i="87"/>
  <c r="AD21" i="87" s="1"/>
  <c r="J21" i="87" s="1"/>
  <c r="Y21" i="87"/>
  <c r="X21" i="87"/>
  <c r="P21" i="87"/>
  <c r="O21" i="87"/>
  <c r="M21" i="87"/>
  <c r="H21" i="87"/>
  <c r="C21" i="87"/>
  <c r="AB20" i="87"/>
  <c r="AD20" i="87" s="1"/>
  <c r="J20" i="87" s="1"/>
  <c r="Y20" i="87"/>
  <c r="X20" i="87"/>
  <c r="P20" i="87"/>
  <c r="Q20" i="87" s="1"/>
  <c r="O20" i="87"/>
  <c r="M20" i="87"/>
  <c r="H20" i="87"/>
  <c r="C20" i="87"/>
  <c r="AB19" i="87"/>
  <c r="AD19" i="87" s="1"/>
  <c r="J19" i="87" s="1"/>
  <c r="Y19" i="87"/>
  <c r="X19" i="87"/>
  <c r="P19" i="87"/>
  <c r="O19" i="87"/>
  <c r="M19" i="87"/>
  <c r="H19" i="87"/>
  <c r="C19" i="87"/>
  <c r="AD18" i="87"/>
  <c r="J18" i="87" s="1"/>
  <c r="K18" i="87" s="1"/>
  <c r="AB18" i="87"/>
  <c r="Y18" i="87"/>
  <c r="X18" i="87"/>
  <c r="P18" i="87"/>
  <c r="O18" i="87"/>
  <c r="Q18" i="87" s="1"/>
  <c r="M18" i="87"/>
  <c r="H18" i="87"/>
  <c r="C18" i="87"/>
  <c r="AB17" i="87"/>
  <c r="AD17" i="87" s="1"/>
  <c r="J17" i="87" s="1"/>
  <c r="Y17" i="87"/>
  <c r="X17" i="87"/>
  <c r="P17" i="87"/>
  <c r="O17" i="87"/>
  <c r="M17" i="87"/>
  <c r="H17" i="87"/>
  <c r="C17" i="87"/>
  <c r="AB16" i="87"/>
  <c r="AD16" i="87" s="1"/>
  <c r="J16" i="87" s="1"/>
  <c r="Y16" i="87"/>
  <c r="X16" i="87"/>
  <c r="P16" i="87"/>
  <c r="O16" i="87"/>
  <c r="M16" i="87"/>
  <c r="H16" i="87"/>
  <c r="C16" i="87"/>
  <c r="AB15" i="87"/>
  <c r="AD15" i="87" s="1"/>
  <c r="J15" i="87" s="1"/>
  <c r="Y15" i="87"/>
  <c r="X15" i="87"/>
  <c r="P15" i="87"/>
  <c r="O15" i="87"/>
  <c r="Q15" i="87" s="1"/>
  <c r="M15" i="87"/>
  <c r="H15" i="87"/>
  <c r="C15" i="87"/>
  <c r="AD14" i="87"/>
  <c r="J14" i="87" s="1"/>
  <c r="AB14" i="87"/>
  <c r="Y14" i="87"/>
  <c r="X14" i="87"/>
  <c r="P14" i="87"/>
  <c r="O14" i="87"/>
  <c r="Q14" i="87" s="1"/>
  <c r="M14" i="87"/>
  <c r="H14" i="87"/>
  <c r="C14" i="87"/>
  <c r="AB13" i="87"/>
  <c r="AD13" i="87" s="1"/>
  <c r="J13" i="87" s="1"/>
  <c r="I13" i="87" s="1"/>
  <c r="Y13" i="87"/>
  <c r="X13" i="87"/>
  <c r="P13" i="87"/>
  <c r="O13" i="87"/>
  <c r="M13" i="87"/>
  <c r="H13" i="87"/>
  <c r="C13" i="87"/>
  <c r="AB12" i="87"/>
  <c r="AD12" i="87" s="1"/>
  <c r="J12" i="87" s="1"/>
  <c r="Y12" i="87"/>
  <c r="X12" i="87"/>
  <c r="P12" i="87"/>
  <c r="Q12" i="87" s="1"/>
  <c r="O12" i="87"/>
  <c r="M12" i="87"/>
  <c r="H12" i="87"/>
  <c r="C12" i="87"/>
  <c r="AD11" i="87"/>
  <c r="J11" i="87" s="1"/>
  <c r="I11" i="87" s="1"/>
  <c r="AB11" i="87"/>
  <c r="Y11" i="87"/>
  <c r="X11" i="87"/>
  <c r="P11" i="87"/>
  <c r="O11" i="87"/>
  <c r="M11" i="87"/>
  <c r="H11" i="87"/>
  <c r="C11" i="87"/>
  <c r="AB10" i="87"/>
  <c r="AD10" i="87" s="1"/>
  <c r="J10" i="87" s="1"/>
  <c r="Y10" i="87"/>
  <c r="X10" i="87"/>
  <c r="P10" i="87"/>
  <c r="O10" i="87"/>
  <c r="Q10" i="87" s="1"/>
  <c r="M10" i="87"/>
  <c r="H10" i="87"/>
  <c r="C10" i="87"/>
  <c r="AB9" i="87"/>
  <c r="AD9" i="87" s="1"/>
  <c r="J9" i="87" s="1"/>
  <c r="Y9" i="87"/>
  <c r="X9" i="87"/>
  <c r="P9" i="87"/>
  <c r="Q9" i="87" s="1"/>
  <c r="O9" i="87"/>
  <c r="M9" i="87"/>
  <c r="H9" i="87"/>
  <c r="C9" i="87"/>
  <c r="AD8" i="87"/>
  <c r="J8" i="87" s="1"/>
  <c r="I8" i="87" s="1"/>
  <c r="AB8" i="87"/>
  <c r="Y8" i="87"/>
  <c r="X8" i="87"/>
  <c r="P8" i="87"/>
  <c r="O8" i="87"/>
  <c r="Q8" i="87" s="1"/>
  <c r="M8" i="87"/>
  <c r="K8" i="87"/>
  <c r="H8" i="87"/>
  <c r="C8" i="87"/>
  <c r="AB7" i="87"/>
  <c r="AD7" i="87" s="1"/>
  <c r="J7" i="87" s="1"/>
  <c r="Y7" i="87"/>
  <c r="X7" i="87"/>
  <c r="Q7" i="87"/>
  <c r="P7" i="87"/>
  <c r="O7" i="87"/>
  <c r="M7" i="87"/>
  <c r="H7" i="87"/>
  <c r="C7" i="87"/>
  <c r="AB6" i="87"/>
  <c r="AD6" i="87" s="1"/>
  <c r="J6" i="87" s="1"/>
  <c r="Y6" i="87"/>
  <c r="X6" i="87"/>
  <c r="P6" i="87"/>
  <c r="O6" i="87"/>
  <c r="M6" i="87"/>
  <c r="H6" i="87"/>
  <c r="C6" i="87"/>
  <c r="AD5" i="87"/>
  <c r="J5" i="87" s="1"/>
  <c r="AB5" i="87"/>
  <c r="Y5" i="87"/>
  <c r="X5" i="87"/>
  <c r="P5" i="87"/>
  <c r="O5" i="87"/>
  <c r="M5" i="87"/>
  <c r="H5" i="87"/>
  <c r="C5" i="87"/>
  <c r="AB4" i="87"/>
  <c r="AD4" i="87" s="1"/>
  <c r="Y4" i="87"/>
  <c r="X4" i="87"/>
  <c r="P4" i="87"/>
  <c r="O4" i="87"/>
  <c r="Q4" i="87" s="1"/>
  <c r="M4" i="87"/>
  <c r="H4" i="87"/>
  <c r="C4" i="87"/>
  <c r="AF3" i="87"/>
  <c r="V3" i="87"/>
  <c r="U3" i="87"/>
  <c r="T3" i="87"/>
  <c r="O3" i="87"/>
  <c r="G3" i="87"/>
  <c r="F3" i="87"/>
  <c r="D3" i="87"/>
  <c r="A2" i="87"/>
  <c r="A1" i="87"/>
  <c r="AB31" i="86"/>
  <c r="AD31" i="86" s="1"/>
  <c r="J31" i="86" s="1"/>
  <c r="Y31" i="86"/>
  <c r="X31" i="86"/>
  <c r="P31" i="86"/>
  <c r="O31" i="86"/>
  <c r="M31" i="86"/>
  <c r="H31" i="86"/>
  <c r="C31" i="86"/>
  <c r="AD30" i="86"/>
  <c r="J30" i="86" s="1"/>
  <c r="I30" i="86" s="1"/>
  <c r="AB30" i="86"/>
  <c r="Y30" i="86"/>
  <c r="X30" i="86"/>
  <c r="Q30" i="86"/>
  <c r="P30" i="86"/>
  <c r="O30" i="86"/>
  <c r="M30" i="86"/>
  <c r="K30" i="86"/>
  <c r="H30" i="86"/>
  <c r="C30" i="86"/>
  <c r="AB29" i="86"/>
  <c r="AD29" i="86" s="1"/>
  <c r="J29" i="86" s="1"/>
  <c r="Y29" i="86"/>
  <c r="X29" i="86"/>
  <c r="P29" i="86"/>
  <c r="O29" i="86"/>
  <c r="M29" i="86"/>
  <c r="H29" i="86"/>
  <c r="C29" i="86"/>
  <c r="AD28" i="86"/>
  <c r="AB28" i="86"/>
  <c r="Y28" i="86"/>
  <c r="X28" i="86"/>
  <c r="P28" i="86"/>
  <c r="O28" i="86"/>
  <c r="Q28" i="86" s="1"/>
  <c r="M28" i="86"/>
  <c r="J28" i="86"/>
  <c r="H28" i="86"/>
  <c r="C28" i="86"/>
  <c r="AB27" i="86"/>
  <c r="AD27" i="86" s="1"/>
  <c r="J27" i="86" s="1"/>
  <c r="Y27" i="86"/>
  <c r="X27" i="86"/>
  <c r="P27" i="86"/>
  <c r="Q27" i="86" s="1"/>
  <c r="O27" i="86"/>
  <c r="M27" i="86"/>
  <c r="H27" i="86"/>
  <c r="C27" i="86"/>
  <c r="AB26" i="86"/>
  <c r="AD26" i="86" s="1"/>
  <c r="J26" i="86" s="1"/>
  <c r="Y26" i="86"/>
  <c r="X26" i="86"/>
  <c r="P26" i="86"/>
  <c r="O26" i="86"/>
  <c r="M26" i="86"/>
  <c r="H26" i="86"/>
  <c r="C26" i="86"/>
  <c r="AB25" i="86"/>
  <c r="AD25" i="86" s="1"/>
  <c r="J25" i="86" s="1"/>
  <c r="Y25" i="86"/>
  <c r="X25" i="86"/>
  <c r="P25" i="86"/>
  <c r="O25" i="86"/>
  <c r="Q25" i="86" s="1"/>
  <c r="M25" i="86"/>
  <c r="H25" i="86"/>
  <c r="C25" i="86"/>
  <c r="AB24" i="86"/>
  <c r="AD24" i="86" s="1"/>
  <c r="J24" i="86" s="1"/>
  <c r="Y24" i="86"/>
  <c r="X24" i="86"/>
  <c r="P24" i="86"/>
  <c r="O24" i="86"/>
  <c r="Q24" i="86" s="1"/>
  <c r="M24" i="86"/>
  <c r="H24" i="86"/>
  <c r="C24" i="86"/>
  <c r="AB23" i="86"/>
  <c r="AD23" i="86" s="1"/>
  <c r="J23" i="86" s="1"/>
  <c r="Y23" i="86"/>
  <c r="X23" i="86"/>
  <c r="P23" i="86"/>
  <c r="O23" i="86"/>
  <c r="M23" i="86"/>
  <c r="H23" i="86"/>
  <c r="C23" i="86"/>
  <c r="AB22" i="86"/>
  <c r="AD22" i="86" s="1"/>
  <c r="J22" i="86" s="1"/>
  <c r="Y22" i="86"/>
  <c r="X22" i="86"/>
  <c r="P22" i="86"/>
  <c r="Q22" i="86" s="1"/>
  <c r="O22" i="86"/>
  <c r="M22" i="86"/>
  <c r="H22" i="86"/>
  <c r="C22" i="86"/>
  <c r="AD21" i="86"/>
  <c r="J21" i="86" s="1"/>
  <c r="I21" i="86" s="1"/>
  <c r="AB21" i="86"/>
  <c r="Y21" i="86"/>
  <c r="X21" i="86"/>
  <c r="Q21" i="86"/>
  <c r="P21" i="86"/>
  <c r="O21" i="86"/>
  <c r="M21" i="86"/>
  <c r="K21" i="86"/>
  <c r="H21" i="86"/>
  <c r="C21" i="86"/>
  <c r="AB20" i="86"/>
  <c r="AD20" i="86" s="1"/>
  <c r="J20" i="86" s="1"/>
  <c r="Y20" i="86"/>
  <c r="X20" i="86"/>
  <c r="P20" i="86"/>
  <c r="O20" i="86"/>
  <c r="M20" i="86"/>
  <c r="H20" i="86"/>
  <c r="C20" i="86"/>
  <c r="AB19" i="86"/>
  <c r="AD19" i="86" s="1"/>
  <c r="J19" i="86" s="1"/>
  <c r="Y19" i="86"/>
  <c r="X19" i="86"/>
  <c r="P19" i="86"/>
  <c r="O19" i="86"/>
  <c r="Q19" i="86" s="1"/>
  <c r="M19" i="86"/>
  <c r="H19" i="86"/>
  <c r="C19" i="86"/>
  <c r="AD18" i="86"/>
  <c r="J18" i="86" s="1"/>
  <c r="AB18" i="86"/>
  <c r="Y18" i="86"/>
  <c r="X18" i="86"/>
  <c r="P18" i="86"/>
  <c r="O18" i="86"/>
  <c r="M18" i="86"/>
  <c r="H18" i="86"/>
  <c r="C18" i="86"/>
  <c r="AB17" i="86"/>
  <c r="AD17" i="86" s="1"/>
  <c r="J17" i="86" s="1"/>
  <c r="K17" i="86" s="1"/>
  <c r="Y17" i="86"/>
  <c r="X17" i="86"/>
  <c r="Q17" i="86"/>
  <c r="P17" i="86"/>
  <c r="O17" i="86"/>
  <c r="M17" i="86"/>
  <c r="I17" i="86"/>
  <c r="H17" i="86"/>
  <c r="C17" i="86"/>
  <c r="AB16" i="86"/>
  <c r="AD16" i="86" s="1"/>
  <c r="J16" i="86" s="1"/>
  <c r="Y16" i="86"/>
  <c r="X16" i="86"/>
  <c r="P16" i="86"/>
  <c r="O16" i="86"/>
  <c r="M16" i="86"/>
  <c r="H16" i="86"/>
  <c r="C16" i="86"/>
  <c r="AB15" i="86"/>
  <c r="AD15" i="86" s="1"/>
  <c r="J15" i="86" s="1"/>
  <c r="Y15" i="86"/>
  <c r="X15" i="86"/>
  <c r="P15" i="86"/>
  <c r="O15" i="86"/>
  <c r="M15" i="86"/>
  <c r="H15" i="86"/>
  <c r="C15" i="86"/>
  <c r="AD14" i="86"/>
  <c r="J14" i="86" s="1"/>
  <c r="K14" i="86" s="1"/>
  <c r="AB14" i="86"/>
  <c r="Y14" i="86"/>
  <c r="X14" i="86"/>
  <c r="P14" i="86"/>
  <c r="Q14" i="86" s="1"/>
  <c r="O14" i="86"/>
  <c r="M14" i="86"/>
  <c r="H14" i="86"/>
  <c r="C14" i="86"/>
  <c r="AB13" i="86"/>
  <c r="AD13" i="86" s="1"/>
  <c r="J13" i="86" s="1"/>
  <c r="Y13" i="86"/>
  <c r="X13" i="86"/>
  <c r="P13" i="86"/>
  <c r="Q13" i="86" s="1"/>
  <c r="O13" i="86"/>
  <c r="M13" i="86"/>
  <c r="H13" i="86"/>
  <c r="C13" i="86"/>
  <c r="AD12" i="86"/>
  <c r="AB12" i="86"/>
  <c r="Y12" i="86"/>
  <c r="X12" i="86"/>
  <c r="P12" i="86"/>
  <c r="O12" i="86"/>
  <c r="M12" i="86"/>
  <c r="J12" i="86"/>
  <c r="K12" i="86" s="1"/>
  <c r="H12" i="86"/>
  <c r="C12" i="86"/>
  <c r="AB11" i="86"/>
  <c r="AD11" i="86" s="1"/>
  <c r="J11" i="86" s="1"/>
  <c r="Y11" i="86"/>
  <c r="X11" i="86"/>
  <c r="P11" i="86"/>
  <c r="Q11" i="86" s="1"/>
  <c r="O11" i="86"/>
  <c r="M11" i="86"/>
  <c r="H11" i="86"/>
  <c r="C11" i="86"/>
  <c r="AB10" i="86"/>
  <c r="AD10" i="86" s="1"/>
  <c r="J10" i="86" s="1"/>
  <c r="Y10" i="86"/>
  <c r="X10" i="86"/>
  <c r="P10" i="86"/>
  <c r="O10" i="86"/>
  <c r="M10" i="86"/>
  <c r="H10" i="86"/>
  <c r="C10" i="86"/>
  <c r="AB9" i="86"/>
  <c r="AD9" i="86" s="1"/>
  <c r="J9" i="86" s="1"/>
  <c r="Y9" i="86"/>
  <c r="X9" i="86"/>
  <c r="P9" i="86"/>
  <c r="O9" i="86"/>
  <c r="Q9" i="86" s="1"/>
  <c r="M9" i="86"/>
  <c r="H9" i="86"/>
  <c r="C9" i="86"/>
  <c r="AB8" i="86"/>
  <c r="AD8" i="86" s="1"/>
  <c r="J8" i="86" s="1"/>
  <c r="Y8" i="86"/>
  <c r="X8" i="86"/>
  <c r="P8" i="86"/>
  <c r="O8" i="86"/>
  <c r="M8" i="86"/>
  <c r="H8" i="86"/>
  <c r="C8" i="86"/>
  <c r="AB7" i="86"/>
  <c r="AD7" i="86" s="1"/>
  <c r="J7" i="86" s="1"/>
  <c r="I7" i="86" s="1"/>
  <c r="Y7" i="86"/>
  <c r="X7" i="86"/>
  <c r="P7" i="86"/>
  <c r="O7" i="86"/>
  <c r="M7" i="86"/>
  <c r="H7" i="86"/>
  <c r="C7" i="86"/>
  <c r="AB6" i="86"/>
  <c r="AD6" i="86" s="1"/>
  <c r="J6" i="86" s="1"/>
  <c r="Y6" i="86"/>
  <c r="X6" i="86"/>
  <c r="P6" i="86"/>
  <c r="Q6" i="86" s="1"/>
  <c r="O6" i="86"/>
  <c r="M6" i="86"/>
  <c r="H6" i="86"/>
  <c r="C6" i="86"/>
  <c r="AD5" i="86"/>
  <c r="J5" i="86" s="1"/>
  <c r="I5" i="86" s="1"/>
  <c r="AB5" i="86"/>
  <c r="Y5" i="86"/>
  <c r="X5" i="86"/>
  <c r="P5" i="86"/>
  <c r="O5" i="86"/>
  <c r="Q5" i="86" s="1"/>
  <c r="M5" i="86"/>
  <c r="H5" i="86"/>
  <c r="C5" i="86"/>
  <c r="AB4" i="86"/>
  <c r="AD4" i="86" s="1"/>
  <c r="Y4" i="86"/>
  <c r="X4" i="86"/>
  <c r="P4" i="86"/>
  <c r="O4" i="86"/>
  <c r="M4" i="86"/>
  <c r="H4" i="86"/>
  <c r="C4" i="86"/>
  <c r="AG3" i="86"/>
  <c r="AF3" i="86"/>
  <c r="W3" i="86"/>
  <c r="V3" i="86"/>
  <c r="U3" i="86"/>
  <c r="T3" i="86"/>
  <c r="O3" i="86"/>
  <c r="G3" i="86"/>
  <c r="H3" i="86" s="1"/>
  <c r="F3" i="86"/>
  <c r="A2" i="86"/>
  <c r="A1" i="86"/>
  <c r="AD31" i="85"/>
  <c r="J31" i="85" s="1"/>
  <c r="AB31" i="85"/>
  <c r="Y31" i="85"/>
  <c r="X31" i="85"/>
  <c r="P31" i="85"/>
  <c r="O31" i="85"/>
  <c r="M31" i="85"/>
  <c r="H31" i="85"/>
  <c r="C31" i="85"/>
  <c r="AB30" i="85"/>
  <c r="AD30" i="85" s="1"/>
  <c r="J30" i="85" s="1"/>
  <c r="Y30" i="85"/>
  <c r="X30" i="85"/>
  <c r="P30" i="85"/>
  <c r="O30" i="85"/>
  <c r="Q30" i="85" s="1"/>
  <c r="M30" i="85"/>
  <c r="H30" i="85"/>
  <c r="C30" i="85"/>
  <c r="AB29" i="85"/>
  <c r="AD29" i="85" s="1"/>
  <c r="J29" i="85" s="1"/>
  <c r="Y29" i="85"/>
  <c r="X29" i="85"/>
  <c r="P29" i="85"/>
  <c r="O29" i="85"/>
  <c r="Q29" i="85" s="1"/>
  <c r="M29" i="85"/>
  <c r="H29" i="85"/>
  <c r="C29" i="85"/>
  <c r="AB28" i="85"/>
  <c r="AD28" i="85" s="1"/>
  <c r="J28" i="85" s="1"/>
  <c r="Y28" i="85"/>
  <c r="X28" i="85"/>
  <c r="P28" i="85"/>
  <c r="O28" i="85"/>
  <c r="M28" i="85"/>
  <c r="H28" i="85"/>
  <c r="C28" i="85"/>
  <c r="AB27" i="85"/>
  <c r="AD27" i="85" s="1"/>
  <c r="J27" i="85" s="1"/>
  <c r="Y27" i="85"/>
  <c r="X27" i="85"/>
  <c r="P27" i="85"/>
  <c r="Q27" i="85" s="1"/>
  <c r="O27" i="85"/>
  <c r="M27" i="85"/>
  <c r="H27" i="85"/>
  <c r="C27" i="85"/>
  <c r="AD26" i="85"/>
  <c r="J26" i="85" s="1"/>
  <c r="K26" i="85" s="1"/>
  <c r="AB26" i="85"/>
  <c r="Y26" i="85"/>
  <c r="X26" i="85"/>
  <c r="P26" i="85"/>
  <c r="O26" i="85"/>
  <c r="Q26" i="85" s="1"/>
  <c r="M26" i="85"/>
  <c r="H26" i="85"/>
  <c r="C26" i="85"/>
  <c r="AB25" i="85"/>
  <c r="AD25" i="85" s="1"/>
  <c r="J25" i="85" s="1"/>
  <c r="Y25" i="85"/>
  <c r="X25" i="85"/>
  <c r="P25" i="85"/>
  <c r="O25" i="85"/>
  <c r="M25" i="85"/>
  <c r="H25" i="85"/>
  <c r="C25" i="85"/>
  <c r="AD24" i="85"/>
  <c r="J24" i="85" s="1"/>
  <c r="I24" i="85" s="1"/>
  <c r="AB24" i="85"/>
  <c r="Y24" i="85"/>
  <c r="X24" i="85"/>
  <c r="P24" i="85"/>
  <c r="Q24" i="85" s="1"/>
  <c r="O24" i="85"/>
  <c r="M24" i="85"/>
  <c r="H24" i="85"/>
  <c r="C24" i="85"/>
  <c r="AB23" i="85"/>
  <c r="AD23" i="85" s="1"/>
  <c r="J23" i="85" s="1"/>
  <c r="Y23" i="85"/>
  <c r="X23" i="85"/>
  <c r="P23" i="85"/>
  <c r="O23" i="85"/>
  <c r="M23" i="85"/>
  <c r="H23" i="85"/>
  <c r="C23" i="85"/>
  <c r="AD22" i="85"/>
  <c r="AB22" i="85"/>
  <c r="Y22" i="85"/>
  <c r="X22" i="85"/>
  <c r="P22" i="85"/>
  <c r="O22" i="85"/>
  <c r="M22" i="85"/>
  <c r="J22" i="85"/>
  <c r="I22" i="85" s="1"/>
  <c r="H22" i="85"/>
  <c r="C22" i="85"/>
  <c r="AB21" i="85"/>
  <c r="AD21" i="85" s="1"/>
  <c r="J21" i="85" s="1"/>
  <c r="Y21" i="85"/>
  <c r="X21" i="85"/>
  <c r="P21" i="85"/>
  <c r="O21" i="85"/>
  <c r="Q21" i="85" s="1"/>
  <c r="M21" i="85"/>
  <c r="H21" i="85"/>
  <c r="C21" i="85"/>
  <c r="AB20" i="85"/>
  <c r="AD20" i="85" s="1"/>
  <c r="J20" i="85" s="1"/>
  <c r="Y20" i="85"/>
  <c r="X20" i="85"/>
  <c r="Q20" i="85"/>
  <c r="P20" i="85"/>
  <c r="O20" i="85"/>
  <c r="M20" i="85"/>
  <c r="H20" i="85"/>
  <c r="C20" i="85"/>
  <c r="AD19" i="85"/>
  <c r="J19" i="85" s="1"/>
  <c r="I19" i="85" s="1"/>
  <c r="AB19" i="85"/>
  <c r="Y19" i="85"/>
  <c r="X19" i="85"/>
  <c r="P19" i="85"/>
  <c r="Q19" i="85" s="1"/>
  <c r="O19" i="85"/>
  <c r="M19" i="85"/>
  <c r="K19" i="85"/>
  <c r="H19" i="85"/>
  <c r="C19" i="85"/>
  <c r="AD18" i="85"/>
  <c r="J18" i="85" s="1"/>
  <c r="AB18" i="85"/>
  <c r="Y18" i="85"/>
  <c r="X18" i="85"/>
  <c r="P18" i="85"/>
  <c r="Q18" i="85" s="1"/>
  <c r="O18" i="85"/>
  <c r="M18" i="85"/>
  <c r="H18" i="85"/>
  <c r="C18" i="85"/>
  <c r="AB17" i="85"/>
  <c r="AD17" i="85" s="1"/>
  <c r="J17" i="85" s="1"/>
  <c r="Y17" i="85"/>
  <c r="X17" i="85"/>
  <c r="P17" i="85"/>
  <c r="O17" i="85"/>
  <c r="M17" i="85"/>
  <c r="H17" i="85"/>
  <c r="C17" i="85"/>
  <c r="AB16" i="85"/>
  <c r="AD16" i="85" s="1"/>
  <c r="J16" i="85" s="1"/>
  <c r="Y16" i="85"/>
  <c r="X16" i="85"/>
  <c r="Q16" i="85"/>
  <c r="P16" i="85"/>
  <c r="O16" i="85"/>
  <c r="M16" i="85"/>
  <c r="H16" i="85"/>
  <c r="C16" i="85"/>
  <c r="AD15" i="85"/>
  <c r="J15" i="85" s="1"/>
  <c r="I15" i="85" s="1"/>
  <c r="AB15" i="85"/>
  <c r="Y15" i="85"/>
  <c r="X15" i="85"/>
  <c r="P15" i="85"/>
  <c r="Q15" i="85" s="1"/>
  <c r="O15" i="85"/>
  <c r="M15" i="85"/>
  <c r="K15" i="85"/>
  <c r="H15" i="85"/>
  <c r="C15" i="85"/>
  <c r="AB14" i="85"/>
  <c r="AD14" i="85" s="1"/>
  <c r="J14" i="85" s="1"/>
  <c r="Y14" i="85"/>
  <c r="X14" i="85"/>
  <c r="P14" i="85"/>
  <c r="O14" i="85"/>
  <c r="Q14" i="85" s="1"/>
  <c r="M14" i="85"/>
  <c r="H14" i="85"/>
  <c r="C14" i="85"/>
  <c r="AB13" i="85"/>
  <c r="AD13" i="85" s="1"/>
  <c r="J13" i="85" s="1"/>
  <c r="Y13" i="85"/>
  <c r="X13" i="85"/>
  <c r="P13" i="85"/>
  <c r="O13" i="85"/>
  <c r="M13" i="85"/>
  <c r="H13" i="85"/>
  <c r="C13" i="85"/>
  <c r="AB12" i="85"/>
  <c r="AD12" i="85" s="1"/>
  <c r="J12" i="85" s="1"/>
  <c r="Y12" i="85"/>
  <c r="X12" i="85"/>
  <c r="P12" i="85"/>
  <c r="O12" i="85"/>
  <c r="Q12" i="85" s="1"/>
  <c r="M12" i="85"/>
  <c r="H12" i="85"/>
  <c r="C12" i="85"/>
  <c r="AB11" i="85"/>
  <c r="AD11" i="85" s="1"/>
  <c r="J11" i="85" s="1"/>
  <c r="Y11" i="85"/>
  <c r="X11" i="85"/>
  <c r="P11" i="85"/>
  <c r="O11" i="85"/>
  <c r="Q11" i="85" s="1"/>
  <c r="M11" i="85"/>
  <c r="H11" i="85"/>
  <c r="C11" i="85"/>
  <c r="AB10" i="85"/>
  <c r="AD10" i="85" s="1"/>
  <c r="J10" i="85" s="1"/>
  <c r="Y10" i="85"/>
  <c r="X10" i="85"/>
  <c r="P10" i="85"/>
  <c r="O10" i="85"/>
  <c r="M10" i="85"/>
  <c r="H10" i="85"/>
  <c r="C10" i="85"/>
  <c r="AB9" i="85"/>
  <c r="AD9" i="85" s="1"/>
  <c r="J9" i="85" s="1"/>
  <c r="K9" i="85" s="1"/>
  <c r="Y9" i="85"/>
  <c r="X9" i="85"/>
  <c r="P9" i="85"/>
  <c r="O9" i="85"/>
  <c r="Q9" i="85" s="1"/>
  <c r="M9" i="85"/>
  <c r="I9" i="85"/>
  <c r="H9" i="85"/>
  <c r="C9" i="85"/>
  <c r="AB8" i="85"/>
  <c r="AD8" i="85" s="1"/>
  <c r="J8" i="85" s="1"/>
  <c r="Y8" i="85"/>
  <c r="X8" i="85"/>
  <c r="P8" i="85"/>
  <c r="Q8" i="85" s="1"/>
  <c r="O8" i="85"/>
  <c r="M8" i="85"/>
  <c r="H8" i="85"/>
  <c r="C8" i="85"/>
  <c r="AD7" i="85"/>
  <c r="J7" i="85" s="1"/>
  <c r="I7" i="85" s="1"/>
  <c r="AB7" i="85"/>
  <c r="Y7" i="85"/>
  <c r="X7" i="85"/>
  <c r="P7" i="85"/>
  <c r="O7" i="85"/>
  <c r="Q7" i="85" s="1"/>
  <c r="M7" i="85"/>
  <c r="K7" i="85"/>
  <c r="H7" i="85"/>
  <c r="C7" i="85"/>
  <c r="AB6" i="85"/>
  <c r="AD6" i="85" s="1"/>
  <c r="J6" i="85" s="1"/>
  <c r="Y6" i="85"/>
  <c r="X6" i="85"/>
  <c r="P6" i="85"/>
  <c r="O6" i="85"/>
  <c r="M6" i="85"/>
  <c r="H6" i="85"/>
  <c r="C6" i="85"/>
  <c r="AB5" i="85"/>
  <c r="AD5" i="85" s="1"/>
  <c r="J5" i="85" s="1"/>
  <c r="Y5" i="85"/>
  <c r="X5" i="85"/>
  <c r="P5" i="85"/>
  <c r="O5" i="85"/>
  <c r="Q5" i="85" s="1"/>
  <c r="M5" i="85"/>
  <c r="H5" i="85"/>
  <c r="C5" i="85"/>
  <c r="AB4" i="85"/>
  <c r="AD4" i="85" s="1"/>
  <c r="Y4" i="85"/>
  <c r="X4" i="85"/>
  <c r="P4" i="85"/>
  <c r="O4" i="85"/>
  <c r="M4" i="85"/>
  <c r="H4" i="85"/>
  <c r="C4" i="85"/>
  <c r="AG3" i="85"/>
  <c r="AF3" i="85"/>
  <c r="V3" i="85"/>
  <c r="U3" i="85"/>
  <c r="T3" i="85"/>
  <c r="O3" i="85"/>
  <c r="G3" i="85"/>
  <c r="F3" i="85"/>
  <c r="A2" i="85"/>
  <c r="A1" i="85"/>
  <c r="AD31" i="84"/>
  <c r="J31" i="84" s="1"/>
  <c r="AB31" i="84"/>
  <c r="Y31" i="84"/>
  <c r="X31" i="84"/>
  <c r="P31" i="84"/>
  <c r="Q31" i="84" s="1"/>
  <c r="O31" i="84"/>
  <c r="M31" i="84"/>
  <c r="H31" i="84"/>
  <c r="C31" i="84"/>
  <c r="AB30" i="84"/>
  <c r="AD30" i="84" s="1"/>
  <c r="J30" i="84" s="1"/>
  <c r="Y30" i="84"/>
  <c r="X30" i="84"/>
  <c r="Q30" i="84"/>
  <c r="P30" i="84"/>
  <c r="O30" i="84"/>
  <c r="M30" i="84"/>
  <c r="H30" i="84"/>
  <c r="C30" i="84"/>
  <c r="AB29" i="84"/>
  <c r="AD29" i="84" s="1"/>
  <c r="J29" i="84" s="1"/>
  <c r="Y29" i="84"/>
  <c r="X29" i="84"/>
  <c r="P29" i="84"/>
  <c r="O29" i="84"/>
  <c r="Q29" i="84" s="1"/>
  <c r="M29" i="84"/>
  <c r="H29" i="84"/>
  <c r="C29" i="84"/>
  <c r="AB28" i="84"/>
  <c r="AD28" i="84" s="1"/>
  <c r="J28" i="84" s="1"/>
  <c r="Y28" i="84"/>
  <c r="X28" i="84"/>
  <c r="P28" i="84"/>
  <c r="O28" i="84"/>
  <c r="M28" i="84"/>
  <c r="H28" i="84"/>
  <c r="C28" i="84"/>
  <c r="AB27" i="84"/>
  <c r="AD27" i="84" s="1"/>
  <c r="J27" i="84" s="1"/>
  <c r="K27" i="84" s="1"/>
  <c r="Y27" i="84"/>
  <c r="X27" i="84"/>
  <c r="P27" i="84"/>
  <c r="O27" i="84"/>
  <c r="M27" i="84"/>
  <c r="I27" i="84"/>
  <c r="H27" i="84"/>
  <c r="C27" i="84"/>
  <c r="AB26" i="84"/>
  <c r="AD26" i="84" s="1"/>
  <c r="J26" i="84" s="1"/>
  <c r="Y26" i="84"/>
  <c r="X26" i="84"/>
  <c r="P26" i="84"/>
  <c r="O26" i="84"/>
  <c r="M26" i="84"/>
  <c r="H26" i="84"/>
  <c r="C26" i="84"/>
  <c r="AD25" i="84"/>
  <c r="J25" i="84" s="1"/>
  <c r="I25" i="84" s="1"/>
  <c r="AB25" i="84"/>
  <c r="Y25" i="84"/>
  <c r="X25" i="84"/>
  <c r="P25" i="84"/>
  <c r="O25" i="84"/>
  <c r="Q25" i="84" s="1"/>
  <c r="M25" i="84"/>
  <c r="K25" i="84"/>
  <c r="H25" i="84"/>
  <c r="C25" i="84"/>
  <c r="AD24" i="84"/>
  <c r="J24" i="84" s="1"/>
  <c r="AB24" i="84"/>
  <c r="Y24" i="84"/>
  <c r="X24" i="84"/>
  <c r="P24" i="84"/>
  <c r="O24" i="84"/>
  <c r="Q24" i="84" s="1"/>
  <c r="M24" i="84"/>
  <c r="H24" i="84"/>
  <c r="C24" i="84"/>
  <c r="AB23" i="84"/>
  <c r="AD23" i="84" s="1"/>
  <c r="Y23" i="84"/>
  <c r="X23" i="84"/>
  <c r="P23" i="84"/>
  <c r="O23" i="84"/>
  <c r="M23" i="84"/>
  <c r="J23" i="84"/>
  <c r="H23" i="84"/>
  <c r="C23" i="84"/>
  <c r="AD22" i="84"/>
  <c r="J22" i="84" s="1"/>
  <c r="I22" i="84" s="1"/>
  <c r="AB22" i="84"/>
  <c r="Y22" i="84"/>
  <c r="X22" i="84"/>
  <c r="P22" i="84"/>
  <c r="O22" i="84"/>
  <c r="Q22" i="84" s="1"/>
  <c r="M22" i="84"/>
  <c r="H22" i="84"/>
  <c r="C22" i="84"/>
  <c r="AB21" i="84"/>
  <c r="AD21" i="84" s="1"/>
  <c r="Y21" i="84"/>
  <c r="X21" i="84"/>
  <c r="P21" i="84"/>
  <c r="O21" i="84"/>
  <c r="Q21" i="84" s="1"/>
  <c r="M21" i="84"/>
  <c r="J21" i="84"/>
  <c r="H21" i="84"/>
  <c r="C21" i="84"/>
  <c r="AD20" i="84"/>
  <c r="J20" i="84" s="1"/>
  <c r="I20" i="84" s="1"/>
  <c r="AB20" i="84"/>
  <c r="Y20" i="84"/>
  <c r="X20" i="84"/>
  <c r="P20" i="84"/>
  <c r="O20" i="84"/>
  <c r="M20" i="84"/>
  <c r="K20" i="84"/>
  <c r="H20" i="84"/>
  <c r="C20" i="84"/>
  <c r="AB19" i="84"/>
  <c r="AD19" i="84" s="1"/>
  <c r="J19" i="84" s="1"/>
  <c r="Y19" i="84"/>
  <c r="X19" i="84"/>
  <c r="P19" i="84"/>
  <c r="O19" i="84"/>
  <c r="M19" i="84"/>
  <c r="H19" i="84"/>
  <c r="C19" i="84"/>
  <c r="AB18" i="84"/>
  <c r="AD18" i="84" s="1"/>
  <c r="J18" i="84" s="1"/>
  <c r="Y18" i="84"/>
  <c r="X18" i="84"/>
  <c r="Q18" i="84"/>
  <c r="P18" i="84"/>
  <c r="O18" i="84"/>
  <c r="M18" i="84"/>
  <c r="H18" i="84"/>
  <c r="C18" i="84"/>
  <c r="AB17" i="84"/>
  <c r="AD17" i="84" s="1"/>
  <c r="J17" i="84" s="1"/>
  <c r="Y17" i="84"/>
  <c r="X17" i="84"/>
  <c r="P17" i="84"/>
  <c r="O17" i="84"/>
  <c r="M17" i="84"/>
  <c r="H17" i="84"/>
  <c r="C17" i="84"/>
  <c r="AB16" i="84"/>
  <c r="AD16" i="84" s="1"/>
  <c r="J16" i="84" s="1"/>
  <c r="Y16" i="84"/>
  <c r="X16" i="84"/>
  <c r="P16" i="84"/>
  <c r="O16" i="84"/>
  <c r="M16" i="84"/>
  <c r="H16" i="84"/>
  <c r="C16" i="84"/>
  <c r="AB15" i="84"/>
  <c r="AD15" i="84" s="1"/>
  <c r="J15" i="84" s="1"/>
  <c r="Y15" i="84"/>
  <c r="X15" i="84"/>
  <c r="P15" i="84"/>
  <c r="O15" i="84"/>
  <c r="M15" i="84"/>
  <c r="H15" i="84"/>
  <c r="C15" i="84"/>
  <c r="AB14" i="84"/>
  <c r="AD14" i="84" s="1"/>
  <c r="Y14" i="84"/>
  <c r="X14" i="84"/>
  <c r="P14" i="84"/>
  <c r="O14" i="84"/>
  <c r="M14" i="84"/>
  <c r="J14" i="84"/>
  <c r="H14" i="84"/>
  <c r="C14" i="84"/>
  <c r="AD13" i="84"/>
  <c r="J13" i="84" s="1"/>
  <c r="AB13" i="84"/>
  <c r="Y13" i="84"/>
  <c r="X13" i="84"/>
  <c r="P13" i="84"/>
  <c r="O13" i="84"/>
  <c r="Q13" i="84" s="1"/>
  <c r="M13" i="84"/>
  <c r="H13" i="84"/>
  <c r="C13" i="84"/>
  <c r="AD12" i="84"/>
  <c r="J12" i="84" s="1"/>
  <c r="I12" i="84" s="1"/>
  <c r="AB12" i="84"/>
  <c r="Y12" i="84"/>
  <c r="X12" i="84"/>
  <c r="P12" i="84"/>
  <c r="O12" i="84"/>
  <c r="Q12" i="84" s="1"/>
  <c r="M12" i="84"/>
  <c r="K12" i="84"/>
  <c r="H12" i="84"/>
  <c r="C12" i="84"/>
  <c r="AB11" i="84"/>
  <c r="AD11" i="84" s="1"/>
  <c r="Y11" i="84"/>
  <c r="X11" i="84"/>
  <c r="P11" i="84"/>
  <c r="O11" i="84"/>
  <c r="M11" i="84"/>
  <c r="J11" i="84"/>
  <c r="I11" i="84" s="1"/>
  <c r="H11" i="84"/>
  <c r="C11" i="84"/>
  <c r="AB10" i="84"/>
  <c r="AD10" i="84" s="1"/>
  <c r="J10" i="84" s="1"/>
  <c r="Y10" i="84"/>
  <c r="X10" i="84"/>
  <c r="P10" i="84"/>
  <c r="O10" i="84"/>
  <c r="Q10" i="84" s="1"/>
  <c r="M10" i="84"/>
  <c r="H10" i="84"/>
  <c r="C10" i="84"/>
  <c r="AB9" i="84"/>
  <c r="AD9" i="84" s="1"/>
  <c r="J9" i="84" s="1"/>
  <c r="Y9" i="84"/>
  <c r="X9" i="84"/>
  <c r="P9" i="84"/>
  <c r="O9" i="84"/>
  <c r="Q9" i="84" s="1"/>
  <c r="M9" i="84"/>
  <c r="H9" i="84"/>
  <c r="C9" i="84"/>
  <c r="AD8" i="84"/>
  <c r="J8" i="84" s="1"/>
  <c r="K8" i="84" s="1"/>
  <c r="AB8" i="84"/>
  <c r="Y8" i="84"/>
  <c r="X8" i="84"/>
  <c r="P8" i="84"/>
  <c r="O8" i="84"/>
  <c r="Q8" i="84" s="1"/>
  <c r="M8" i="84"/>
  <c r="I8" i="84"/>
  <c r="H8" i="84"/>
  <c r="C8" i="84"/>
  <c r="AB7" i="84"/>
  <c r="AD7" i="84" s="1"/>
  <c r="J7" i="84" s="1"/>
  <c r="Y7" i="84"/>
  <c r="X7" i="84"/>
  <c r="P7" i="84"/>
  <c r="O7" i="84"/>
  <c r="M7" i="84"/>
  <c r="H7" i="84"/>
  <c r="C7" i="84"/>
  <c r="AD6" i="84"/>
  <c r="J6" i="84" s="1"/>
  <c r="K6" i="84" s="1"/>
  <c r="AB6" i="84"/>
  <c r="Y6" i="84"/>
  <c r="X6" i="84"/>
  <c r="P6" i="84"/>
  <c r="O6" i="84"/>
  <c r="Q6" i="84" s="1"/>
  <c r="M6" i="84"/>
  <c r="I6" i="84"/>
  <c r="H6" i="84"/>
  <c r="C6" i="84"/>
  <c r="AB5" i="84"/>
  <c r="AD5" i="84" s="1"/>
  <c r="J5" i="84" s="1"/>
  <c r="Y5" i="84"/>
  <c r="X5" i="84"/>
  <c r="P5" i="84"/>
  <c r="Q5" i="84" s="1"/>
  <c r="O5" i="84"/>
  <c r="M5" i="84"/>
  <c r="H5" i="84"/>
  <c r="C5" i="84"/>
  <c r="AD4" i="84"/>
  <c r="AB4" i="84"/>
  <c r="Y4" i="84"/>
  <c r="X4" i="84"/>
  <c r="P4" i="84"/>
  <c r="O4" i="84"/>
  <c r="Q4" i="84" s="1"/>
  <c r="M4" i="84"/>
  <c r="H4" i="84"/>
  <c r="C4" i="84"/>
  <c r="AG3" i="84"/>
  <c r="AF3" i="84"/>
  <c r="W3" i="84"/>
  <c r="V3" i="84"/>
  <c r="U3" i="84"/>
  <c r="T3" i="84"/>
  <c r="O3" i="84"/>
  <c r="D3" i="84"/>
  <c r="A2" i="84"/>
  <c r="A1" i="84"/>
  <c r="AB31" i="83"/>
  <c r="AD31" i="83" s="1"/>
  <c r="J31" i="83" s="1"/>
  <c r="Y31" i="83"/>
  <c r="X31" i="83"/>
  <c r="P31" i="83"/>
  <c r="O31" i="83"/>
  <c r="Q31" i="83" s="1"/>
  <c r="M31" i="83"/>
  <c r="H31" i="83"/>
  <c r="C31" i="83"/>
  <c r="AD30" i="83"/>
  <c r="J30" i="83" s="1"/>
  <c r="AB30" i="83"/>
  <c r="Y30" i="83"/>
  <c r="X30" i="83"/>
  <c r="P30" i="83"/>
  <c r="O30" i="83"/>
  <c r="Q30" i="83" s="1"/>
  <c r="M30" i="83"/>
  <c r="H30" i="83"/>
  <c r="C30" i="83"/>
  <c r="AB29" i="83"/>
  <c r="AD29" i="83" s="1"/>
  <c r="J29" i="83" s="1"/>
  <c r="I29" i="83" s="1"/>
  <c r="Y29" i="83"/>
  <c r="X29" i="83"/>
  <c r="P29" i="83"/>
  <c r="O29" i="83"/>
  <c r="M29" i="83"/>
  <c r="H29" i="83"/>
  <c r="C29" i="83"/>
  <c r="AB28" i="83"/>
  <c r="AD28" i="83" s="1"/>
  <c r="J28" i="83" s="1"/>
  <c r="K28" i="83" s="1"/>
  <c r="Y28" i="83"/>
  <c r="X28" i="83"/>
  <c r="P28" i="83"/>
  <c r="O28" i="83"/>
  <c r="M28" i="83"/>
  <c r="H28" i="83"/>
  <c r="C28" i="83"/>
  <c r="AB27" i="83"/>
  <c r="AD27" i="83" s="1"/>
  <c r="J27" i="83" s="1"/>
  <c r="Y27" i="83"/>
  <c r="X27" i="83"/>
  <c r="P27" i="83"/>
  <c r="O27" i="83"/>
  <c r="M27" i="83"/>
  <c r="H27" i="83"/>
  <c r="C27" i="83"/>
  <c r="AB26" i="83"/>
  <c r="AD26" i="83" s="1"/>
  <c r="Y26" i="83"/>
  <c r="X26" i="83"/>
  <c r="P26" i="83"/>
  <c r="O26" i="83"/>
  <c r="Q26" i="83" s="1"/>
  <c r="M26" i="83"/>
  <c r="J26" i="83"/>
  <c r="H26" i="83"/>
  <c r="C26" i="83"/>
  <c r="AB25" i="83"/>
  <c r="AD25" i="83" s="1"/>
  <c r="J25" i="83" s="1"/>
  <c r="Y25" i="83"/>
  <c r="X25" i="83"/>
  <c r="P25" i="83"/>
  <c r="O25" i="83"/>
  <c r="M25" i="83"/>
  <c r="H25" i="83"/>
  <c r="C25" i="83"/>
  <c r="AB24" i="83"/>
  <c r="AD24" i="83" s="1"/>
  <c r="J24" i="83" s="1"/>
  <c r="Y24" i="83"/>
  <c r="X24" i="83"/>
  <c r="P24" i="83"/>
  <c r="O24" i="83"/>
  <c r="M24" i="83"/>
  <c r="H24" i="83"/>
  <c r="C24" i="83"/>
  <c r="AD23" i="83"/>
  <c r="J23" i="83" s="1"/>
  <c r="I23" i="83" s="1"/>
  <c r="AB23" i="83"/>
  <c r="Y23" i="83"/>
  <c r="X23" i="83"/>
  <c r="P23" i="83"/>
  <c r="O23" i="83"/>
  <c r="M23" i="83"/>
  <c r="H23" i="83"/>
  <c r="C23" i="83"/>
  <c r="AB22" i="83"/>
  <c r="AD22" i="83" s="1"/>
  <c r="J22" i="83" s="1"/>
  <c r="Y22" i="83"/>
  <c r="X22" i="83"/>
  <c r="Q22" i="83"/>
  <c r="P22" i="83"/>
  <c r="O22" i="83"/>
  <c r="M22" i="83"/>
  <c r="H22" i="83"/>
  <c r="C22" i="83"/>
  <c r="AB21" i="83"/>
  <c r="AD21" i="83" s="1"/>
  <c r="J21" i="83" s="1"/>
  <c r="Y21" i="83"/>
  <c r="X21" i="83"/>
  <c r="P21" i="83"/>
  <c r="O21" i="83"/>
  <c r="M21" i="83"/>
  <c r="H21" i="83"/>
  <c r="C21" i="83"/>
  <c r="AB20" i="83"/>
  <c r="AD20" i="83" s="1"/>
  <c r="J20" i="83" s="1"/>
  <c r="Y20" i="83"/>
  <c r="X20" i="83"/>
  <c r="P20" i="83"/>
  <c r="Q20" i="83" s="1"/>
  <c r="O20" i="83"/>
  <c r="M20" i="83"/>
  <c r="H20" i="83"/>
  <c r="C20" i="83"/>
  <c r="AB19" i="83"/>
  <c r="AD19" i="83" s="1"/>
  <c r="J19" i="83" s="1"/>
  <c r="Y19" i="83"/>
  <c r="X19" i="83"/>
  <c r="P19" i="83"/>
  <c r="O19" i="83"/>
  <c r="M19" i="83"/>
  <c r="H19" i="83"/>
  <c r="C19" i="83"/>
  <c r="AB18" i="83"/>
  <c r="AD18" i="83" s="1"/>
  <c r="J18" i="83" s="1"/>
  <c r="Y18" i="83"/>
  <c r="X18" i="83"/>
  <c r="P18" i="83"/>
  <c r="O18" i="83"/>
  <c r="M18" i="83"/>
  <c r="H18" i="83"/>
  <c r="C18" i="83"/>
  <c r="AB17" i="83"/>
  <c r="AD17" i="83" s="1"/>
  <c r="Y17" i="83"/>
  <c r="X17" i="83"/>
  <c r="P17" i="83"/>
  <c r="O17" i="83"/>
  <c r="M17" i="83"/>
  <c r="J17" i="83"/>
  <c r="H17" i="83"/>
  <c r="C17" i="83"/>
  <c r="AB16" i="83"/>
  <c r="AD16" i="83" s="1"/>
  <c r="J16" i="83" s="1"/>
  <c r="Y16" i="83"/>
  <c r="X16" i="83"/>
  <c r="P16" i="83"/>
  <c r="O16" i="83"/>
  <c r="M16" i="83"/>
  <c r="H16" i="83"/>
  <c r="C16" i="83"/>
  <c r="AB15" i="83"/>
  <c r="AD15" i="83" s="1"/>
  <c r="J15" i="83" s="1"/>
  <c r="Y15" i="83"/>
  <c r="X15" i="83"/>
  <c r="P15" i="83"/>
  <c r="O15" i="83"/>
  <c r="M15" i="83"/>
  <c r="H15" i="83"/>
  <c r="C15" i="83"/>
  <c r="AD14" i="83"/>
  <c r="J14" i="83" s="1"/>
  <c r="I14" i="83" s="1"/>
  <c r="AB14" i="83"/>
  <c r="Y14" i="83"/>
  <c r="X14" i="83"/>
  <c r="P14" i="83"/>
  <c r="Q14" i="83" s="1"/>
  <c r="O14" i="83"/>
  <c r="M14" i="83"/>
  <c r="K14" i="83"/>
  <c r="H14" i="83"/>
  <c r="C14" i="83"/>
  <c r="AB13" i="83"/>
  <c r="AD13" i="83" s="1"/>
  <c r="J13" i="83" s="1"/>
  <c r="Y13" i="83"/>
  <c r="X13" i="83"/>
  <c r="P13" i="83"/>
  <c r="O13" i="83"/>
  <c r="M13" i="83"/>
  <c r="H13" i="83"/>
  <c r="C13" i="83"/>
  <c r="AB12" i="83"/>
  <c r="AD12" i="83" s="1"/>
  <c r="J12" i="83" s="1"/>
  <c r="Y12" i="83"/>
  <c r="X12" i="83"/>
  <c r="Q12" i="83"/>
  <c r="P12" i="83"/>
  <c r="O12" i="83"/>
  <c r="M12" i="83"/>
  <c r="H12" i="83"/>
  <c r="C12" i="83"/>
  <c r="AB11" i="83"/>
  <c r="AD11" i="83" s="1"/>
  <c r="J11" i="83" s="1"/>
  <c r="I11" i="83" s="1"/>
  <c r="Y11" i="83"/>
  <c r="X11" i="83"/>
  <c r="P11" i="83"/>
  <c r="O11" i="83"/>
  <c r="M11" i="83"/>
  <c r="H11" i="83"/>
  <c r="C11" i="83"/>
  <c r="AD10" i="83"/>
  <c r="J10" i="83" s="1"/>
  <c r="K10" i="83" s="1"/>
  <c r="AB10" i="83"/>
  <c r="Y10" i="83"/>
  <c r="X10" i="83"/>
  <c r="P10" i="83"/>
  <c r="O10" i="83"/>
  <c r="Q10" i="83" s="1"/>
  <c r="M10" i="83"/>
  <c r="I10" i="83"/>
  <c r="H10" i="83"/>
  <c r="C10" i="83"/>
  <c r="AB9" i="83"/>
  <c r="AD9" i="83" s="1"/>
  <c r="J9" i="83" s="1"/>
  <c r="Y9" i="83"/>
  <c r="X9" i="83"/>
  <c r="P9" i="83"/>
  <c r="O9" i="83"/>
  <c r="M9" i="83"/>
  <c r="H9" i="83"/>
  <c r="C9" i="83"/>
  <c r="AB8" i="83"/>
  <c r="AD8" i="83" s="1"/>
  <c r="J8" i="83" s="1"/>
  <c r="I8" i="83" s="1"/>
  <c r="Y8" i="83"/>
  <c r="X8" i="83"/>
  <c r="P8" i="83"/>
  <c r="O8" i="83"/>
  <c r="M8" i="83"/>
  <c r="K8" i="83"/>
  <c r="H8" i="83"/>
  <c r="C8" i="83"/>
  <c r="AB7" i="83"/>
  <c r="AD7" i="83" s="1"/>
  <c r="J7" i="83" s="1"/>
  <c r="Y7" i="83"/>
  <c r="X7" i="83"/>
  <c r="P7" i="83"/>
  <c r="O7" i="83"/>
  <c r="Q7" i="83" s="1"/>
  <c r="M7" i="83"/>
  <c r="H7" i="83"/>
  <c r="C7" i="83"/>
  <c r="AD6" i="83"/>
  <c r="J6" i="83" s="1"/>
  <c r="I6" i="83" s="1"/>
  <c r="AB6" i="83"/>
  <c r="Y6" i="83"/>
  <c r="X6" i="83"/>
  <c r="P6" i="83"/>
  <c r="O6" i="83"/>
  <c r="Q6" i="83" s="1"/>
  <c r="M6" i="83"/>
  <c r="H6" i="83"/>
  <c r="C6" i="83"/>
  <c r="AB5" i="83"/>
  <c r="AD5" i="83" s="1"/>
  <c r="J5" i="83" s="1"/>
  <c r="I5" i="83" s="1"/>
  <c r="Y5" i="83"/>
  <c r="X5" i="83"/>
  <c r="P5" i="83"/>
  <c r="O5" i="83"/>
  <c r="Q5" i="83" s="1"/>
  <c r="M5" i="83"/>
  <c r="K5" i="83"/>
  <c r="H5" i="83"/>
  <c r="C5" i="83"/>
  <c r="AB4" i="83"/>
  <c r="AD4" i="83" s="1"/>
  <c r="J4" i="83" s="1"/>
  <c r="Y4" i="83"/>
  <c r="X4" i="83"/>
  <c r="P4" i="83"/>
  <c r="O4" i="83"/>
  <c r="M4" i="83"/>
  <c r="H4" i="83"/>
  <c r="C4" i="83"/>
  <c r="AF3" i="83"/>
  <c r="W3" i="83"/>
  <c r="V3" i="83"/>
  <c r="U3" i="83"/>
  <c r="T3" i="83"/>
  <c r="O3" i="83"/>
  <c r="G3" i="83"/>
  <c r="H3" i="83" s="1"/>
  <c r="F3" i="83"/>
  <c r="D3" i="83"/>
  <c r="A2" i="83"/>
  <c r="A1" i="83"/>
  <c r="AB31" i="82"/>
  <c r="AD31" i="82" s="1"/>
  <c r="Y31" i="82"/>
  <c r="X31" i="82"/>
  <c r="P31" i="82"/>
  <c r="O31" i="82"/>
  <c r="M31" i="82"/>
  <c r="K31" i="82"/>
  <c r="J31" i="82"/>
  <c r="I31" i="82" s="1"/>
  <c r="H31" i="82"/>
  <c r="C31" i="82"/>
  <c r="AB30" i="82"/>
  <c r="AD30" i="82" s="1"/>
  <c r="J30" i="82" s="1"/>
  <c r="Y30" i="82"/>
  <c r="X30" i="82"/>
  <c r="Q30" i="82"/>
  <c r="P30" i="82"/>
  <c r="O30" i="82"/>
  <c r="M30" i="82"/>
  <c r="H30" i="82"/>
  <c r="C30" i="82"/>
  <c r="AB29" i="82"/>
  <c r="AD29" i="82" s="1"/>
  <c r="J29" i="82" s="1"/>
  <c r="Y29" i="82"/>
  <c r="X29" i="82"/>
  <c r="Q29" i="82"/>
  <c r="P29" i="82"/>
  <c r="O29" i="82"/>
  <c r="M29" i="82"/>
  <c r="H29" i="82"/>
  <c r="C29" i="82"/>
  <c r="AB28" i="82"/>
  <c r="AD28" i="82" s="1"/>
  <c r="J28" i="82" s="1"/>
  <c r="Y28" i="82"/>
  <c r="X28" i="82"/>
  <c r="P28" i="82"/>
  <c r="O28" i="82"/>
  <c r="Q28" i="82" s="1"/>
  <c r="M28" i="82"/>
  <c r="H28" i="82"/>
  <c r="C28" i="82"/>
  <c r="AB27" i="82"/>
  <c r="AD27" i="82" s="1"/>
  <c r="J27" i="82" s="1"/>
  <c r="K27" i="82" s="1"/>
  <c r="Y27" i="82"/>
  <c r="X27" i="82"/>
  <c r="Q27" i="82"/>
  <c r="P27" i="82"/>
  <c r="O27" i="82"/>
  <c r="M27" i="82"/>
  <c r="H27" i="82"/>
  <c r="C27" i="82"/>
  <c r="AB26" i="82"/>
  <c r="AD26" i="82" s="1"/>
  <c r="J26" i="82" s="1"/>
  <c r="Y26" i="82"/>
  <c r="X26" i="82"/>
  <c r="P26" i="82"/>
  <c r="O26" i="82"/>
  <c r="Q26" i="82" s="1"/>
  <c r="M26" i="82"/>
  <c r="H26" i="82"/>
  <c r="C26" i="82"/>
  <c r="AB25" i="82"/>
  <c r="AD25" i="82" s="1"/>
  <c r="J25" i="82" s="1"/>
  <c r="Y25" i="82"/>
  <c r="X25" i="82"/>
  <c r="P25" i="82"/>
  <c r="O25" i="82"/>
  <c r="M25" i="82"/>
  <c r="H25" i="82"/>
  <c r="C25" i="82"/>
  <c r="AB24" i="82"/>
  <c r="AD24" i="82" s="1"/>
  <c r="J24" i="82" s="1"/>
  <c r="Y24" i="82"/>
  <c r="X24" i="82"/>
  <c r="Q24" i="82"/>
  <c r="P24" i="82"/>
  <c r="O24" i="82"/>
  <c r="M24" i="82"/>
  <c r="H24" i="82"/>
  <c r="C24" i="82"/>
  <c r="AB23" i="82"/>
  <c r="AD23" i="82" s="1"/>
  <c r="J23" i="82" s="1"/>
  <c r="Y23" i="82"/>
  <c r="X23" i="82"/>
  <c r="P23" i="82"/>
  <c r="O23" i="82"/>
  <c r="M23" i="82"/>
  <c r="H23" i="82"/>
  <c r="C23" i="82"/>
  <c r="AB22" i="82"/>
  <c r="AD22" i="82" s="1"/>
  <c r="Y22" i="82"/>
  <c r="X22" i="82"/>
  <c r="P22" i="82"/>
  <c r="O22" i="82"/>
  <c r="M22" i="82"/>
  <c r="J22" i="82"/>
  <c r="H22" i="82"/>
  <c r="C22" i="82"/>
  <c r="AB21" i="82"/>
  <c r="AD21" i="82" s="1"/>
  <c r="J21" i="82" s="1"/>
  <c r="Y21" i="82"/>
  <c r="X21" i="82"/>
  <c r="P21" i="82"/>
  <c r="Q21" i="82" s="1"/>
  <c r="O21" i="82"/>
  <c r="M21" i="82"/>
  <c r="H21" i="82"/>
  <c r="C21" i="82"/>
  <c r="AB20" i="82"/>
  <c r="AD20" i="82" s="1"/>
  <c r="J20" i="82" s="1"/>
  <c r="K20" i="82" s="1"/>
  <c r="Y20" i="82"/>
  <c r="X20" i="82"/>
  <c r="Q20" i="82"/>
  <c r="P20" i="82"/>
  <c r="O20" i="82"/>
  <c r="M20" i="82"/>
  <c r="H20" i="82"/>
  <c r="C20" i="82"/>
  <c r="AB19" i="82"/>
  <c r="AD19" i="82" s="1"/>
  <c r="J19" i="82" s="1"/>
  <c r="K19" i="82" s="1"/>
  <c r="Y19" i="82"/>
  <c r="X19" i="82"/>
  <c r="P19" i="82"/>
  <c r="O19" i="82"/>
  <c r="M19" i="82"/>
  <c r="H19" i="82"/>
  <c r="C19" i="82"/>
  <c r="AB18" i="82"/>
  <c r="AD18" i="82" s="1"/>
  <c r="J18" i="82" s="1"/>
  <c r="K18" i="82" s="1"/>
  <c r="Y18" i="82"/>
  <c r="X18" i="82"/>
  <c r="P18" i="82"/>
  <c r="O18" i="82"/>
  <c r="M18" i="82"/>
  <c r="I18" i="82"/>
  <c r="H18" i="82"/>
  <c r="C18" i="82"/>
  <c r="AD17" i="82"/>
  <c r="J17" i="82" s="1"/>
  <c r="AB17" i="82"/>
  <c r="Y17" i="82"/>
  <c r="X17" i="82"/>
  <c r="P17" i="82"/>
  <c r="O17" i="82"/>
  <c r="M17" i="82"/>
  <c r="H17" i="82"/>
  <c r="C17" i="82"/>
  <c r="AD16" i="82"/>
  <c r="J16" i="82" s="1"/>
  <c r="AB16" i="82"/>
  <c r="Y16" i="82"/>
  <c r="X16" i="82"/>
  <c r="P16" i="82"/>
  <c r="O16" i="82"/>
  <c r="Q16" i="82" s="1"/>
  <c r="M16" i="82"/>
  <c r="H16" i="82"/>
  <c r="C16" i="82"/>
  <c r="AB15" i="82"/>
  <c r="AD15" i="82" s="1"/>
  <c r="J15" i="82" s="1"/>
  <c r="I15" i="82" s="1"/>
  <c r="Y15" i="82"/>
  <c r="X15" i="82"/>
  <c r="P15" i="82"/>
  <c r="O15" i="82"/>
  <c r="Q15" i="82" s="1"/>
  <c r="M15" i="82"/>
  <c r="H15" i="82"/>
  <c r="C15" i="82"/>
  <c r="AB14" i="82"/>
  <c r="AD14" i="82" s="1"/>
  <c r="Y14" i="82"/>
  <c r="X14" i="82"/>
  <c r="P14" i="82"/>
  <c r="Q14" i="82" s="1"/>
  <c r="O14" i="82"/>
  <c r="M14" i="82"/>
  <c r="J14" i="82"/>
  <c r="H14" i="82"/>
  <c r="C14" i="82"/>
  <c r="AB13" i="82"/>
  <c r="AD13" i="82" s="1"/>
  <c r="J13" i="82" s="1"/>
  <c r="Y13" i="82"/>
  <c r="X13" i="82"/>
  <c r="Q13" i="82"/>
  <c r="P13" i="82"/>
  <c r="O13" i="82"/>
  <c r="M13" i="82"/>
  <c r="H13" i="82"/>
  <c r="C13" i="82"/>
  <c r="AB12" i="82"/>
  <c r="AD12" i="82" s="1"/>
  <c r="J12" i="82" s="1"/>
  <c r="Y12" i="82"/>
  <c r="X12" i="82"/>
  <c r="Q12" i="82"/>
  <c r="P12" i="82"/>
  <c r="O12" i="82"/>
  <c r="M12" i="82"/>
  <c r="H12" i="82"/>
  <c r="C12" i="82"/>
  <c r="AB11" i="82"/>
  <c r="AD11" i="82" s="1"/>
  <c r="J11" i="82" s="1"/>
  <c r="K11" i="82" s="1"/>
  <c r="Y11" i="82"/>
  <c r="X11" i="82"/>
  <c r="P11" i="82"/>
  <c r="O11" i="82"/>
  <c r="M11" i="82"/>
  <c r="H11" i="82"/>
  <c r="C11" i="82"/>
  <c r="AB10" i="82"/>
  <c r="AD10" i="82" s="1"/>
  <c r="Y10" i="82"/>
  <c r="X10" i="82"/>
  <c r="P10" i="82"/>
  <c r="O10" i="82"/>
  <c r="M10" i="82"/>
  <c r="J10" i="82"/>
  <c r="H10" i="82"/>
  <c r="C10" i="82"/>
  <c r="AB9" i="82"/>
  <c r="AD9" i="82" s="1"/>
  <c r="J9" i="82" s="1"/>
  <c r="Y9" i="82"/>
  <c r="X9" i="82"/>
  <c r="P9" i="82"/>
  <c r="O9" i="82"/>
  <c r="Q9" i="82" s="1"/>
  <c r="M9" i="82"/>
  <c r="H9" i="82"/>
  <c r="C9" i="82"/>
  <c r="AB8" i="82"/>
  <c r="AD8" i="82" s="1"/>
  <c r="J8" i="82" s="1"/>
  <c r="Y8" i="82"/>
  <c r="X8" i="82"/>
  <c r="Q8" i="82"/>
  <c r="P8" i="82"/>
  <c r="O8" i="82"/>
  <c r="M8" i="82"/>
  <c r="H8" i="82"/>
  <c r="C8" i="82"/>
  <c r="AB7" i="82"/>
  <c r="AD7" i="82" s="1"/>
  <c r="J7" i="82" s="1"/>
  <c r="Y7" i="82"/>
  <c r="X7" i="82"/>
  <c r="P7" i="82"/>
  <c r="O7" i="82"/>
  <c r="Q7" i="82" s="1"/>
  <c r="M7" i="82"/>
  <c r="H7" i="82"/>
  <c r="C7" i="82"/>
  <c r="AB6" i="82"/>
  <c r="AD6" i="82" s="1"/>
  <c r="J6" i="82" s="1"/>
  <c r="I6" i="82" s="1"/>
  <c r="Y6" i="82"/>
  <c r="X6" i="82"/>
  <c r="P6" i="82"/>
  <c r="O6" i="82"/>
  <c r="M6" i="82"/>
  <c r="H6" i="82"/>
  <c r="C6" i="82"/>
  <c r="AB5" i="82"/>
  <c r="AD5" i="82" s="1"/>
  <c r="J5" i="82" s="1"/>
  <c r="Y5" i="82"/>
  <c r="X5" i="82"/>
  <c r="Q5" i="82"/>
  <c r="P5" i="82"/>
  <c r="O5" i="82"/>
  <c r="M5" i="82"/>
  <c r="H5" i="82"/>
  <c r="C5" i="82"/>
  <c r="AB4" i="82"/>
  <c r="AD4" i="82" s="1"/>
  <c r="Y4" i="82"/>
  <c r="X4" i="82"/>
  <c r="P4" i="82"/>
  <c r="O4" i="82"/>
  <c r="M4" i="82"/>
  <c r="H4" i="82"/>
  <c r="C4" i="82"/>
  <c r="AG3" i="82"/>
  <c r="AF3" i="82"/>
  <c r="W3" i="82"/>
  <c r="X3" i="82" s="1"/>
  <c r="V3" i="82"/>
  <c r="U3" i="82"/>
  <c r="T3" i="82"/>
  <c r="O3" i="82"/>
  <c r="G3" i="82"/>
  <c r="F3" i="82"/>
  <c r="D3" i="82"/>
  <c r="A2" i="82"/>
  <c r="A1" i="82"/>
  <c r="AB31" i="81"/>
  <c r="AD31" i="81" s="1"/>
  <c r="J31" i="81" s="1"/>
  <c r="Y31" i="81"/>
  <c r="X31" i="81"/>
  <c r="Q31" i="81"/>
  <c r="P31" i="81"/>
  <c r="O31" i="81"/>
  <c r="M31" i="81"/>
  <c r="H31" i="81"/>
  <c r="C31" i="81"/>
  <c r="AD30" i="81"/>
  <c r="J30" i="81" s="1"/>
  <c r="I30" i="81" s="1"/>
  <c r="AB30" i="81"/>
  <c r="Y30" i="81"/>
  <c r="X30" i="81"/>
  <c r="P30" i="81"/>
  <c r="O30" i="81"/>
  <c r="M30" i="81"/>
  <c r="H30" i="81"/>
  <c r="C30" i="81"/>
  <c r="AB29" i="81"/>
  <c r="AD29" i="81" s="1"/>
  <c r="J29" i="81" s="1"/>
  <c r="Y29" i="81"/>
  <c r="X29" i="81"/>
  <c r="P29" i="81"/>
  <c r="O29" i="81"/>
  <c r="Q29" i="81" s="1"/>
  <c r="M29" i="81"/>
  <c r="H29" i="81"/>
  <c r="C29" i="81"/>
  <c r="AB28" i="81"/>
  <c r="AD28" i="81" s="1"/>
  <c r="J28" i="81" s="1"/>
  <c r="Y28" i="81"/>
  <c r="X28" i="81"/>
  <c r="P28" i="81"/>
  <c r="O28" i="81"/>
  <c r="Q28" i="81" s="1"/>
  <c r="M28" i="81"/>
  <c r="H28" i="81"/>
  <c r="C28" i="81"/>
  <c r="AD27" i="81"/>
  <c r="J27" i="81" s="1"/>
  <c r="AB27" i="81"/>
  <c r="Y27" i="81"/>
  <c r="X27" i="81"/>
  <c r="P27" i="81"/>
  <c r="O27" i="81"/>
  <c r="Q27" i="81" s="1"/>
  <c r="M27" i="81"/>
  <c r="H27" i="81"/>
  <c r="C27" i="81"/>
  <c r="AB26" i="81"/>
  <c r="AD26" i="81" s="1"/>
  <c r="J26" i="81" s="1"/>
  <c r="K26" i="81" s="1"/>
  <c r="Y26" i="81"/>
  <c r="X26" i="81"/>
  <c r="P26" i="81"/>
  <c r="Q26" i="81" s="1"/>
  <c r="O26" i="81"/>
  <c r="M26" i="81"/>
  <c r="H26" i="81"/>
  <c r="C26" i="81"/>
  <c r="AD25" i="81"/>
  <c r="J25" i="81" s="1"/>
  <c r="K25" i="81" s="1"/>
  <c r="AB25" i="81"/>
  <c r="Y25" i="81"/>
  <c r="X25" i="81"/>
  <c r="P25" i="81"/>
  <c r="O25" i="81"/>
  <c r="M25" i="81"/>
  <c r="H25" i="81"/>
  <c r="C25" i="81"/>
  <c r="AB24" i="81"/>
  <c r="AD24" i="81" s="1"/>
  <c r="J24" i="81" s="1"/>
  <c r="Y24" i="81"/>
  <c r="X24" i="81"/>
  <c r="P24" i="81"/>
  <c r="O24" i="81"/>
  <c r="M24" i="81"/>
  <c r="H24" i="81"/>
  <c r="C24" i="81"/>
  <c r="AB23" i="81"/>
  <c r="AD23" i="81" s="1"/>
  <c r="J23" i="81" s="1"/>
  <c r="Y23" i="81"/>
  <c r="X23" i="81"/>
  <c r="P23" i="81"/>
  <c r="Q23" i="81" s="1"/>
  <c r="O23" i="81"/>
  <c r="M23" i="81"/>
  <c r="H23" i="81"/>
  <c r="C23" i="81"/>
  <c r="AD22" i="81"/>
  <c r="J22" i="81" s="1"/>
  <c r="I22" i="81" s="1"/>
  <c r="AB22" i="81"/>
  <c r="Y22" i="81"/>
  <c r="X22" i="81"/>
  <c r="P22" i="81"/>
  <c r="O22" i="81"/>
  <c r="M22" i="81"/>
  <c r="H22" i="81"/>
  <c r="C22" i="81"/>
  <c r="AD21" i="81"/>
  <c r="J21" i="81" s="1"/>
  <c r="AB21" i="81"/>
  <c r="Y21" i="81"/>
  <c r="X21" i="81"/>
  <c r="P21" i="81"/>
  <c r="O21" i="81"/>
  <c r="Q21" i="81" s="1"/>
  <c r="M21" i="81"/>
  <c r="H21" i="81"/>
  <c r="C21" i="81"/>
  <c r="AB20" i="81"/>
  <c r="AD20" i="81" s="1"/>
  <c r="J20" i="81" s="1"/>
  <c r="Y20" i="81"/>
  <c r="X20" i="81"/>
  <c r="P20" i="81"/>
  <c r="O20" i="81"/>
  <c r="M20" i="81"/>
  <c r="H20" i="81"/>
  <c r="C20" i="81"/>
  <c r="AB19" i="81"/>
  <c r="AD19" i="81" s="1"/>
  <c r="J19" i="81" s="1"/>
  <c r="Y19" i="81"/>
  <c r="X19" i="81"/>
  <c r="P19" i="81"/>
  <c r="O19" i="81"/>
  <c r="Q19" i="81" s="1"/>
  <c r="M19" i="81"/>
  <c r="H19" i="81"/>
  <c r="C19" i="81"/>
  <c r="AB18" i="81"/>
  <c r="AD18" i="81" s="1"/>
  <c r="J18" i="81" s="1"/>
  <c r="K18" i="81" s="1"/>
  <c r="Y18" i="81"/>
  <c r="X18" i="81"/>
  <c r="P18" i="81"/>
  <c r="Q18" i="81" s="1"/>
  <c r="O18" i="81"/>
  <c r="M18" i="81"/>
  <c r="I18" i="81"/>
  <c r="H18" i="81"/>
  <c r="C18" i="81"/>
  <c r="AB17" i="81"/>
  <c r="AD17" i="81" s="1"/>
  <c r="J17" i="81" s="1"/>
  <c r="Y17" i="81"/>
  <c r="X17" i="81"/>
  <c r="P17" i="81"/>
  <c r="Q17" i="81" s="1"/>
  <c r="O17" i="81"/>
  <c r="M17" i="81"/>
  <c r="H17" i="81"/>
  <c r="C17" i="81"/>
  <c r="AB16" i="81"/>
  <c r="AD16" i="81" s="1"/>
  <c r="J16" i="81" s="1"/>
  <c r="Y16" i="81"/>
  <c r="X16" i="81"/>
  <c r="P16" i="81"/>
  <c r="O16" i="81"/>
  <c r="M16" i="81"/>
  <c r="H16" i="81"/>
  <c r="C16" i="81"/>
  <c r="AD15" i="81"/>
  <c r="J15" i="81" s="1"/>
  <c r="I15" i="81" s="1"/>
  <c r="AB15" i="81"/>
  <c r="Y15" i="81"/>
  <c r="X15" i="81"/>
  <c r="P15" i="81"/>
  <c r="O15" i="81"/>
  <c r="M15" i="81"/>
  <c r="H15" i="81"/>
  <c r="C15" i="81"/>
  <c r="AD14" i="81"/>
  <c r="J14" i="81" s="1"/>
  <c r="AB14" i="81"/>
  <c r="Y14" i="81"/>
  <c r="X14" i="81"/>
  <c r="P14" i="81"/>
  <c r="O14" i="81"/>
  <c r="M14" i="81"/>
  <c r="H14" i="81"/>
  <c r="C14" i="81"/>
  <c r="AD13" i="81"/>
  <c r="AB13" i="81"/>
  <c r="Y13" i="81"/>
  <c r="X13" i="81"/>
  <c r="P13" i="81"/>
  <c r="O13" i="81"/>
  <c r="Q13" i="81" s="1"/>
  <c r="M13" i="81"/>
  <c r="K13" i="81"/>
  <c r="J13" i="81"/>
  <c r="I13" i="81" s="1"/>
  <c r="H13" i="81"/>
  <c r="C13" i="81"/>
  <c r="AB12" i="81"/>
  <c r="AD12" i="81" s="1"/>
  <c r="Y12" i="81"/>
  <c r="X12" i="81"/>
  <c r="P12" i="81"/>
  <c r="O12" i="81"/>
  <c r="M12" i="81"/>
  <c r="J12" i="81"/>
  <c r="H12" i="81"/>
  <c r="C12" i="81"/>
  <c r="AB11" i="81"/>
  <c r="AD11" i="81" s="1"/>
  <c r="J11" i="81" s="1"/>
  <c r="Y11" i="81"/>
  <c r="X11" i="81"/>
  <c r="P11" i="81"/>
  <c r="O11" i="81"/>
  <c r="Q11" i="81" s="1"/>
  <c r="M11" i="81"/>
  <c r="H11" i="81"/>
  <c r="C11" i="81"/>
  <c r="AB10" i="81"/>
  <c r="AD10" i="81" s="1"/>
  <c r="J10" i="81" s="1"/>
  <c r="Y10" i="81"/>
  <c r="X10" i="81"/>
  <c r="Q10" i="81"/>
  <c r="P10" i="81"/>
  <c r="O10" i="81"/>
  <c r="M10" i="81"/>
  <c r="H10" i="81"/>
  <c r="C10" i="81"/>
  <c r="AD9" i="81"/>
  <c r="J9" i="81" s="1"/>
  <c r="K9" i="81" s="1"/>
  <c r="AB9" i="81"/>
  <c r="Y9" i="81"/>
  <c r="X9" i="81"/>
  <c r="P9" i="81"/>
  <c r="O9" i="81"/>
  <c r="Q9" i="81" s="1"/>
  <c r="M9" i="81"/>
  <c r="I9" i="81"/>
  <c r="H9" i="81"/>
  <c r="C9" i="81"/>
  <c r="AD8" i="81"/>
  <c r="AB8" i="81"/>
  <c r="Y8" i="81"/>
  <c r="X8" i="81"/>
  <c r="P8" i="81"/>
  <c r="O8" i="81"/>
  <c r="Q8" i="81" s="1"/>
  <c r="M8" i="81"/>
  <c r="J8" i="81"/>
  <c r="I8" i="81" s="1"/>
  <c r="H8" i="81"/>
  <c r="C8" i="81"/>
  <c r="AD7" i="81"/>
  <c r="J7" i="81" s="1"/>
  <c r="I7" i="81" s="1"/>
  <c r="AB7" i="81"/>
  <c r="Y7" i="81"/>
  <c r="X7" i="81"/>
  <c r="P7" i="81"/>
  <c r="Q7" i="81" s="1"/>
  <c r="O7" i="81"/>
  <c r="M7" i="81"/>
  <c r="K7" i="81"/>
  <c r="H7" i="81"/>
  <c r="C7" i="81"/>
  <c r="AB6" i="81"/>
  <c r="AD6" i="81" s="1"/>
  <c r="J6" i="81" s="1"/>
  <c r="Y6" i="81"/>
  <c r="X6" i="81"/>
  <c r="P6" i="81"/>
  <c r="O6" i="81"/>
  <c r="M6" i="81"/>
  <c r="H6" i="81"/>
  <c r="C6" i="81"/>
  <c r="AD5" i="81"/>
  <c r="J5" i="81" s="1"/>
  <c r="K5" i="81" s="1"/>
  <c r="AB5" i="81"/>
  <c r="Y5" i="81"/>
  <c r="X5" i="81"/>
  <c r="P5" i="81"/>
  <c r="O5" i="81"/>
  <c r="Q5" i="81" s="1"/>
  <c r="M5" i="81"/>
  <c r="H5" i="81"/>
  <c r="C5" i="81"/>
  <c r="AB4" i="81"/>
  <c r="AD4" i="81" s="1"/>
  <c r="Y4" i="81"/>
  <c r="X4" i="81"/>
  <c r="P4" i="81"/>
  <c r="O4" i="81"/>
  <c r="M4" i="81"/>
  <c r="H4" i="81"/>
  <c r="C4" i="81"/>
  <c r="AG3" i="81"/>
  <c r="AF3" i="81"/>
  <c r="W3" i="81"/>
  <c r="V3" i="81"/>
  <c r="U3" i="81"/>
  <c r="T3" i="81"/>
  <c r="O3" i="81"/>
  <c r="G3" i="81"/>
  <c r="A2" i="81"/>
  <c r="A1" i="81"/>
  <c r="AB31" i="80"/>
  <c r="AD31" i="80" s="1"/>
  <c r="J31" i="80" s="1"/>
  <c r="I31" i="80" s="1"/>
  <c r="Y31" i="80"/>
  <c r="X31" i="80"/>
  <c r="P31" i="80"/>
  <c r="O31" i="80"/>
  <c r="M31" i="80"/>
  <c r="H31" i="80"/>
  <c r="C31" i="80"/>
  <c r="AB30" i="80"/>
  <c r="AD30" i="80" s="1"/>
  <c r="J30" i="80" s="1"/>
  <c r="Y30" i="80"/>
  <c r="X30" i="80"/>
  <c r="P30" i="80"/>
  <c r="Q30" i="80" s="1"/>
  <c r="O30" i="80"/>
  <c r="M30" i="80"/>
  <c r="H30" i="80"/>
  <c r="C30" i="80"/>
  <c r="AB29" i="80"/>
  <c r="AD29" i="80" s="1"/>
  <c r="J29" i="80" s="1"/>
  <c r="Y29" i="80"/>
  <c r="X29" i="80"/>
  <c r="P29" i="80"/>
  <c r="O29" i="80"/>
  <c r="M29" i="80"/>
  <c r="H29" i="80"/>
  <c r="C29" i="80"/>
  <c r="AB28" i="80"/>
  <c r="AD28" i="80" s="1"/>
  <c r="J28" i="80" s="1"/>
  <c r="K28" i="80" s="1"/>
  <c r="Y28" i="80"/>
  <c r="X28" i="80"/>
  <c r="Q28" i="80"/>
  <c r="P28" i="80"/>
  <c r="O28" i="80"/>
  <c r="M28" i="80"/>
  <c r="H28" i="80"/>
  <c r="C28" i="80"/>
  <c r="AB27" i="80"/>
  <c r="AD27" i="80" s="1"/>
  <c r="J27" i="80" s="1"/>
  <c r="K27" i="80" s="1"/>
  <c r="Y27" i="80"/>
  <c r="X27" i="80"/>
  <c r="P27" i="80"/>
  <c r="O27" i="80"/>
  <c r="Q27" i="80" s="1"/>
  <c r="M27" i="80"/>
  <c r="I27" i="80"/>
  <c r="H27" i="80"/>
  <c r="C27" i="80"/>
  <c r="AB26" i="80"/>
  <c r="AD26" i="80" s="1"/>
  <c r="J26" i="80" s="1"/>
  <c r="Y26" i="80"/>
  <c r="X26" i="80"/>
  <c r="P26" i="80"/>
  <c r="Q26" i="80" s="1"/>
  <c r="O26" i="80"/>
  <c r="M26" i="80"/>
  <c r="H26" i="80"/>
  <c r="C26" i="80"/>
  <c r="AD25" i="80"/>
  <c r="J25" i="80" s="1"/>
  <c r="I25" i="80" s="1"/>
  <c r="AB25" i="80"/>
  <c r="Y25" i="80"/>
  <c r="X25" i="80"/>
  <c r="P25" i="80"/>
  <c r="Q25" i="80" s="1"/>
  <c r="O25" i="80"/>
  <c r="M25" i="80"/>
  <c r="K25" i="80"/>
  <c r="H25" i="80"/>
  <c r="C25" i="80"/>
  <c r="AB24" i="80"/>
  <c r="AD24" i="80" s="1"/>
  <c r="J24" i="80" s="1"/>
  <c r="Y24" i="80"/>
  <c r="X24" i="80"/>
  <c r="P24" i="80"/>
  <c r="O24" i="80"/>
  <c r="M24" i="80"/>
  <c r="H24" i="80"/>
  <c r="C24" i="80"/>
  <c r="AB23" i="80"/>
  <c r="AD23" i="80" s="1"/>
  <c r="J23" i="80" s="1"/>
  <c r="K23" i="80" s="1"/>
  <c r="Y23" i="80"/>
  <c r="X23" i="80"/>
  <c r="P23" i="80"/>
  <c r="O23" i="80"/>
  <c r="Q23" i="80" s="1"/>
  <c r="M23" i="80"/>
  <c r="I23" i="80"/>
  <c r="H23" i="80"/>
  <c r="C23" i="80"/>
  <c r="AB22" i="80"/>
  <c r="AD22" i="80" s="1"/>
  <c r="J22" i="80" s="1"/>
  <c r="Y22" i="80"/>
  <c r="X22" i="80"/>
  <c r="P22" i="80"/>
  <c r="O22" i="80"/>
  <c r="Q22" i="80" s="1"/>
  <c r="M22" i="80"/>
  <c r="H22" i="80"/>
  <c r="C22" i="80"/>
  <c r="AB21" i="80"/>
  <c r="AD21" i="80" s="1"/>
  <c r="Y21" i="80"/>
  <c r="X21" i="80"/>
  <c r="P21" i="80"/>
  <c r="O21" i="80"/>
  <c r="Q21" i="80" s="1"/>
  <c r="M21" i="80"/>
  <c r="J21" i="80"/>
  <c r="H21" i="80"/>
  <c r="C21" i="80"/>
  <c r="AB20" i="80"/>
  <c r="AD20" i="80" s="1"/>
  <c r="J20" i="80" s="1"/>
  <c r="Y20" i="80"/>
  <c r="X20" i="80"/>
  <c r="P20" i="80"/>
  <c r="O20" i="80"/>
  <c r="M20" i="80"/>
  <c r="H20" i="80"/>
  <c r="C20" i="80"/>
  <c r="AB19" i="80"/>
  <c r="AD19" i="80" s="1"/>
  <c r="Y19" i="80"/>
  <c r="X19" i="80"/>
  <c r="P19" i="80"/>
  <c r="Q19" i="80" s="1"/>
  <c r="O19" i="80"/>
  <c r="M19" i="80"/>
  <c r="J19" i="80"/>
  <c r="K19" i="80" s="1"/>
  <c r="H19" i="80"/>
  <c r="C19" i="80"/>
  <c r="AB18" i="80"/>
  <c r="AD18" i="80" s="1"/>
  <c r="Y18" i="80"/>
  <c r="X18" i="80"/>
  <c r="P18" i="80"/>
  <c r="O18" i="80"/>
  <c r="Q18" i="80" s="1"/>
  <c r="M18" i="80"/>
  <c r="H18" i="80"/>
  <c r="C18" i="80"/>
  <c r="AB17" i="80"/>
  <c r="AD17" i="80" s="1"/>
  <c r="J17" i="80" s="1"/>
  <c r="K17" i="80" s="1"/>
  <c r="Y17" i="80"/>
  <c r="X17" i="80"/>
  <c r="Q17" i="80"/>
  <c r="P17" i="80"/>
  <c r="O17" i="80"/>
  <c r="M17" i="80"/>
  <c r="H17" i="80"/>
  <c r="C17" i="80"/>
  <c r="AD16" i="80"/>
  <c r="J16" i="80" s="1"/>
  <c r="K16" i="80" s="1"/>
  <c r="AB16" i="80"/>
  <c r="Y16" i="80"/>
  <c r="X16" i="80"/>
  <c r="P16" i="80"/>
  <c r="O16" i="80"/>
  <c r="Q16" i="80" s="1"/>
  <c r="M16" i="80"/>
  <c r="H16" i="80"/>
  <c r="C16" i="80"/>
  <c r="AB15" i="80"/>
  <c r="AD15" i="80" s="1"/>
  <c r="J15" i="80" s="1"/>
  <c r="Y15" i="80"/>
  <c r="X15" i="80"/>
  <c r="P15" i="80"/>
  <c r="O15" i="80"/>
  <c r="Q15" i="80" s="1"/>
  <c r="M15" i="80"/>
  <c r="H15" i="80"/>
  <c r="C15" i="80"/>
  <c r="AB14" i="80"/>
  <c r="AD14" i="80" s="1"/>
  <c r="J14" i="80" s="1"/>
  <c r="Y14" i="80"/>
  <c r="X14" i="80"/>
  <c r="P14" i="80"/>
  <c r="O14" i="80"/>
  <c r="M14" i="80"/>
  <c r="H14" i="80"/>
  <c r="C14" i="80"/>
  <c r="AD13" i="80"/>
  <c r="J13" i="80" s="1"/>
  <c r="AB13" i="80"/>
  <c r="Y13" i="80"/>
  <c r="X13" i="80"/>
  <c r="P13" i="80"/>
  <c r="O13" i="80"/>
  <c r="Q13" i="80" s="1"/>
  <c r="M13" i="80"/>
  <c r="H13" i="80"/>
  <c r="C13" i="80"/>
  <c r="AB12" i="80"/>
  <c r="AD12" i="80" s="1"/>
  <c r="J12" i="80" s="1"/>
  <c r="Y12" i="80"/>
  <c r="X12" i="80"/>
  <c r="P12" i="80"/>
  <c r="Q12" i="80" s="1"/>
  <c r="O12" i="80"/>
  <c r="M12" i="80"/>
  <c r="H12" i="80"/>
  <c r="C12" i="80"/>
  <c r="AB11" i="80"/>
  <c r="AD11" i="80" s="1"/>
  <c r="J11" i="80" s="1"/>
  <c r="Y11" i="80"/>
  <c r="X11" i="80"/>
  <c r="P11" i="80"/>
  <c r="O11" i="80"/>
  <c r="M11" i="80"/>
  <c r="H11" i="80"/>
  <c r="C11" i="80"/>
  <c r="AB10" i="80"/>
  <c r="AD10" i="80" s="1"/>
  <c r="J10" i="80" s="1"/>
  <c r="Y10" i="80"/>
  <c r="X10" i="80"/>
  <c r="P10" i="80"/>
  <c r="Q10" i="80" s="1"/>
  <c r="O10" i="80"/>
  <c r="M10" i="80"/>
  <c r="H10" i="80"/>
  <c r="C10" i="80"/>
  <c r="AD9" i="80"/>
  <c r="J9" i="80" s="1"/>
  <c r="I9" i="80" s="1"/>
  <c r="AB9" i="80"/>
  <c r="Y9" i="80"/>
  <c r="X9" i="80"/>
  <c r="P9" i="80"/>
  <c r="Q9" i="80" s="1"/>
  <c r="O9" i="80"/>
  <c r="M9" i="80"/>
  <c r="K9" i="80"/>
  <c r="H9" i="80"/>
  <c r="C9" i="80"/>
  <c r="AD8" i="80"/>
  <c r="J8" i="80" s="1"/>
  <c r="K8" i="80" s="1"/>
  <c r="AB8" i="80"/>
  <c r="Y8" i="80"/>
  <c r="X8" i="80"/>
  <c r="P8" i="80"/>
  <c r="O8" i="80"/>
  <c r="M8" i="80"/>
  <c r="H8" i="80"/>
  <c r="C8" i="80"/>
  <c r="AB7" i="80"/>
  <c r="AD7" i="80" s="1"/>
  <c r="J7" i="80" s="1"/>
  <c r="I7" i="80" s="1"/>
  <c r="Y7" i="80"/>
  <c r="X7" i="80"/>
  <c r="P7" i="80"/>
  <c r="O7" i="80"/>
  <c r="Q7" i="80" s="1"/>
  <c r="M7" i="80"/>
  <c r="K7" i="80"/>
  <c r="H7" i="80"/>
  <c r="C7" i="80"/>
  <c r="AB6" i="80"/>
  <c r="AD6" i="80" s="1"/>
  <c r="J6" i="80" s="1"/>
  <c r="Y6" i="80"/>
  <c r="X6" i="80"/>
  <c r="P6" i="80"/>
  <c r="O6" i="80"/>
  <c r="M6" i="80"/>
  <c r="H6" i="80"/>
  <c r="C6" i="80"/>
  <c r="AB5" i="80"/>
  <c r="AD5" i="80" s="1"/>
  <c r="J5" i="80" s="1"/>
  <c r="Y5" i="80"/>
  <c r="X5" i="80"/>
  <c r="P5" i="80"/>
  <c r="O5" i="80"/>
  <c r="M5" i="80"/>
  <c r="H5" i="80"/>
  <c r="C5" i="80"/>
  <c r="AG3" i="80"/>
  <c r="AF3" i="80"/>
  <c r="V3" i="80"/>
  <c r="U3" i="80"/>
  <c r="T3" i="80"/>
  <c r="O3" i="80"/>
  <c r="G3" i="80"/>
  <c r="F3" i="80"/>
  <c r="D3" i="80"/>
  <c r="A2" i="80"/>
  <c r="A1" i="80"/>
  <c r="AD31" i="79"/>
  <c r="J31" i="79" s="1"/>
  <c r="AB31" i="79"/>
  <c r="Y31" i="79"/>
  <c r="X31" i="79"/>
  <c r="P31" i="79"/>
  <c r="O31" i="79"/>
  <c r="M31" i="79"/>
  <c r="H31" i="79"/>
  <c r="C31" i="79"/>
  <c r="AB30" i="79"/>
  <c r="AD30" i="79" s="1"/>
  <c r="J30" i="79" s="1"/>
  <c r="Y30" i="79"/>
  <c r="X30" i="79"/>
  <c r="P30" i="79"/>
  <c r="O30" i="79"/>
  <c r="Q30" i="79" s="1"/>
  <c r="M30" i="79"/>
  <c r="H30" i="79"/>
  <c r="C30" i="79"/>
  <c r="AB29" i="79"/>
  <c r="AD29" i="79" s="1"/>
  <c r="Y29" i="79"/>
  <c r="X29" i="79"/>
  <c r="P29" i="79"/>
  <c r="O29" i="79"/>
  <c r="Q29" i="79" s="1"/>
  <c r="M29" i="79"/>
  <c r="J29" i="79"/>
  <c r="K29" i="79" s="1"/>
  <c r="H29" i="79"/>
  <c r="C29" i="79"/>
  <c r="AB28" i="79"/>
  <c r="AD28" i="79" s="1"/>
  <c r="J28" i="79" s="1"/>
  <c r="K28" i="79" s="1"/>
  <c r="Y28" i="79"/>
  <c r="X28" i="79"/>
  <c r="P28" i="79"/>
  <c r="O28" i="79"/>
  <c r="M28" i="79"/>
  <c r="H28" i="79"/>
  <c r="C28" i="79"/>
  <c r="AB27" i="79"/>
  <c r="AD27" i="79" s="1"/>
  <c r="J27" i="79" s="1"/>
  <c r="Y27" i="79"/>
  <c r="X27" i="79"/>
  <c r="P27" i="79"/>
  <c r="O27" i="79"/>
  <c r="M27" i="79"/>
  <c r="H27" i="79"/>
  <c r="C27" i="79"/>
  <c r="AB26" i="79"/>
  <c r="AD26" i="79" s="1"/>
  <c r="J26" i="79" s="1"/>
  <c r="Y26" i="79"/>
  <c r="X26" i="79"/>
  <c r="Q26" i="79"/>
  <c r="P26" i="79"/>
  <c r="O26" i="79"/>
  <c r="M26" i="79"/>
  <c r="H26" i="79"/>
  <c r="C26" i="79"/>
  <c r="AB25" i="79"/>
  <c r="AD25" i="79" s="1"/>
  <c r="J25" i="79" s="1"/>
  <c r="Y25" i="79"/>
  <c r="X25" i="79"/>
  <c r="P25" i="79"/>
  <c r="O25" i="79"/>
  <c r="M25" i="79"/>
  <c r="H25" i="79"/>
  <c r="C25" i="79"/>
  <c r="AB24" i="79"/>
  <c r="AD24" i="79" s="1"/>
  <c r="J24" i="79" s="1"/>
  <c r="K24" i="79" s="1"/>
  <c r="Y24" i="79"/>
  <c r="X24" i="79"/>
  <c r="P24" i="79"/>
  <c r="O24" i="79"/>
  <c r="Q24" i="79" s="1"/>
  <c r="M24" i="79"/>
  <c r="H24" i="79"/>
  <c r="C24" i="79"/>
  <c r="AB23" i="79"/>
  <c r="AD23" i="79" s="1"/>
  <c r="J23" i="79" s="1"/>
  <c r="Y23" i="79"/>
  <c r="X23" i="79"/>
  <c r="P23" i="79"/>
  <c r="O23" i="79"/>
  <c r="M23" i="79"/>
  <c r="H23" i="79"/>
  <c r="C23" i="79"/>
  <c r="AB22" i="79"/>
  <c r="AD22" i="79" s="1"/>
  <c r="Y22" i="79"/>
  <c r="X22" i="79"/>
  <c r="P22" i="79"/>
  <c r="O22" i="79"/>
  <c r="Q22" i="79" s="1"/>
  <c r="M22" i="79"/>
  <c r="J22" i="79"/>
  <c r="H22" i="79"/>
  <c r="C22" i="79"/>
  <c r="AB21" i="79"/>
  <c r="AD21" i="79" s="1"/>
  <c r="J21" i="79" s="1"/>
  <c r="Y21" i="79"/>
  <c r="X21" i="79"/>
  <c r="P21" i="79"/>
  <c r="O21" i="79"/>
  <c r="M21" i="79"/>
  <c r="H21" i="79"/>
  <c r="C21" i="79"/>
  <c r="AB20" i="79"/>
  <c r="AD20" i="79" s="1"/>
  <c r="Y20" i="79"/>
  <c r="X20" i="79"/>
  <c r="P20" i="79"/>
  <c r="O20" i="79"/>
  <c r="Q20" i="79" s="1"/>
  <c r="M20" i="79"/>
  <c r="J20" i="79"/>
  <c r="K20" i="79" s="1"/>
  <c r="H20" i="79"/>
  <c r="C20" i="79"/>
  <c r="AB19" i="79"/>
  <c r="AD19" i="79" s="1"/>
  <c r="J19" i="79" s="1"/>
  <c r="Y19" i="79"/>
  <c r="X19" i="79"/>
  <c r="P19" i="79"/>
  <c r="O19" i="79"/>
  <c r="Q19" i="79" s="1"/>
  <c r="M19" i="79"/>
  <c r="H19" i="79"/>
  <c r="C19" i="79"/>
  <c r="AD18" i="79"/>
  <c r="J18" i="79" s="1"/>
  <c r="I18" i="79" s="1"/>
  <c r="AB18" i="79"/>
  <c r="Y18" i="79"/>
  <c r="X18" i="79"/>
  <c r="P18" i="79"/>
  <c r="O18" i="79"/>
  <c r="Q18" i="79" s="1"/>
  <c r="M18" i="79"/>
  <c r="K18" i="79"/>
  <c r="H18" i="79"/>
  <c r="C18" i="79"/>
  <c r="AB17" i="79"/>
  <c r="AD17" i="79" s="1"/>
  <c r="J17" i="79" s="1"/>
  <c r="Y17" i="79"/>
  <c r="X17" i="79"/>
  <c r="P17" i="79"/>
  <c r="O17" i="79"/>
  <c r="M17" i="79"/>
  <c r="H17" i="79"/>
  <c r="C17" i="79"/>
  <c r="AB16" i="79"/>
  <c r="AD16" i="79" s="1"/>
  <c r="J16" i="79" s="1"/>
  <c r="Y16" i="79"/>
  <c r="X16" i="79"/>
  <c r="P16" i="79"/>
  <c r="O16" i="79"/>
  <c r="Q16" i="79" s="1"/>
  <c r="M16" i="79"/>
  <c r="H16" i="79"/>
  <c r="C16" i="79"/>
  <c r="AB15" i="79"/>
  <c r="AD15" i="79" s="1"/>
  <c r="J15" i="79" s="1"/>
  <c r="Y15" i="79"/>
  <c r="X15" i="79"/>
  <c r="P15" i="79"/>
  <c r="O15" i="79"/>
  <c r="M15" i="79"/>
  <c r="H15" i="79"/>
  <c r="C15" i="79"/>
  <c r="AD14" i="79"/>
  <c r="J14" i="79" s="1"/>
  <c r="AB14" i="79"/>
  <c r="Y14" i="79"/>
  <c r="X14" i="79"/>
  <c r="P14" i="79"/>
  <c r="O14" i="79"/>
  <c r="Q14" i="79" s="1"/>
  <c r="M14" i="79"/>
  <c r="H14" i="79"/>
  <c r="C14" i="79"/>
  <c r="AB13" i="79"/>
  <c r="AD13" i="79" s="1"/>
  <c r="J13" i="79" s="1"/>
  <c r="Y13" i="79"/>
  <c r="X13" i="79"/>
  <c r="P13" i="79"/>
  <c r="Q13" i="79" s="1"/>
  <c r="O13" i="79"/>
  <c r="M13" i="79"/>
  <c r="H13" i="79"/>
  <c r="C13" i="79"/>
  <c r="AB12" i="79"/>
  <c r="AD12" i="79" s="1"/>
  <c r="J12" i="79" s="1"/>
  <c r="K12" i="79" s="1"/>
  <c r="Y12" i="79"/>
  <c r="X12" i="79"/>
  <c r="P12" i="79"/>
  <c r="O12" i="79"/>
  <c r="Q12" i="79" s="1"/>
  <c r="M12" i="79"/>
  <c r="I12" i="79"/>
  <c r="H12" i="79"/>
  <c r="C12" i="79"/>
  <c r="AB11" i="79"/>
  <c r="AD11" i="79" s="1"/>
  <c r="J11" i="79" s="1"/>
  <c r="Y11" i="79"/>
  <c r="X11" i="79"/>
  <c r="P11" i="79"/>
  <c r="O11" i="79"/>
  <c r="M11" i="79"/>
  <c r="H11" i="79"/>
  <c r="C11" i="79"/>
  <c r="AD10" i="79"/>
  <c r="J10" i="79" s="1"/>
  <c r="I10" i="79" s="1"/>
  <c r="AB10" i="79"/>
  <c r="Y10" i="79"/>
  <c r="X10" i="79"/>
  <c r="P10" i="79"/>
  <c r="O10" i="79"/>
  <c r="M10" i="79"/>
  <c r="H10" i="79"/>
  <c r="C10" i="79"/>
  <c r="AB9" i="79"/>
  <c r="AD9" i="79" s="1"/>
  <c r="J9" i="79" s="1"/>
  <c r="Y9" i="79"/>
  <c r="X9" i="79"/>
  <c r="P9" i="79"/>
  <c r="O9" i="79"/>
  <c r="M9" i="79"/>
  <c r="H9" i="79"/>
  <c r="C9" i="79"/>
  <c r="AB8" i="79"/>
  <c r="AD8" i="79" s="1"/>
  <c r="J8" i="79" s="1"/>
  <c r="I8" i="79" s="1"/>
  <c r="Y8" i="79"/>
  <c r="X8" i="79"/>
  <c r="P8" i="79"/>
  <c r="O8" i="79"/>
  <c r="M8" i="79"/>
  <c r="K8" i="79"/>
  <c r="H8" i="79"/>
  <c r="C8" i="79"/>
  <c r="AB7" i="79"/>
  <c r="AD7" i="79" s="1"/>
  <c r="J7" i="79" s="1"/>
  <c r="Y7" i="79"/>
  <c r="X7" i="79"/>
  <c r="P7" i="79"/>
  <c r="O7" i="79"/>
  <c r="M7" i="79"/>
  <c r="H7" i="79"/>
  <c r="C7" i="79"/>
  <c r="AB6" i="79"/>
  <c r="AD6" i="79" s="1"/>
  <c r="J6" i="79" s="1"/>
  <c r="Y6" i="79"/>
  <c r="X6" i="79"/>
  <c r="P6" i="79"/>
  <c r="O6" i="79"/>
  <c r="Q6" i="79" s="1"/>
  <c r="M6" i="79"/>
  <c r="H6" i="79"/>
  <c r="C6" i="79"/>
  <c r="AF3" i="79"/>
  <c r="W3" i="79"/>
  <c r="V3" i="79"/>
  <c r="U3" i="79"/>
  <c r="T3" i="79"/>
  <c r="O3" i="79"/>
  <c r="G3" i="79"/>
  <c r="F3" i="79"/>
  <c r="H3" i="79" s="1"/>
  <c r="D3" i="79"/>
  <c r="A2" i="79"/>
  <c r="A1" i="79"/>
  <c r="AD31" i="78"/>
  <c r="J31" i="78" s="1"/>
  <c r="AB31" i="78"/>
  <c r="Y31" i="78"/>
  <c r="X31" i="78"/>
  <c r="P31" i="78"/>
  <c r="Q31" i="78" s="1"/>
  <c r="O31" i="78"/>
  <c r="M31" i="78"/>
  <c r="H31" i="78"/>
  <c r="C31" i="78"/>
  <c r="AB30" i="78"/>
  <c r="AD30" i="78" s="1"/>
  <c r="J30" i="78" s="1"/>
  <c r="Y30" i="78"/>
  <c r="X30" i="78"/>
  <c r="P30" i="78"/>
  <c r="O30" i="78"/>
  <c r="M30" i="78"/>
  <c r="H30" i="78"/>
  <c r="C30" i="78"/>
  <c r="AB29" i="78"/>
  <c r="AD29" i="78" s="1"/>
  <c r="J29" i="78" s="1"/>
  <c r="Y29" i="78"/>
  <c r="X29" i="78"/>
  <c r="P29" i="78"/>
  <c r="O29" i="78"/>
  <c r="Q29" i="78" s="1"/>
  <c r="M29" i="78"/>
  <c r="H29" i="78"/>
  <c r="C29" i="78"/>
  <c r="AB28" i="78"/>
  <c r="AD28" i="78" s="1"/>
  <c r="J28" i="78" s="1"/>
  <c r="K28" i="78" s="1"/>
  <c r="Y28" i="78"/>
  <c r="X28" i="78"/>
  <c r="P28" i="78"/>
  <c r="O28" i="78"/>
  <c r="M28" i="78"/>
  <c r="H28" i="78"/>
  <c r="C28" i="78"/>
  <c r="AB27" i="78"/>
  <c r="AD27" i="78" s="1"/>
  <c r="J27" i="78" s="1"/>
  <c r="I27" i="78" s="1"/>
  <c r="Y27" i="78"/>
  <c r="X27" i="78"/>
  <c r="P27" i="78"/>
  <c r="O27" i="78"/>
  <c r="M27" i="78"/>
  <c r="H27" i="78"/>
  <c r="C27" i="78"/>
  <c r="AB26" i="78"/>
  <c r="AD26" i="78" s="1"/>
  <c r="J26" i="78" s="1"/>
  <c r="K26" i="78" s="1"/>
  <c r="Y26" i="78"/>
  <c r="X26" i="78"/>
  <c r="P26" i="78"/>
  <c r="O26" i="78"/>
  <c r="Q26" i="78" s="1"/>
  <c r="M26" i="78"/>
  <c r="H26" i="78"/>
  <c r="C26" i="78"/>
  <c r="AB25" i="78"/>
  <c r="AD25" i="78" s="1"/>
  <c r="J25" i="78" s="1"/>
  <c r="Y25" i="78"/>
  <c r="X25" i="78"/>
  <c r="P25" i="78"/>
  <c r="O25" i="78"/>
  <c r="M25" i="78"/>
  <c r="H25" i="78"/>
  <c r="C25" i="78"/>
  <c r="AB24" i="78"/>
  <c r="AD24" i="78" s="1"/>
  <c r="J24" i="78" s="1"/>
  <c r="K24" i="78" s="1"/>
  <c r="Y24" i="78"/>
  <c r="X24" i="78"/>
  <c r="P24" i="78"/>
  <c r="O24" i="78"/>
  <c r="Q24" i="78" s="1"/>
  <c r="M24" i="78"/>
  <c r="I24" i="78"/>
  <c r="H24" i="78"/>
  <c r="C24" i="78"/>
  <c r="AB23" i="78"/>
  <c r="AD23" i="78" s="1"/>
  <c r="J23" i="78" s="1"/>
  <c r="Y23" i="78"/>
  <c r="X23" i="78"/>
  <c r="P23" i="78"/>
  <c r="O23" i="78"/>
  <c r="M23" i="78"/>
  <c r="H23" i="78"/>
  <c r="C23" i="78"/>
  <c r="AB22" i="78"/>
  <c r="AD22" i="78" s="1"/>
  <c r="J22" i="78" s="1"/>
  <c r="Y22" i="78"/>
  <c r="X22" i="78"/>
  <c r="P22" i="78"/>
  <c r="Q22" i="78" s="1"/>
  <c r="O22" i="78"/>
  <c r="M22" i="78"/>
  <c r="H22" i="78"/>
  <c r="C22" i="78"/>
  <c r="AB21" i="78"/>
  <c r="AD21" i="78" s="1"/>
  <c r="J21" i="78" s="1"/>
  <c r="I21" i="78" s="1"/>
  <c r="Y21" i="78"/>
  <c r="X21" i="78"/>
  <c r="P21" i="78"/>
  <c r="O21" i="78"/>
  <c r="Q21" i="78" s="1"/>
  <c r="M21" i="78"/>
  <c r="H21" i="78"/>
  <c r="C21" i="78"/>
  <c r="AB20" i="78"/>
  <c r="AD20" i="78" s="1"/>
  <c r="J20" i="78" s="1"/>
  <c r="K20" i="78" s="1"/>
  <c r="Y20" i="78"/>
  <c r="X20" i="78"/>
  <c r="P20" i="78"/>
  <c r="O20" i="78"/>
  <c r="Q20" i="78" s="1"/>
  <c r="M20" i="78"/>
  <c r="H20" i="78"/>
  <c r="C20" i="78"/>
  <c r="AD19" i="78"/>
  <c r="J19" i="78" s="1"/>
  <c r="I19" i="78" s="1"/>
  <c r="AB19" i="78"/>
  <c r="Y19" i="78"/>
  <c r="X19" i="78"/>
  <c r="P19" i="78"/>
  <c r="O19" i="78"/>
  <c r="Q19" i="78" s="1"/>
  <c r="M19" i="78"/>
  <c r="H19" i="78"/>
  <c r="C19" i="78"/>
  <c r="AB18" i="78"/>
  <c r="AD18" i="78" s="1"/>
  <c r="J18" i="78" s="1"/>
  <c r="Y18" i="78"/>
  <c r="X18" i="78"/>
  <c r="P18" i="78"/>
  <c r="O18" i="78"/>
  <c r="Q18" i="78" s="1"/>
  <c r="M18" i="78"/>
  <c r="H18" i="78"/>
  <c r="C18" i="78"/>
  <c r="AB17" i="78"/>
  <c r="AD17" i="78" s="1"/>
  <c r="J17" i="78" s="1"/>
  <c r="Y17" i="78"/>
  <c r="X17" i="78"/>
  <c r="Q17" i="78"/>
  <c r="P17" i="78"/>
  <c r="O17" i="78"/>
  <c r="M17" i="78"/>
  <c r="H17" i="78"/>
  <c r="C17" i="78"/>
  <c r="AD16" i="78"/>
  <c r="J16" i="78" s="1"/>
  <c r="AB16" i="78"/>
  <c r="Y16" i="78"/>
  <c r="X16" i="78"/>
  <c r="P16" i="78"/>
  <c r="O16" i="78"/>
  <c r="Q16" i="78" s="1"/>
  <c r="M16" i="78"/>
  <c r="H16" i="78"/>
  <c r="C16" i="78"/>
  <c r="AB15" i="78"/>
  <c r="AD15" i="78" s="1"/>
  <c r="J15" i="78" s="1"/>
  <c r="K15" i="78" s="1"/>
  <c r="Y15" i="78"/>
  <c r="X15" i="78"/>
  <c r="P15" i="78"/>
  <c r="O15" i="78"/>
  <c r="Q15" i="78" s="1"/>
  <c r="M15" i="78"/>
  <c r="H15" i="78"/>
  <c r="C15" i="78"/>
  <c r="AB14" i="78"/>
  <c r="AD14" i="78" s="1"/>
  <c r="J14" i="78" s="1"/>
  <c r="Y14" i="78"/>
  <c r="X14" i="78"/>
  <c r="P14" i="78"/>
  <c r="O14" i="78"/>
  <c r="Q14" i="78" s="1"/>
  <c r="M14" i="78"/>
  <c r="H14" i="78"/>
  <c r="C14" i="78"/>
  <c r="AB13" i="78"/>
  <c r="AD13" i="78" s="1"/>
  <c r="J13" i="78" s="1"/>
  <c r="K13" i="78" s="1"/>
  <c r="Y13" i="78"/>
  <c r="X13" i="78"/>
  <c r="P13" i="78"/>
  <c r="O13" i="78"/>
  <c r="Q13" i="78" s="1"/>
  <c r="M13" i="78"/>
  <c r="H13" i="78"/>
  <c r="C13" i="78"/>
  <c r="AB12" i="78"/>
  <c r="AD12" i="78" s="1"/>
  <c r="J12" i="78" s="1"/>
  <c r="K12" i="78" s="1"/>
  <c r="Y12" i="78"/>
  <c r="X12" i="78"/>
  <c r="P12" i="78"/>
  <c r="O12" i="78"/>
  <c r="Q12" i="78" s="1"/>
  <c r="M12" i="78"/>
  <c r="I12" i="78"/>
  <c r="H12" i="78"/>
  <c r="C12" i="78"/>
  <c r="AB11" i="78"/>
  <c r="AD11" i="78" s="1"/>
  <c r="Y11" i="78"/>
  <c r="X11" i="78"/>
  <c r="P11" i="78"/>
  <c r="O11" i="78"/>
  <c r="M11" i="78"/>
  <c r="J11" i="78"/>
  <c r="H11" i="78"/>
  <c r="C11" i="78"/>
  <c r="AD10" i="78"/>
  <c r="J10" i="78" s="1"/>
  <c r="I10" i="78" s="1"/>
  <c r="AB10" i="78"/>
  <c r="Y10" i="78"/>
  <c r="X10" i="78"/>
  <c r="P10" i="78"/>
  <c r="Q10" i="78" s="1"/>
  <c r="O10" i="78"/>
  <c r="M10" i="78"/>
  <c r="K10" i="78"/>
  <c r="H10" i="78"/>
  <c r="C10" i="78"/>
  <c r="AB9" i="78"/>
  <c r="AD9" i="78" s="1"/>
  <c r="J9" i="78" s="1"/>
  <c r="K9" i="78" s="1"/>
  <c r="Y9" i="78"/>
  <c r="X9" i="78"/>
  <c r="P9" i="78"/>
  <c r="O9" i="78"/>
  <c r="Q9" i="78" s="1"/>
  <c r="M9" i="78"/>
  <c r="H9" i="78"/>
  <c r="C9" i="78"/>
  <c r="AD8" i="78"/>
  <c r="AB8" i="78"/>
  <c r="Y8" i="78"/>
  <c r="X8" i="78"/>
  <c r="P8" i="78"/>
  <c r="O8" i="78"/>
  <c r="Q8" i="78" s="1"/>
  <c r="M8" i="78"/>
  <c r="J8" i="78"/>
  <c r="I8" i="78" s="1"/>
  <c r="H8" i="78"/>
  <c r="C8" i="78"/>
  <c r="AB7" i="78"/>
  <c r="AD7" i="78" s="1"/>
  <c r="J7" i="78" s="1"/>
  <c r="Y7" i="78"/>
  <c r="X7" i="78"/>
  <c r="P7" i="78"/>
  <c r="O7" i="78"/>
  <c r="Q7" i="78" s="1"/>
  <c r="M7" i="78"/>
  <c r="H7" i="78"/>
  <c r="C7" i="78"/>
  <c r="AB6" i="78"/>
  <c r="AD6" i="78" s="1"/>
  <c r="J6" i="78" s="1"/>
  <c r="Y6" i="78"/>
  <c r="X6" i="78"/>
  <c r="P6" i="78"/>
  <c r="O6" i="78"/>
  <c r="Q6" i="78" s="1"/>
  <c r="M6" i="78"/>
  <c r="H6" i="78"/>
  <c r="C6" i="78"/>
  <c r="AD5" i="78"/>
  <c r="J5" i="78" s="1"/>
  <c r="K5" i="78" s="1"/>
  <c r="AB5" i="78"/>
  <c r="Y5" i="78"/>
  <c r="X5" i="78"/>
  <c r="P5" i="78"/>
  <c r="O5" i="78"/>
  <c r="Q5" i="78" s="1"/>
  <c r="M5" i="78"/>
  <c r="I5" i="78"/>
  <c r="H5" i="78"/>
  <c r="C5" i="78"/>
  <c r="AB4" i="78"/>
  <c r="AD4" i="78" s="1"/>
  <c r="J4" i="78" s="1"/>
  <c r="Y4" i="78"/>
  <c r="X4" i="78"/>
  <c r="P4" i="78"/>
  <c r="O4" i="78"/>
  <c r="Q4" i="78" s="1"/>
  <c r="M4" i="78"/>
  <c r="H4" i="78"/>
  <c r="C4" i="78"/>
  <c r="AG3" i="78"/>
  <c r="AF3" i="78"/>
  <c r="W3" i="78"/>
  <c r="V3" i="78"/>
  <c r="U3" i="78"/>
  <c r="T3" i="78"/>
  <c r="O3" i="78"/>
  <c r="G3" i="78"/>
  <c r="F3" i="78"/>
  <c r="A2" i="78"/>
  <c r="A1" i="78"/>
  <c r="AB31" i="77"/>
  <c r="AD31" i="77" s="1"/>
  <c r="J31" i="77" s="1"/>
  <c r="Y31" i="77"/>
  <c r="X31" i="77"/>
  <c r="P31" i="77"/>
  <c r="Q31" i="77" s="1"/>
  <c r="O31" i="77"/>
  <c r="M31" i="77"/>
  <c r="H31" i="77"/>
  <c r="C31" i="77"/>
  <c r="AB30" i="77"/>
  <c r="AD30" i="77" s="1"/>
  <c r="Y30" i="77"/>
  <c r="X30" i="77"/>
  <c r="P30" i="77"/>
  <c r="O30" i="77"/>
  <c r="M30" i="77"/>
  <c r="J30" i="77"/>
  <c r="K30" i="77" s="1"/>
  <c r="H30" i="77"/>
  <c r="C30" i="77"/>
  <c r="AB29" i="77"/>
  <c r="AD29" i="77" s="1"/>
  <c r="J29" i="77" s="1"/>
  <c r="Y29" i="77"/>
  <c r="X29" i="77"/>
  <c r="P29" i="77"/>
  <c r="Q29" i="77" s="1"/>
  <c r="O29" i="77"/>
  <c r="M29" i="77"/>
  <c r="H29" i="77"/>
  <c r="C29" i="77"/>
  <c r="AD28" i="77"/>
  <c r="J28" i="77" s="1"/>
  <c r="AB28" i="77"/>
  <c r="Y28" i="77"/>
  <c r="X28" i="77"/>
  <c r="P28" i="77"/>
  <c r="O28" i="77"/>
  <c r="Q28" i="77" s="1"/>
  <c r="M28" i="77"/>
  <c r="H28" i="77"/>
  <c r="C28" i="77"/>
  <c r="AB27" i="77"/>
  <c r="AD27" i="77" s="1"/>
  <c r="J27" i="77" s="1"/>
  <c r="Y27" i="77"/>
  <c r="X27" i="77"/>
  <c r="P27" i="77"/>
  <c r="O27" i="77"/>
  <c r="M27" i="77"/>
  <c r="H27" i="77"/>
  <c r="C27" i="77"/>
  <c r="AB26" i="77"/>
  <c r="AD26" i="77" s="1"/>
  <c r="J26" i="77" s="1"/>
  <c r="Y26" i="77"/>
  <c r="X26" i="77"/>
  <c r="P26" i="77"/>
  <c r="O26" i="77"/>
  <c r="M26" i="77"/>
  <c r="H26" i="77"/>
  <c r="C26" i="77"/>
  <c r="AB25" i="77"/>
  <c r="AD25" i="77" s="1"/>
  <c r="J25" i="77" s="1"/>
  <c r="Y25" i="77"/>
  <c r="X25" i="77"/>
  <c r="P25" i="77"/>
  <c r="O25" i="77"/>
  <c r="Q25" i="77" s="1"/>
  <c r="M25" i="77"/>
  <c r="H25" i="77"/>
  <c r="C25" i="77"/>
  <c r="AB24" i="77"/>
  <c r="AD24" i="77" s="1"/>
  <c r="J24" i="77" s="1"/>
  <c r="K24" i="77" s="1"/>
  <c r="Y24" i="77"/>
  <c r="X24" i="77"/>
  <c r="P24" i="77"/>
  <c r="O24" i="77"/>
  <c r="Q24" i="77" s="1"/>
  <c r="M24" i="77"/>
  <c r="H24" i="77"/>
  <c r="C24" i="77"/>
  <c r="AB23" i="77"/>
  <c r="AD23" i="77" s="1"/>
  <c r="Y23" i="77"/>
  <c r="X23" i="77"/>
  <c r="P23" i="77"/>
  <c r="O23" i="77"/>
  <c r="Q23" i="77" s="1"/>
  <c r="M23" i="77"/>
  <c r="J23" i="77"/>
  <c r="H23" i="77"/>
  <c r="C23" i="77"/>
  <c r="AB22" i="77"/>
  <c r="AD22" i="77" s="1"/>
  <c r="J22" i="77" s="1"/>
  <c r="Y22" i="77"/>
  <c r="X22" i="77"/>
  <c r="Q22" i="77"/>
  <c r="P22" i="77"/>
  <c r="O22" i="77"/>
  <c r="M22" i="77"/>
  <c r="H22" i="77"/>
  <c r="C22" i="77"/>
  <c r="AD21" i="77"/>
  <c r="J21" i="77" s="1"/>
  <c r="AB21" i="77"/>
  <c r="Y21" i="77"/>
  <c r="X21" i="77"/>
  <c r="P21" i="77"/>
  <c r="O21" i="77"/>
  <c r="M21" i="77"/>
  <c r="H21" i="77"/>
  <c r="C21" i="77"/>
  <c r="AB20" i="77"/>
  <c r="AD20" i="77" s="1"/>
  <c r="J20" i="77" s="1"/>
  <c r="Y20" i="77"/>
  <c r="X20" i="77"/>
  <c r="P20" i="77"/>
  <c r="O20" i="77"/>
  <c r="M20" i="77"/>
  <c r="H20" i="77"/>
  <c r="C20" i="77"/>
  <c r="AB19" i="77"/>
  <c r="AD19" i="77" s="1"/>
  <c r="J19" i="77" s="1"/>
  <c r="K19" i="77" s="1"/>
  <c r="Y19" i="77"/>
  <c r="X19" i="77"/>
  <c r="P19" i="77"/>
  <c r="O19" i="77"/>
  <c r="Q19" i="77" s="1"/>
  <c r="M19" i="77"/>
  <c r="I19" i="77"/>
  <c r="H19" i="77"/>
  <c r="C19" i="77"/>
  <c r="AB18" i="77"/>
  <c r="AD18" i="77" s="1"/>
  <c r="J18" i="77" s="1"/>
  <c r="Y18" i="77"/>
  <c r="X18" i="77"/>
  <c r="P18" i="77"/>
  <c r="O18" i="77"/>
  <c r="M18" i="77"/>
  <c r="H18" i="77"/>
  <c r="C18" i="77"/>
  <c r="AB17" i="77"/>
  <c r="AD17" i="77" s="1"/>
  <c r="J17" i="77" s="1"/>
  <c r="Y17" i="77"/>
  <c r="X17" i="77"/>
  <c r="Q17" i="77"/>
  <c r="P17" i="77"/>
  <c r="O17" i="77"/>
  <c r="M17" i="77"/>
  <c r="H17" i="77"/>
  <c r="C17" i="77"/>
  <c r="AB16" i="77"/>
  <c r="AD16" i="77" s="1"/>
  <c r="J16" i="77" s="1"/>
  <c r="Y16" i="77"/>
  <c r="X16" i="77"/>
  <c r="P16" i="77"/>
  <c r="O16" i="77"/>
  <c r="M16" i="77"/>
  <c r="H16" i="77"/>
  <c r="C16" i="77"/>
  <c r="AB15" i="77"/>
  <c r="AD15" i="77" s="1"/>
  <c r="J15" i="77" s="1"/>
  <c r="Y15" i="77"/>
  <c r="X15" i="77"/>
  <c r="P15" i="77"/>
  <c r="O15" i="77"/>
  <c r="M15" i="77"/>
  <c r="H15" i="77"/>
  <c r="C15" i="77"/>
  <c r="AB14" i="77"/>
  <c r="AD14" i="77" s="1"/>
  <c r="J14" i="77" s="1"/>
  <c r="Y14" i="77"/>
  <c r="X14" i="77"/>
  <c r="P14" i="77"/>
  <c r="Q14" i="77" s="1"/>
  <c r="O14" i="77"/>
  <c r="M14" i="77"/>
  <c r="H14" i="77"/>
  <c r="C14" i="77"/>
  <c r="AD13" i="77"/>
  <c r="J13" i="77" s="1"/>
  <c r="I13" i="77" s="1"/>
  <c r="AB13" i="77"/>
  <c r="Y13" i="77"/>
  <c r="X13" i="77"/>
  <c r="P13" i="77"/>
  <c r="O13" i="77"/>
  <c r="Q13" i="77" s="1"/>
  <c r="M13" i="77"/>
  <c r="K13" i="77"/>
  <c r="H13" i="77"/>
  <c r="C13" i="77"/>
  <c r="AB12" i="77"/>
  <c r="AD12" i="77" s="1"/>
  <c r="J12" i="77" s="1"/>
  <c r="K12" i="77" s="1"/>
  <c r="Y12" i="77"/>
  <c r="X12" i="77"/>
  <c r="P12" i="77"/>
  <c r="O12" i="77"/>
  <c r="M12" i="77"/>
  <c r="H12" i="77"/>
  <c r="C12" i="77"/>
  <c r="AB11" i="77"/>
  <c r="AD11" i="77" s="1"/>
  <c r="J11" i="77" s="1"/>
  <c r="Y11" i="77"/>
  <c r="X11" i="77"/>
  <c r="P11" i="77"/>
  <c r="O11" i="77"/>
  <c r="M11" i="77"/>
  <c r="H11" i="77"/>
  <c r="C11" i="77"/>
  <c r="AB10" i="77"/>
  <c r="AD10" i="77" s="1"/>
  <c r="J10" i="77" s="1"/>
  <c r="Y10" i="77"/>
  <c r="X10" i="77"/>
  <c r="P10" i="77"/>
  <c r="O10" i="77"/>
  <c r="M10" i="77"/>
  <c r="H10" i="77"/>
  <c r="C10" i="77"/>
  <c r="AB9" i="77"/>
  <c r="AD9" i="77" s="1"/>
  <c r="J9" i="77" s="1"/>
  <c r="Y9" i="77"/>
  <c r="X9" i="77"/>
  <c r="P9" i="77"/>
  <c r="O9" i="77"/>
  <c r="Q9" i="77" s="1"/>
  <c r="M9" i="77"/>
  <c r="H9" i="77"/>
  <c r="C9" i="77"/>
  <c r="AB8" i="77"/>
  <c r="AD8" i="77" s="1"/>
  <c r="J8" i="77" s="1"/>
  <c r="Y8" i="77"/>
  <c r="X8" i="77"/>
  <c r="P8" i="77"/>
  <c r="Q8" i="77" s="1"/>
  <c r="O8" i="77"/>
  <c r="M8" i="77"/>
  <c r="H8" i="77"/>
  <c r="C8" i="77"/>
  <c r="AB7" i="77"/>
  <c r="AD7" i="77" s="1"/>
  <c r="J7" i="77" s="1"/>
  <c r="Y7" i="77"/>
  <c r="X7" i="77"/>
  <c r="P7" i="77"/>
  <c r="O7" i="77"/>
  <c r="M7" i="77"/>
  <c r="H7" i="77"/>
  <c r="C7" i="77"/>
  <c r="AB6" i="77"/>
  <c r="AD6" i="77" s="1"/>
  <c r="J6" i="77" s="1"/>
  <c r="K6" i="77" s="1"/>
  <c r="Y6" i="77"/>
  <c r="X6" i="77"/>
  <c r="P6" i="77"/>
  <c r="Q6" i="77" s="1"/>
  <c r="O6" i="77"/>
  <c r="M6" i="77"/>
  <c r="H6" i="77"/>
  <c r="C6" i="77"/>
  <c r="AD5" i="77"/>
  <c r="J5" i="77" s="1"/>
  <c r="I5" i="77" s="1"/>
  <c r="AB5" i="77"/>
  <c r="Y5" i="77"/>
  <c r="X5" i="77"/>
  <c r="P5" i="77"/>
  <c r="O5" i="77"/>
  <c r="M5" i="77"/>
  <c r="H5" i="77"/>
  <c r="C5" i="77"/>
  <c r="AB4" i="77"/>
  <c r="AD4" i="77" s="1"/>
  <c r="Y4" i="77"/>
  <c r="X4" i="77"/>
  <c r="P4" i="77"/>
  <c r="O4" i="77"/>
  <c r="M4" i="77"/>
  <c r="H4" i="77"/>
  <c r="C4" i="77"/>
  <c r="AF3" i="77"/>
  <c r="V3" i="77"/>
  <c r="U3" i="77"/>
  <c r="T3" i="77"/>
  <c r="O3" i="77"/>
  <c r="D3" i="77"/>
  <c r="A2" i="77"/>
  <c r="A1" i="77"/>
  <c r="AD31" i="76"/>
  <c r="J31" i="76" s="1"/>
  <c r="K31" i="76" s="1"/>
  <c r="AB31" i="76"/>
  <c r="Y31" i="76"/>
  <c r="X31" i="76"/>
  <c r="Q31" i="76"/>
  <c r="P31" i="76"/>
  <c r="O31" i="76"/>
  <c r="M31" i="76"/>
  <c r="I31" i="76"/>
  <c r="H31" i="76"/>
  <c r="C31" i="76"/>
  <c r="AD30" i="76"/>
  <c r="J30" i="76" s="1"/>
  <c r="K30" i="76" s="1"/>
  <c r="AB30" i="76"/>
  <c r="Y30" i="76"/>
  <c r="X30" i="76"/>
  <c r="P30" i="76"/>
  <c r="O30" i="76"/>
  <c r="M30" i="76"/>
  <c r="H30" i="76"/>
  <c r="C30" i="76"/>
  <c r="AB29" i="76"/>
  <c r="AD29" i="76" s="1"/>
  <c r="J29" i="76" s="1"/>
  <c r="K29" i="76" s="1"/>
  <c r="Y29" i="76"/>
  <c r="X29" i="76"/>
  <c r="P29" i="76"/>
  <c r="O29" i="76"/>
  <c r="Q29" i="76" s="1"/>
  <c r="M29" i="76"/>
  <c r="H29" i="76"/>
  <c r="C29" i="76"/>
  <c r="AB28" i="76"/>
  <c r="AD28" i="76" s="1"/>
  <c r="J28" i="76" s="1"/>
  <c r="Y28" i="76"/>
  <c r="X28" i="76"/>
  <c r="P28" i="76"/>
  <c r="O28" i="76"/>
  <c r="Q28" i="76" s="1"/>
  <c r="M28" i="76"/>
  <c r="H28" i="76"/>
  <c r="C28" i="76"/>
  <c r="AB27" i="76"/>
  <c r="AD27" i="76" s="1"/>
  <c r="J27" i="76" s="1"/>
  <c r="K27" i="76" s="1"/>
  <c r="Y27" i="76"/>
  <c r="X27" i="76"/>
  <c r="P27" i="76"/>
  <c r="Q27" i="76" s="1"/>
  <c r="O27" i="76"/>
  <c r="M27" i="76"/>
  <c r="H27" i="76"/>
  <c r="C27" i="76"/>
  <c r="AB26" i="76"/>
  <c r="AD26" i="76" s="1"/>
  <c r="J26" i="76" s="1"/>
  <c r="Y26" i="76"/>
  <c r="X26" i="76"/>
  <c r="P26" i="76"/>
  <c r="O26" i="76"/>
  <c r="M26" i="76"/>
  <c r="H26" i="76"/>
  <c r="C26" i="76"/>
  <c r="AB25" i="76"/>
  <c r="AD25" i="76" s="1"/>
  <c r="J25" i="76" s="1"/>
  <c r="Y25" i="76"/>
  <c r="X25" i="76"/>
  <c r="P25" i="76"/>
  <c r="Q25" i="76" s="1"/>
  <c r="O25" i="76"/>
  <c r="M25" i="76"/>
  <c r="H25" i="76"/>
  <c r="C25" i="76"/>
  <c r="AB24" i="76"/>
  <c r="AD24" i="76" s="1"/>
  <c r="J24" i="76" s="1"/>
  <c r="Y24" i="76"/>
  <c r="X24" i="76"/>
  <c r="Q24" i="76"/>
  <c r="P24" i="76"/>
  <c r="O24" i="76"/>
  <c r="M24" i="76"/>
  <c r="H24" i="76"/>
  <c r="C24" i="76"/>
  <c r="AB23" i="76"/>
  <c r="AD23" i="76" s="1"/>
  <c r="J23" i="76" s="1"/>
  <c r="Y23" i="76"/>
  <c r="X23" i="76"/>
  <c r="P23" i="76"/>
  <c r="O23" i="76"/>
  <c r="M23" i="76"/>
  <c r="H23" i="76"/>
  <c r="C23" i="76"/>
  <c r="AB22" i="76"/>
  <c r="AD22" i="76" s="1"/>
  <c r="J22" i="76" s="1"/>
  <c r="K22" i="76" s="1"/>
  <c r="Y22" i="76"/>
  <c r="X22" i="76"/>
  <c r="P22" i="76"/>
  <c r="O22" i="76"/>
  <c r="Q22" i="76" s="1"/>
  <c r="M22" i="76"/>
  <c r="H22" i="76"/>
  <c r="C22" i="76"/>
  <c r="AB21" i="76"/>
  <c r="AD21" i="76" s="1"/>
  <c r="J21" i="76" s="1"/>
  <c r="Y21" i="76"/>
  <c r="X21" i="76"/>
  <c r="P21" i="76"/>
  <c r="O21" i="76"/>
  <c r="M21" i="76"/>
  <c r="H21" i="76"/>
  <c r="C21" i="76"/>
  <c r="AB20" i="76"/>
  <c r="AD20" i="76" s="1"/>
  <c r="J20" i="76" s="1"/>
  <c r="Y20" i="76"/>
  <c r="X20" i="76"/>
  <c r="Q20" i="76"/>
  <c r="P20" i="76"/>
  <c r="O20" i="76"/>
  <c r="M20" i="76"/>
  <c r="H20" i="76"/>
  <c r="C20" i="76"/>
  <c r="AB19" i="76"/>
  <c r="AD19" i="76" s="1"/>
  <c r="J19" i="76" s="1"/>
  <c r="Y19" i="76"/>
  <c r="X19" i="76"/>
  <c r="P19" i="76"/>
  <c r="O19" i="76"/>
  <c r="M19" i="76"/>
  <c r="H19" i="76"/>
  <c r="C19" i="76"/>
  <c r="AD18" i="76"/>
  <c r="J18" i="76" s="1"/>
  <c r="I18" i="76" s="1"/>
  <c r="AB18" i="76"/>
  <c r="Y18" i="76"/>
  <c r="X18" i="76"/>
  <c r="P18" i="76"/>
  <c r="O18" i="76"/>
  <c r="Q18" i="76" s="1"/>
  <c r="M18" i="76"/>
  <c r="K18" i="76"/>
  <c r="H18" i="76"/>
  <c r="C18" i="76"/>
  <c r="AB17" i="76"/>
  <c r="AD17" i="76" s="1"/>
  <c r="J17" i="76" s="1"/>
  <c r="Y17" i="76"/>
  <c r="X17" i="76"/>
  <c r="P17" i="76"/>
  <c r="Q17" i="76" s="1"/>
  <c r="O17" i="76"/>
  <c r="M17" i="76"/>
  <c r="H17" i="76"/>
  <c r="C17" i="76"/>
  <c r="AD16" i="76"/>
  <c r="J16" i="76" s="1"/>
  <c r="AB16" i="76"/>
  <c r="Y16" i="76"/>
  <c r="X16" i="76"/>
  <c r="P16" i="76"/>
  <c r="O16" i="76"/>
  <c r="Q16" i="76" s="1"/>
  <c r="M16" i="76"/>
  <c r="H16" i="76"/>
  <c r="C16" i="76"/>
  <c r="AB15" i="76"/>
  <c r="AD15" i="76" s="1"/>
  <c r="Y15" i="76"/>
  <c r="X15" i="76"/>
  <c r="P15" i="76"/>
  <c r="O15" i="76"/>
  <c r="Q15" i="76" s="1"/>
  <c r="M15" i="76"/>
  <c r="J15" i="76"/>
  <c r="H15" i="76"/>
  <c r="C15" i="76"/>
  <c r="AB14" i="76"/>
  <c r="AD14" i="76" s="1"/>
  <c r="J14" i="76" s="1"/>
  <c r="K14" i="76" s="1"/>
  <c r="Y14" i="76"/>
  <c r="X14" i="76"/>
  <c r="Q14" i="76"/>
  <c r="P14" i="76"/>
  <c r="O14" i="76"/>
  <c r="M14" i="76"/>
  <c r="H14" i="76"/>
  <c r="C14" i="76"/>
  <c r="AB13" i="76"/>
  <c r="AD13" i="76" s="1"/>
  <c r="J13" i="76" s="1"/>
  <c r="Y13" i="76"/>
  <c r="X13" i="76"/>
  <c r="P13" i="76"/>
  <c r="O13" i="76"/>
  <c r="M13" i="76"/>
  <c r="H13" i="76"/>
  <c r="C13" i="76"/>
  <c r="AB12" i="76"/>
  <c r="AD12" i="76" s="1"/>
  <c r="J12" i="76" s="1"/>
  <c r="Y12" i="76"/>
  <c r="X12" i="76"/>
  <c r="P12" i="76"/>
  <c r="O12" i="76"/>
  <c r="Q12" i="76" s="1"/>
  <c r="M12" i="76"/>
  <c r="H12" i="76"/>
  <c r="C12" i="76"/>
  <c r="AB11" i="76"/>
  <c r="AD11" i="76" s="1"/>
  <c r="J11" i="76" s="1"/>
  <c r="Y11" i="76"/>
  <c r="X11" i="76"/>
  <c r="P11" i="76"/>
  <c r="O11" i="76"/>
  <c r="M11" i="76"/>
  <c r="H11" i="76"/>
  <c r="C11" i="76"/>
  <c r="AB10" i="76"/>
  <c r="AD10" i="76" s="1"/>
  <c r="J10" i="76" s="1"/>
  <c r="I10" i="76" s="1"/>
  <c r="Y10" i="76"/>
  <c r="X10" i="76"/>
  <c r="P10" i="76"/>
  <c r="O10" i="76"/>
  <c r="M10" i="76"/>
  <c r="H10" i="76"/>
  <c r="C10" i="76"/>
  <c r="AB9" i="76"/>
  <c r="AD9" i="76" s="1"/>
  <c r="J9" i="76" s="1"/>
  <c r="Y9" i="76"/>
  <c r="X9" i="76"/>
  <c r="P9" i="76"/>
  <c r="Q9" i="76" s="1"/>
  <c r="O9" i="76"/>
  <c r="M9" i="76"/>
  <c r="H9" i="76"/>
  <c r="C9" i="76"/>
  <c r="AD8" i="76"/>
  <c r="J8" i="76" s="1"/>
  <c r="AB8" i="76"/>
  <c r="Y8" i="76"/>
  <c r="X8" i="76"/>
  <c r="P8" i="76"/>
  <c r="O8" i="76"/>
  <c r="Q8" i="76" s="1"/>
  <c r="M8" i="76"/>
  <c r="H8" i="76"/>
  <c r="C8" i="76"/>
  <c r="AD7" i="76"/>
  <c r="J7" i="76" s="1"/>
  <c r="AB7" i="76"/>
  <c r="Y7" i="76"/>
  <c r="X7" i="76"/>
  <c r="P7" i="76"/>
  <c r="O7" i="76"/>
  <c r="Q7" i="76" s="1"/>
  <c r="M7" i="76"/>
  <c r="H7" i="76"/>
  <c r="C7" i="76"/>
  <c r="AB6" i="76"/>
  <c r="AD6" i="76" s="1"/>
  <c r="J6" i="76" s="1"/>
  <c r="K6" i="76" s="1"/>
  <c r="Y6" i="76"/>
  <c r="X6" i="76"/>
  <c r="P6" i="76"/>
  <c r="Q6" i="76" s="1"/>
  <c r="O6" i="76"/>
  <c r="M6" i="76"/>
  <c r="H6" i="76"/>
  <c r="C6" i="76"/>
  <c r="AB5" i="76"/>
  <c r="AD5" i="76" s="1"/>
  <c r="J5" i="76" s="1"/>
  <c r="Y5" i="76"/>
  <c r="X5" i="76"/>
  <c r="P5" i="76"/>
  <c r="O5" i="76"/>
  <c r="M5" i="76"/>
  <c r="H5" i="76"/>
  <c r="C5" i="76"/>
  <c r="AB4" i="76"/>
  <c r="AD4" i="76" s="1"/>
  <c r="Y4" i="76"/>
  <c r="X4" i="76"/>
  <c r="Q4" i="76"/>
  <c r="P4" i="76"/>
  <c r="O4" i="76"/>
  <c r="M4" i="76"/>
  <c r="H4" i="76"/>
  <c r="C4" i="76"/>
  <c r="AG3" i="76"/>
  <c r="AF3" i="76"/>
  <c r="W3" i="76"/>
  <c r="V3" i="76"/>
  <c r="U3" i="76"/>
  <c r="T3" i="76"/>
  <c r="O3" i="76"/>
  <c r="G3" i="76"/>
  <c r="F3" i="76"/>
  <c r="D3" i="76"/>
  <c r="A2" i="76"/>
  <c r="A1" i="76"/>
  <c r="AB31" i="75"/>
  <c r="AD31" i="75" s="1"/>
  <c r="J31" i="75" s="1"/>
  <c r="Y31" i="75"/>
  <c r="X31" i="75"/>
  <c r="P31" i="75"/>
  <c r="O31" i="75"/>
  <c r="Q31" i="75" s="1"/>
  <c r="M31" i="75"/>
  <c r="H31" i="75"/>
  <c r="C31" i="75"/>
  <c r="AB30" i="75"/>
  <c r="AD30" i="75" s="1"/>
  <c r="J30" i="75" s="1"/>
  <c r="Y30" i="75"/>
  <c r="X30" i="75"/>
  <c r="P30" i="75"/>
  <c r="O30" i="75"/>
  <c r="Q30" i="75" s="1"/>
  <c r="M30" i="75"/>
  <c r="H30" i="75"/>
  <c r="C30" i="75"/>
  <c r="AB29" i="75"/>
  <c r="AD29" i="75" s="1"/>
  <c r="J29" i="75" s="1"/>
  <c r="Y29" i="75"/>
  <c r="X29" i="75"/>
  <c r="P29" i="75"/>
  <c r="Q29" i="75" s="1"/>
  <c r="O29" i="75"/>
  <c r="M29" i="75"/>
  <c r="H29" i="75"/>
  <c r="C29" i="75"/>
  <c r="AB28" i="75"/>
  <c r="AD28" i="75" s="1"/>
  <c r="J28" i="75" s="1"/>
  <c r="I28" i="75" s="1"/>
  <c r="Y28" i="75"/>
  <c r="X28" i="75"/>
  <c r="P28" i="75"/>
  <c r="O28" i="75"/>
  <c r="M28" i="75"/>
  <c r="H28" i="75"/>
  <c r="C28" i="75"/>
  <c r="AB27" i="75"/>
  <c r="AD27" i="75" s="1"/>
  <c r="J27" i="75" s="1"/>
  <c r="Y27" i="75"/>
  <c r="X27" i="75"/>
  <c r="P27" i="75"/>
  <c r="Q27" i="75" s="1"/>
  <c r="O27" i="75"/>
  <c r="M27" i="75"/>
  <c r="H27" i="75"/>
  <c r="C27" i="75"/>
  <c r="AD26" i="75"/>
  <c r="J26" i="75" s="1"/>
  <c r="AB26" i="75"/>
  <c r="Y26" i="75"/>
  <c r="X26" i="75"/>
  <c r="P26" i="75"/>
  <c r="O26" i="75"/>
  <c r="Q26" i="75" s="1"/>
  <c r="M26" i="75"/>
  <c r="H26" i="75"/>
  <c r="C26" i="75"/>
  <c r="AB25" i="75"/>
  <c r="AD25" i="75" s="1"/>
  <c r="J25" i="75" s="1"/>
  <c r="Y25" i="75"/>
  <c r="X25" i="75"/>
  <c r="P25" i="75"/>
  <c r="O25" i="75"/>
  <c r="Q25" i="75" s="1"/>
  <c r="M25" i="75"/>
  <c r="H25" i="75"/>
  <c r="C25" i="75"/>
  <c r="AB24" i="75"/>
  <c r="AD24" i="75" s="1"/>
  <c r="J24" i="75" s="1"/>
  <c r="K24" i="75" s="1"/>
  <c r="Y24" i="75"/>
  <c r="X24" i="75"/>
  <c r="P24" i="75"/>
  <c r="O24" i="75"/>
  <c r="M24" i="75"/>
  <c r="H24" i="75"/>
  <c r="C24" i="75"/>
  <c r="AB23" i="75"/>
  <c r="AD23" i="75" s="1"/>
  <c r="J23" i="75" s="1"/>
  <c r="Y23" i="75"/>
  <c r="X23" i="75"/>
  <c r="P23" i="75"/>
  <c r="O23" i="75"/>
  <c r="M23" i="75"/>
  <c r="H23" i="75"/>
  <c r="C23" i="75"/>
  <c r="AD22" i="75"/>
  <c r="J22" i="75" s="1"/>
  <c r="AB22" i="75"/>
  <c r="Y22" i="75"/>
  <c r="X22" i="75"/>
  <c r="P22" i="75"/>
  <c r="O22" i="75"/>
  <c r="Q22" i="75" s="1"/>
  <c r="M22" i="75"/>
  <c r="H22" i="75"/>
  <c r="C22" i="75"/>
  <c r="AB21" i="75"/>
  <c r="AD21" i="75" s="1"/>
  <c r="J21" i="75" s="1"/>
  <c r="Y21" i="75"/>
  <c r="X21" i="75"/>
  <c r="P21" i="75"/>
  <c r="O21" i="75"/>
  <c r="M21" i="75"/>
  <c r="H21" i="75"/>
  <c r="C21" i="75"/>
  <c r="AB20" i="75"/>
  <c r="AD20" i="75" s="1"/>
  <c r="J20" i="75" s="1"/>
  <c r="I20" i="75" s="1"/>
  <c r="Y20" i="75"/>
  <c r="X20" i="75"/>
  <c r="P20" i="75"/>
  <c r="O20" i="75"/>
  <c r="M20" i="75"/>
  <c r="H20" i="75"/>
  <c r="C20" i="75"/>
  <c r="AB19" i="75"/>
  <c r="AD19" i="75" s="1"/>
  <c r="J19" i="75" s="1"/>
  <c r="Y19" i="75"/>
  <c r="X19" i="75"/>
  <c r="P19" i="75"/>
  <c r="Q19" i="75" s="1"/>
  <c r="O19" i="75"/>
  <c r="M19" i="75"/>
  <c r="H19" i="75"/>
  <c r="C19" i="75"/>
  <c r="AD18" i="75"/>
  <c r="J18" i="75" s="1"/>
  <c r="AB18" i="75"/>
  <c r="Y18" i="75"/>
  <c r="X18" i="75"/>
  <c r="P18" i="75"/>
  <c r="O18" i="75"/>
  <c r="Q18" i="75" s="1"/>
  <c r="M18" i="75"/>
  <c r="H18" i="75"/>
  <c r="C18" i="75"/>
  <c r="AB17" i="75"/>
  <c r="AD17" i="75" s="1"/>
  <c r="J17" i="75" s="1"/>
  <c r="Y17" i="75"/>
  <c r="X17" i="75"/>
  <c r="P17" i="75"/>
  <c r="O17" i="75"/>
  <c r="Q17" i="75" s="1"/>
  <c r="M17" i="75"/>
  <c r="H17" i="75"/>
  <c r="C17" i="75"/>
  <c r="AB16" i="75"/>
  <c r="AD16" i="75" s="1"/>
  <c r="J16" i="75" s="1"/>
  <c r="K16" i="75" s="1"/>
  <c r="Y16" i="75"/>
  <c r="X16" i="75"/>
  <c r="P16" i="75"/>
  <c r="O16" i="75"/>
  <c r="Q16" i="75" s="1"/>
  <c r="M16" i="75"/>
  <c r="H16" i="75"/>
  <c r="C16" i="75"/>
  <c r="AB15" i="75"/>
  <c r="AD15" i="75" s="1"/>
  <c r="J15" i="75" s="1"/>
  <c r="Y15" i="75"/>
  <c r="X15" i="75"/>
  <c r="P15" i="75"/>
  <c r="O15" i="75"/>
  <c r="M15" i="75"/>
  <c r="H15" i="75"/>
  <c r="C15" i="75"/>
  <c r="AB14" i="75"/>
  <c r="AD14" i="75" s="1"/>
  <c r="J14" i="75" s="1"/>
  <c r="Y14" i="75"/>
  <c r="X14" i="75"/>
  <c r="Q14" i="75"/>
  <c r="P14" i="75"/>
  <c r="O14" i="75"/>
  <c r="M14" i="75"/>
  <c r="H14" i="75"/>
  <c r="C14" i="75"/>
  <c r="AB13" i="75"/>
  <c r="AD13" i="75" s="1"/>
  <c r="J13" i="75" s="1"/>
  <c r="Y13" i="75"/>
  <c r="X13" i="75"/>
  <c r="P13" i="75"/>
  <c r="Q13" i="75" s="1"/>
  <c r="O13" i="75"/>
  <c r="M13" i="75"/>
  <c r="H13" i="75"/>
  <c r="C13" i="75"/>
  <c r="AD12" i="75"/>
  <c r="J12" i="75" s="1"/>
  <c r="AB12" i="75"/>
  <c r="Y12" i="75"/>
  <c r="X12" i="75"/>
  <c r="P12" i="75"/>
  <c r="O12" i="75"/>
  <c r="Q12" i="75" s="1"/>
  <c r="M12" i="75"/>
  <c r="H12" i="75"/>
  <c r="C12" i="75"/>
  <c r="AB11" i="75"/>
  <c r="AD11" i="75" s="1"/>
  <c r="Y11" i="75"/>
  <c r="X11" i="75"/>
  <c r="P11" i="75"/>
  <c r="O11" i="75"/>
  <c r="M11" i="75"/>
  <c r="J11" i="75"/>
  <c r="H11" i="75"/>
  <c r="C11" i="75"/>
  <c r="AD10" i="75"/>
  <c r="J10" i="75" s="1"/>
  <c r="I10" i="75" s="1"/>
  <c r="AB10" i="75"/>
  <c r="Y10" i="75"/>
  <c r="X10" i="75"/>
  <c r="P10" i="75"/>
  <c r="Q10" i="75" s="1"/>
  <c r="O10" i="75"/>
  <c r="M10" i="75"/>
  <c r="K10" i="75"/>
  <c r="H10" i="75"/>
  <c r="C10" i="75"/>
  <c r="AB9" i="75"/>
  <c r="AD9" i="75" s="1"/>
  <c r="J9" i="75" s="1"/>
  <c r="Y9" i="75"/>
  <c r="X9" i="75"/>
  <c r="P9" i="75"/>
  <c r="O9" i="75"/>
  <c r="Q9" i="75" s="1"/>
  <c r="M9" i="75"/>
  <c r="H9" i="75"/>
  <c r="C9" i="75"/>
  <c r="AB8" i="75"/>
  <c r="AD8" i="75" s="1"/>
  <c r="J8" i="75" s="1"/>
  <c r="K8" i="75" s="1"/>
  <c r="Y8" i="75"/>
  <c r="X8" i="75"/>
  <c r="P8" i="75"/>
  <c r="O8" i="75"/>
  <c r="Q8" i="75" s="1"/>
  <c r="M8" i="75"/>
  <c r="H8" i="75"/>
  <c r="C8" i="75"/>
  <c r="AB7" i="75"/>
  <c r="AD7" i="75" s="1"/>
  <c r="J7" i="75" s="1"/>
  <c r="Y7" i="75"/>
  <c r="X7" i="75"/>
  <c r="P7" i="75"/>
  <c r="O7" i="75"/>
  <c r="Q7" i="75" s="1"/>
  <c r="M7" i="75"/>
  <c r="H7" i="75"/>
  <c r="C7" i="75"/>
  <c r="AB6" i="75"/>
  <c r="AD6" i="75" s="1"/>
  <c r="J6" i="75" s="1"/>
  <c r="K6" i="75" s="1"/>
  <c r="Y6" i="75"/>
  <c r="X6" i="75"/>
  <c r="P6" i="75"/>
  <c r="O6" i="75"/>
  <c r="Q6" i="75" s="1"/>
  <c r="M6" i="75"/>
  <c r="H6" i="75"/>
  <c r="C6" i="75"/>
  <c r="AB5" i="75"/>
  <c r="AD5" i="75" s="1"/>
  <c r="J5" i="75" s="1"/>
  <c r="Y5" i="75"/>
  <c r="X5" i="75"/>
  <c r="P5" i="75"/>
  <c r="Q5" i="75" s="1"/>
  <c r="O5" i="75"/>
  <c r="M5" i="75"/>
  <c r="H5" i="75"/>
  <c r="C5" i="75"/>
  <c r="AD4" i="75"/>
  <c r="J4" i="75" s="1"/>
  <c r="K4" i="75" s="1"/>
  <c r="AB4" i="75"/>
  <c r="Y4" i="75"/>
  <c r="X4" i="75"/>
  <c r="P4" i="75"/>
  <c r="O4" i="75"/>
  <c r="Q4" i="75" s="1"/>
  <c r="M4" i="75"/>
  <c r="H4" i="75"/>
  <c r="C4" i="75"/>
  <c r="AG3" i="75"/>
  <c r="AF3" i="75"/>
  <c r="W3" i="75"/>
  <c r="V3" i="75"/>
  <c r="U3" i="75"/>
  <c r="T3" i="75"/>
  <c r="O3" i="75"/>
  <c r="G3" i="75"/>
  <c r="A2" i="75"/>
  <c r="A1" i="75"/>
  <c r="AD31" i="74"/>
  <c r="J31" i="74" s="1"/>
  <c r="AB31" i="74"/>
  <c r="Y31" i="74"/>
  <c r="X31" i="74"/>
  <c r="Q31" i="74"/>
  <c r="P31" i="74"/>
  <c r="O31" i="74"/>
  <c r="M31" i="74"/>
  <c r="H31" i="74"/>
  <c r="C31" i="74"/>
  <c r="AD30" i="74"/>
  <c r="J30" i="74" s="1"/>
  <c r="AB30" i="74"/>
  <c r="Y30" i="74"/>
  <c r="X30" i="74"/>
  <c r="P30" i="74"/>
  <c r="O30" i="74"/>
  <c r="Q30" i="74" s="1"/>
  <c r="M30" i="74"/>
  <c r="H30" i="74"/>
  <c r="C30" i="74"/>
  <c r="AB29" i="74"/>
  <c r="AD29" i="74" s="1"/>
  <c r="J29" i="74" s="1"/>
  <c r="Y29" i="74"/>
  <c r="X29" i="74"/>
  <c r="P29" i="74"/>
  <c r="O29" i="74"/>
  <c r="M29" i="74"/>
  <c r="H29" i="74"/>
  <c r="C29" i="74"/>
  <c r="AB28" i="74"/>
  <c r="AD28" i="74" s="1"/>
  <c r="J28" i="74" s="1"/>
  <c r="I28" i="74" s="1"/>
  <c r="Y28" i="74"/>
  <c r="X28" i="74"/>
  <c r="P28" i="74"/>
  <c r="O28" i="74"/>
  <c r="M28" i="74"/>
  <c r="H28" i="74"/>
  <c r="C28" i="74"/>
  <c r="AB27" i="74"/>
  <c r="AD27" i="74" s="1"/>
  <c r="J27" i="74" s="1"/>
  <c r="Y27" i="74"/>
  <c r="X27" i="74"/>
  <c r="P27" i="74"/>
  <c r="O27" i="74"/>
  <c r="Q27" i="74" s="1"/>
  <c r="M27" i="74"/>
  <c r="H27" i="74"/>
  <c r="C27" i="74"/>
  <c r="AB26" i="74"/>
  <c r="AD26" i="74" s="1"/>
  <c r="J26" i="74" s="1"/>
  <c r="K26" i="74" s="1"/>
  <c r="Y26" i="74"/>
  <c r="X26" i="74"/>
  <c r="P26" i="74"/>
  <c r="O26" i="74"/>
  <c r="Q26" i="74" s="1"/>
  <c r="M26" i="74"/>
  <c r="H26" i="74"/>
  <c r="C26" i="74"/>
  <c r="AB25" i="74"/>
  <c r="AD25" i="74" s="1"/>
  <c r="J25" i="74" s="1"/>
  <c r="Y25" i="74"/>
  <c r="X25" i="74"/>
  <c r="P25" i="74"/>
  <c r="O25" i="74"/>
  <c r="Q25" i="74" s="1"/>
  <c r="M25" i="74"/>
  <c r="H25" i="74"/>
  <c r="C25" i="74"/>
  <c r="AB24" i="74"/>
  <c r="AD24" i="74" s="1"/>
  <c r="J24" i="74" s="1"/>
  <c r="Y24" i="74"/>
  <c r="X24" i="74"/>
  <c r="P24" i="74"/>
  <c r="Q24" i="74" s="1"/>
  <c r="O24" i="74"/>
  <c r="M24" i="74"/>
  <c r="H24" i="74"/>
  <c r="C24" i="74"/>
  <c r="AB23" i="74"/>
  <c r="AD23" i="74" s="1"/>
  <c r="J23" i="74" s="1"/>
  <c r="Y23" i="74"/>
  <c r="X23" i="74"/>
  <c r="P23" i="74"/>
  <c r="Q23" i="74" s="1"/>
  <c r="O23" i="74"/>
  <c r="M23" i="74"/>
  <c r="H23" i="74"/>
  <c r="C23" i="74"/>
  <c r="AB22" i="74"/>
  <c r="AD22" i="74" s="1"/>
  <c r="J22" i="74" s="1"/>
  <c r="Y22" i="74"/>
  <c r="X22" i="74"/>
  <c r="P22" i="74"/>
  <c r="O22" i="74"/>
  <c r="Q22" i="74" s="1"/>
  <c r="M22" i="74"/>
  <c r="H22" i="74"/>
  <c r="C22" i="74"/>
  <c r="AB21" i="74"/>
  <c r="AD21" i="74" s="1"/>
  <c r="J21" i="74" s="1"/>
  <c r="Y21" i="74"/>
  <c r="X21" i="74"/>
  <c r="P21" i="74"/>
  <c r="O21" i="74"/>
  <c r="M21" i="74"/>
  <c r="H21" i="74"/>
  <c r="C21" i="74"/>
  <c r="AB20" i="74"/>
  <c r="AD20" i="74" s="1"/>
  <c r="J20" i="74" s="1"/>
  <c r="Y20" i="74"/>
  <c r="X20" i="74"/>
  <c r="P20" i="74"/>
  <c r="O20" i="74"/>
  <c r="Q20" i="74" s="1"/>
  <c r="M20" i="74"/>
  <c r="H20" i="74"/>
  <c r="C20" i="74"/>
  <c r="AB19" i="74"/>
  <c r="AD19" i="74" s="1"/>
  <c r="J19" i="74" s="1"/>
  <c r="Y19" i="74"/>
  <c r="X19" i="74"/>
  <c r="P19" i="74"/>
  <c r="O19" i="74"/>
  <c r="Q19" i="74" s="1"/>
  <c r="M19" i="74"/>
  <c r="H19" i="74"/>
  <c r="C19" i="74"/>
  <c r="AB18" i="74"/>
  <c r="AD18" i="74" s="1"/>
  <c r="J18" i="74" s="1"/>
  <c r="Y18" i="74"/>
  <c r="X18" i="74"/>
  <c r="P18" i="74"/>
  <c r="O18" i="74"/>
  <c r="Q18" i="74" s="1"/>
  <c r="M18" i="74"/>
  <c r="H18" i="74"/>
  <c r="C18" i="74"/>
  <c r="AB17" i="74"/>
  <c r="AD17" i="74" s="1"/>
  <c r="Y17" i="74"/>
  <c r="X17" i="74"/>
  <c r="P17" i="74"/>
  <c r="O17" i="74"/>
  <c r="Q17" i="74" s="1"/>
  <c r="M17" i="74"/>
  <c r="J17" i="74"/>
  <c r="H17" i="74"/>
  <c r="C17" i="74"/>
  <c r="AB16" i="74"/>
  <c r="AD16" i="74" s="1"/>
  <c r="J16" i="74" s="1"/>
  <c r="Y16" i="74"/>
  <c r="X16" i="74"/>
  <c r="P16" i="74"/>
  <c r="O16" i="74"/>
  <c r="Q16" i="74" s="1"/>
  <c r="M16" i="74"/>
  <c r="H16" i="74"/>
  <c r="C16" i="74"/>
  <c r="AD15" i="74"/>
  <c r="J15" i="74" s="1"/>
  <c r="I15" i="74" s="1"/>
  <c r="AB15" i="74"/>
  <c r="Y15" i="74"/>
  <c r="X15" i="74"/>
  <c r="P15" i="74"/>
  <c r="Q15" i="74" s="1"/>
  <c r="O15" i="74"/>
  <c r="M15" i="74"/>
  <c r="H15" i="74"/>
  <c r="C15" i="74"/>
  <c r="AB14" i="74"/>
  <c r="AD14" i="74" s="1"/>
  <c r="J14" i="74" s="1"/>
  <c r="Y14" i="74"/>
  <c r="X14" i="74"/>
  <c r="P14" i="74"/>
  <c r="O14" i="74"/>
  <c r="Q14" i="74" s="1"/>
  <c r="M14" i="74"/>
  <c r="H14" i="74"/>
  <c r="C14" i="74"/>
  <c r="AB13" i="74"/>
  <c r="AD13" i="74" s="1"/>
  <c r="J13" i="74" s="1"/>
  <c r="Y13" i="74"/>
  <c r="X13" i="74"/>
  <c r="P13" i="74"/>
  <c r="O13" i="74"/>
  <c r="M13" i="74"/>
  <c r="H13" i="74"/>
  <c r="C13" i="74"/>
  <c r="AB12" i="74"/>
  <c r="AD12" i="74" s="1"/>
  <c r="J12" i="74" s="1"/>
  <c r="Y12" i="74"/>
  <c r="X12" i="74"/>
  <c r="P12" i="74"/>
  <c r="O12" i="74"/>
  <c r="M12" i="74"/>
  <c r="H12" i="74"/>
  <c r="C12" i="74"/>
  <c r="AB11" i="74"/>
  <c r="AD11" i="74" s="1"/>
  <c r="J11" i="74" s="1"/>
  <c r="Y11" i="74"/>
  <c r="X11" i="74"/>
  <c r="P11" i="74"/>
  <c r="O11" i="74"/>
  <c r="M11" i="74"/>
  <c r="H11" i="74"/>
  <c r="C11" i="74"/>
  <c r="AB10" i="74"/>
  <c r="AD10" i="74" s="1"/>
  <c r="J10" i="74" s="1"/>
  <c r="Y10" i="74"/>
  <c r="X10" i="74"/>
  <c r="P10" i="74"/>
  <c r="O10" i="74"/>
  <c r="Q10" i="74" s="1"/>
  <c r="M10" i="74"/>
  <c r="H10" i="74"/>
  <c r="C10" i="74"/>
  <c r="AB9" i="74"/>
  <c r="AD9" i="74" s="1"/>
  <c r="J9" i="74" s="1"/>
  <c r="K9" i="74" s="1"/>
  <c r="Y9" i="74"/>
  <c r="X9" i="74"/>
  <c r="P9" i="74"/>
  <c r="O9" i="74"/>
  <c r="Q9" i="74" s="1"/>
  <c r="M9" i="74"/>
  <c r="H9" i="74"/>
  <c r="C9" i="74"/>
  <c r="AB8" i="74"/>
  <c r="AD8" i="74" s="1"/>
  <c r="J8" i="74" s="1"/>
  <c r="Y8" i="74"/>
  <c r="X8" i="74"/>
  <c r="P8" i="74"/>
  <c r="O8" i="74"/>
  <c r="M8" i="74"/>
  <c r="H8" i="74"/>
  <c r="C8" i="74"/>
  <c r="AB7" i="74"/>
  <c r="AD7" i="74" s="1"/>
  <c r="J7" i="74" s="1"/>
  <c r="Y7" i="74"/>
  <c r="X7" i="74"/>
  <c r="P7" i="74"/>
  <c r="O7" i="74"/>
  <c r="M7" i="74"/>
  <c r="H7" i="74"/>
  <c r="C7" i="74"/>
  <c r="AD6" i="74"/>
  <c r="J6" i="74" s="1"/>
  <c r="AB6" i="74"/>
  <c r="Y6" i="74"/>
  <c r="X6" i="74"/>
  <c r="P6" i="74"/>
  <c r="O6" i="74"/>
  <c r="Q6" i="74" s="1"/>
  <c r="M6" i="74"/>
  <c r="H6" i="74"/>
  <c r="C6" i="74"/>
  <c r="AB5" i="74"/>
  <c r="AD5" i="74" s="1"/>
  <c r="J5" i="74" s="1"/>
  <c r="Y5" i="74"/>
  <c r="X5" i="74"/>
  <c r="P5" i="74"/>
  <c r="O5" i="74"/>
  <c r="M5" i="74"/>
  <c r="H5" i="74"/>
  <c r="C5" i="74"/>
  <c r="AB4" i="74"/>
  <c r="AD4" i="74" s="1"/>
  <c r="Y4" i="74"/>
  <c r="X4" i="74"/>
  <c r="P4" i="74"/>
  <c r="O4" i="74"/>
  <c r="M4" i="74"/>
  <c r="H4" i="74"/>
  <c r="C4" i="74"/>
  <c r="AG3" i="74"/>
  <c r="AF3" i="74"/>
  <c r="W3" i="74"/>
  <c r="V3" i="74"/>
  <c r="U3" i="74"/>
  <c r="T3" i="74"/>
  <c r="O3" i="74"/>
  <c r="F3" i="74"/>
  <c r="D3" i="74"/>
  <c r="A2" i="74"/>
  <c r="A1" i="74"/>
  <c r="AB31" i="73"/>
  <c r="AD31" i="73" s="1"/>
  <c r="J31" i="73" s="1"/>
  <c r="Y31" i="73"/>
  <c r="X31" i="73"/>
  <c r="P31" i="73"/>
  <c r="O31" i="73"/>
  <c r="M31" i="73"/>
  <c r="H31" i="73"/>
  <c r="C31" i="73"/>
  <c r="AB30" i="73"/>
  <c r="AD30" i="73" s="1"/>
  <c r="J30" i="73" s="1"/>
  <c r="Y30" i="73"/>
  <c r="X30" i="73"/>
  <c r="P30" i="73"/>
  <c r="O30" i="73"/>
  <c r="M30" i="73"/>
  <c r="H30" i="73"/>
  <c r="C30" i="73"/>
  <c r="AB29" i="73"/>
  <c r="AD29" i="73" s="1"/>
  <c r="J29" i="73" s="1"/>
  <c r="Y29" i="73"/>
  <c r="X29" i="73"/>
  <c r="Q29" i="73"/>
  <c r="P29" i="73"/>
  <c r="O29" i="73"/>
  <c r="M29" i="73"/>
  <c r="H29" i="73"/>
  <c r="C29" i="73"/>
  <c r="AB28" i="73"/>
  <c r="AD28" i="73" s="1"/>
  <c r="J28" i="73" s="1"/>
  <c r="Y28" i="73"/>
  <c r="X28" i="73"/>
  <c r="P28" i="73"/>
  <c r="O28" i="73"/>
  <c r="Q28" i="73" s="1"/>
  <c r="M28" i="73"/>
  <c r="H28" i="73"/>
  <c r="C28" i="73"/>
  <c r="AB27" i="73"/>
  <c r="AD27" i="73" s="1"/>
  <c r="J27" i="73" s="1"/>
  <c r="K27" i="73" s="1"/>
  <c r="Y27" i="73"/>
  <c r="X27" i="73"/>
  <c r="P27" i="73"/>
  <c r="O27" i="73"/>
  <c r="M27" i="73"/>
  <c r="H27" i="73"/>
  <c r="C27" i="73"/>
  <c r="AB26" i="73"/>
  <c r="AD26" i="73" s="1"/>
  <c r="J26" i="73" s="1"/>
  <c r="Y26" i="73"/>
  <c r="X26" i="73"/>
  <c r="P26" i="73"/>
  <c r="O26" i="73"/>
  <c r="M26" i="73"/>
  <c r="H26" i="73"/>
  <c r="C26" i="73"/>
  <c r="AB25" i="73"/>
  <c r="AD25" i="73" s="1"/>
  <c r="J25" i="73" s="1"/>
  <c r="Y25" i="73"/>
  <c r="X25" i="73"/>
  <c r="P25" i="73"/>
  <c r="O25" i="73"/>
  <c r="M25" i="73"/>
  <c r="H25" i="73"/>
  <c r="C25" i="73"/>
  <c r="AB24" i="73"/>
  <c r="AD24" i="73" s="1"/>
  <c r="J24" i="73" s="1"/>
  <c r="Y24" i="73"/>
  <c r="X24" i="73"/>
  <c r="Q24" i="73"/>
  <c r="P24" i="73"/>
  <c r="O24" i="73"/>
  <c r="M24" i="73"/>
  <c r="H24" i="73"/>
  <c r="C24" i="73"/>
  <c r="AB23" i="73"/>
  <c r="AD23" i="73" s="1"/>
  <c r="J23" i="73" s="1"/>
  <c r="Y23" i="73"/>
  <c r="X23" i="73"/>
  <c r="P23" i="73"/>
  <c r="O23" i="73"/>
  <c r="Q23" i="73" s="1"/>
  <c r="M23" i="73"/>
  <c r="H23" i="73"/>
  <c r="C23" i="73"/>
  <c r="AB22" i="73"/>
  <c r="AD22" i="73" s="1"/>
  <c r="J22" i="73" s="1"/>
  <c r="K22" i="73" s="1"/>
  <c r="Y22" i="73"/>
  <c r="X22" i="73"/>
  <c r="P22" i="73"/>
  <c r="O22" i="73"/>
  <c r="Q22" i="73" s="1"/>
  <c r="M22" i="73"/>
  <c r="H22" i="73"/>
  <c r="C22" i="73"/>
  <c r="AB21" i="73"/>
  <c r="AD21" i="73" s="1"/>
  <c r="J21" i="73" s="1"/>
  <c r="Y21" i="73"/>
  <c r="X21" i="73"/>
  <c r="P21" i="73"/>
  <c r="O21" i="73"/>
  <c r="M21" i="73"/>
  <c r="H21" i="73"/>
  <c r="C21" i="73"/>
  <c r="AD20" i="73"/>
  <c r="J20" i="73" s="1"/>
  <c r="I20" i="73" s="1"/>
  <c r="AB20" i="73"/>
  <c r="Y20" i="73"/>
  <c r="X20" i="73"/>
  <c r="P20" i="73"/>
  <c r="O20" i="73"/>
  <c r="M20" i="73"/>
  <c r="H20" i="73"/>
  <c r="C20" i="73"/>
  <c r="AB19" i="73"/>
  <c r="AD19" i="73" s="1"/>
  <c r="J19" i="73" s="1"/>
  <c r="K19" i="73" s="1"/>
  <c r="Y19" i="73"/>
  <c r="X19" i="73"/>
  <c r="P19" i="73"/>
  <c r="O19" i="73"/>
  <c r="M19" i="73"/>
  <c r="I19" i="73"/>
  <c r="H19" i="73"/>
  <c r="C19" i="73"/>
  <c r="AB18" i="73"/>
  <c r="AD18" i="73" s="1"/>
  <c r="J18" i="73" s="1"/>
  <c r="Y18" i="73"/>
  <c r="X18" i="73"/>
  <c r="P18" i="73"/>
  <c r="O18" i="73"/>
  <c r="Q18" i="73" s="1"/>
  <c r="M18" i="73"/>
  <c r="H18" i="73"/>
  <c r="C18" i="73"/>
  <c r="AB17" i="73"/>
  <c r="AD17" i="73" s="1"/>
  <c r="J17" i="73" s="1"/>
  <c r="Y17" i="73"/>
  <c r="X17" i="73"/>
  <c r="P17" i="73"/>
  <c r="O17" i="73"/>
  <c r="Q17" i="73" s="1"/>
  <c r="M17" i="73"/>
  <c r="H17" i="73"/>
  <c r="C17" i="73"/>
  <c r="AB16" i="73"/>
  <c r="AD16" i="73" s="1"/>
  <c r="J16" i="73" s="1"/>
  <c r="Y16" i="73"/>
  <c r="X16" i="73"/>
  <c r="P16" i="73"/>
  <c r="O16" i="73"/>
  <c r="M16" i="73"/>
  <c r="H16" i="73"/>
  <c r="C16" i="73"/>
  <c r="AB15" i="73"/>
  <c r="AD15" i="73" s="1"/>
  <c r="J15" i="73" s="1"/>
  <c r="Y15" i="73"/>
  <c r="X15" i="73"/>
  <c r="P15" i="73"/>
  <c r="O15" i="73"/>
  <c r="M15" i="73"/>
  <c r="H15" i="73"/>
  <c r="C15" i="73"/>
  <c r="AB14" i="73"/>
  <c r="AD14" i="73" s="1"/>
  <c r="J14" i="73" s="1"/>
  <c r="Y14" i="73"/>
  <c r="X14" i="73"/>
  <c r="P14" i="73"/>
  <c r="O14" i="73"/>
  <c r="M14" i="73"/>
  <c r="H14" i="73"/>
  <c r="C14" i="73"/>
  <c r="AB13" i="73"/>
  <c r="AD13" i="73" s="1"/>
  <c r="J13" i="73" s="1"/>
  <c r="Y13" i="73"/>
  <c r="X13" i="73"/>
  <c r="Q13" i="73"/>
  <c r="P13" i="73"/>
  <c r="O13" i="73"/>
  <c r="M13" i="73"/>
  <c r="H13" i="73"/>
  <c r="C13" i="73"/>
  <c r="AB12" i="73"/>
  <c r="AD12" i="73" s="1"/>
  <c r="J12" i="73" s="1"/>
  <c r="I12" i="73" s="1"/>
  <c r="Y12" i="73"/>
  <c r="X12" i="73"/>
  <c r="P12" i="73"/>
  <c r="O12" i="73"/>
  <c r="Q12" i="73" s="1"/>
  <c r="M12" i="73"/>
  <c r="H12" i="73"/>
  <c r="C12" i="73"/>
  <c r="AB11" i="73"/>
  <c r="AD11" i="73" s="1"/>
  <c r="J11" i="73" s="1"/>
  <c r="Y11" i="73"/>
  <c r="X11" i="73"/>
  <c r="P11" i="73"/>
  <c r="O11" i="73"/>
  <c r="Q11" i="73" s="1"/>
  <c r="M11" i="73"/>
  <c r="H11" i="73"/>
  <c r="C11" i="73"/>
  <c r="AB10" i="73"/>
  <c r="AD10" i="73" s="1"/>
  <c r="J10" i="73" s="1"/>
  <c r="Y10" i="73"/>
  <c r="X10" i="73"/>
  <c r="P10" i="73"/>
  <c r="O10" i="73"/>
  <c r="M10" i="73"/>
  <c r="H10" i="73"/>
  <c r="C10" i="73"/>
  <c r="AB9" i="73"/>
  <c r="AD9" i="73" s="1"/>
  <c r="Y9" i="73"/>
  <c r="X9" i="73"/>
  <c r="P9" i="73"/>
  <c r="O9" i="73"/>
  <c r="M9" i="73"/>
  <c r="J9" i="73"/>
  <c r="H9" i="73"/>
  <c r="C9" i="73"/>
  <c r="AB8" i="73"/>
  <c r="AD8" i="73" s="1"/>
  <c r="J8" i="73" s="1"/>
  <c r="Y8" i="73"/>
  <c r="X8" i="73"/>
  <c r="P8" i="73"/>
  <c r="O8" i="73"/>
  <c r="Q8" i="73" s="1"/>
  <c r="M8" i="73"/>
  <c r="H8" i="73"/>
  <c r="C8" i="73"/>
  <c r="AB7" i="73"/>
  <c r="AD7" i="73" s="1"/>
  <c r="J7" i="73" s="1"/>
  <c r="Y7" i="73"/>
  <c r="X7" i="73"/>
  <c r="P7" i="73"/>
  <c r="O7" i="73"/>
  <c r="Q7" i="73" s="1"/>
  <c r="M7" i="73"/>
  <c r="H7" i="73"/>
  <c r="C7" i="73"/>
  <c r="AB6" i="73"/>
  <c r="AD6" i="73" s="1"/>
  <c r="J6" i="73" s="1"/>
  <c r="Y6" i="73"/>
  <c r="X6" i="73"/>
  <c r="P6" i="73"/>
  <c r="O6" i="73"/>
  <c r="Q6" i="73" s="1"/>
  <c r="M6" i="73"/>
  <c r="H6" i="73"/>
  <c r="C6" i="73"/>
  <c r="AB5" i="73"/>
  <c r="AD5" i="73" s="1"/>
  <c r="J5" i="73" s="1"/>
  <c r="Y5" i="73"/>
  <c r="X5" i="73"/>
  <c r="P5" i="73"/>
  <c r="O5" i="73"/>
  <c r="M5" i="73"/>
  <c r="H5" i="73"/>
  <c r="C5" i="73"/>
  <c r="AD4" i="73"/>
  <c r="AB4" i="73"/>
  <c r="Y4" i="73"/>
  <c r="X4" i="73"/>
  <c r="P4" i="73"/>
  <c r="O4" i="73"/>
  <c r="Q4" i="73" s="1"/>
  <c r="M4" i="73"/>
  <c r="H4" i="73"/>
  <c r="C4" i="73"/>
  <c r="AG3" i="73"/>
  <c r="AF3" i="73"/>
  <c r="W3" i="73"/>
  <c r="X3" i="73" s="1"/>
  <c r="V3" i="73"/>
  <c r="U3" i="73"/>
  <c r="T3" i="73"/>
  <c r="O3" i="73"/>
  <c r="F3" i="73"/>
  <c r="D3" i="73"/>
  <c r="A2" i="73"/>
  <c r="A1" i="73"/>
  <c r="AB31" i="72"/>
  <c r="AD31" i="72" s="1"/>
  <c r="J31" i="72" s="1"/>
  <c r="Y31" i="72"/>
  <c r="X31" i="72"/>
  <c r="P31" i="72"/>
  <c r="Q31" i="72" s="1"/>
  <c r="O31" i="72"/>
  <c r="M31" i="72"/>
  <c r="H31" i="72"/>
  <c r="C31" i="72"/>
  <c r="AB30" i="72"/>
  <c r="AD30" i="72" s="1"/>
  <c r="J30" i="72" s="1"/>
  <c r="Y30" i="72"/>
  <c r="X30" i="72"/>
  <c r="P30" i="72"/>
  <c r="O30" i="72"/>
  <c r="Q30" i="72" s="1"/>
  <c r="M30" i="72"/>
  <c r="H30" i="72"/>
  <c r="C30" i="72"/>
  <c r="AB29" i="72"/>
  <c r="AD29" i="72" s="1"/>
  <c r="J29" i="72" s="1"/>
  <c r="Y29" i="72"/>
  <c r="X29" i="72"/>
  <c r="P29" i="72"/>
  <c r="O29" i="72"/>
  <c r="Q29" i="72" s="1"/>
  <c r="M29" i="72"/>
  <c r="H29" i="72"/>
  <c r="C29" i="72"/>
  <c r="AB28" i="72"/>
  <c r="AD28" i="72" s="1"/>
  <c r="J28" i="72" s="1"/>
  <c r="Y28" i="72"/>
  <c r="X28" i="72"/>
  <c r="P28" i="72"/>
  <c r="O28" i="72"/>
  <c r="M28" i="72"/>
  <c r="H28" i="72"/>
  <c r="C28" i="72"/>
  <c r="AB27" i="72"/>
  <c r="AD27" i="72" s="1"/>
  <c r="J27" i="72" s="1"/>
  <c r="Y27" i="72"/>
  <c r="X27" i="72"/>
  <c r="P27" i="72"/>
  <c r="O27" i="72"/>
  <c r="M27" i="72"/>
  <c r="H27" i="72"/>
  <c r="C27" i="72"/>
  <c r="AB26" i="72"/>
  <c r="AD26" i="72" s="1"/>
  <c r="J26" i="72" s="1"/>
  <c r="Y26" i="72"/>
  <c r="X26" i="72"/>
  <c r="Q26" i="72"/>
  <c r="P26" i="72"/>
  <c r="O26" i="72"/>
  <c r="M26" i="72"/>
  <c r="H26" i="72"/>
  <c r="C26" i="72"/>
  <c r="AB25" i="72"/>
  <c r="AD25" i="72" s="1"/>
  <c r="J25" i="72" s="1"/>
  <c r="Y25" i="72"/>
  <c r="X25" i="72"/>
  <c r="P25" i="72"/>
  <c r="O25" i="72"/>
  <c r="Q25" i="72" s="1"/>
  <c r="M25" i="72"/>
  <c r="H25" i="72"/>
  <c r="C25" i="72"/>
  <c r="AB24" i="72"/>
  <c r="AD24" i="72" s="1"/>
  <c r="J24" i="72" s="1"/>
  <c r="Y24" i="72"/>
  <c r="X24" i="72"/>
  <c r="P24" i="72"/>
  <c r="O24" i="72"/>
  <c r="Q24" i="72" s="1"/>
  <c r="M24" i="72"/>
  <c r="H24" i="72"/>
  <c r="C24" i="72"/>
  <c r="AB23" i="72"/>
  <c r="AD23" i="72" s="1"/>
  <c r="J23" i="72" s="1"/>
  <c r="Y23" i="72"/>
  <c r="X23" i="72"/>
  <c r="P23" i="72"/>
  <c r="O23" i="72"/>
  <c r="Q23" i="72" s="1"/>
  <c r="M23" i="72"/>
  <c r="H23" i="72"/>
  <c r="C23" i="72"/>
  <c r="AB22" i="72"/>
  <c r="AD22" i="72" s="1"/>
  <c r="J22" i="72" s="1"/>
  <c r="Y22" i="72"/>
  <c r="X22" i="72"/>
  <c r="P22" i="72"/>
  <c r="O22" i="72"/>
  <c r="M22" i="72"/>
  <c r="H22" i="72"/>
  <c r="C22" i="72"/>
  <c r="AB21" i="72"/>
  <c r="AD21" i="72" s="1"/>
  <c r="J21" i="72" s="1"/>
  <c r="K21" i="72" s="1"/>
  <c r="Y21" i="72"/>
  <c r="X21" i="72"/>
  <c r="P21" i="72"/>
  <c r="O21" i="72"/>
  <c r="M21" i="72"/>
  <c r="H21" i="72"/>
  <c r="C21" i="72"/>
  <c r="AB20" i="72"/>
  <c r="AD20" i="72" s="1"/>
  <c r="J20" i="72" s="1"/>
  <c r="Y20" i="72"/>
  <c r="X20" i="72"/>
  <c r="P20" i="72"/>
  <c r="O20" i="72"/>
  <c r="M20" i="72"/>
  <c r="H20" i="72"/>
  <c r="C20" i="72"/>
  <c r="AB19" i="72"/>
  <c r="AD19" i="72" s="1"/>
  <c r="J19" i="72" s="1"/>
  <c r="Y19" i="72"/>
  <c r="X19" i="72"/>
  <c r="P19" i="72"/>
  <c r="O19" i="72"/>
  <c r="M19" i="72"/>
  <c r="H19" i="72"/>
  <c r="C19" i="72"/>
  <c r="AD18" i="72"/>
  <c r="J18" i="72" s="1"/>
  <c r="AB18" i="72"/>
  <c r="Y18" i="72"/>
  <c r="X18" i="72"/>
  <c r="Q18" i="72"/>
  <c r="P18" i="72"/>
  <c r="O18" i="72"/>
  <c r="M18" i="72"/>
  <c r="H18" i="72"/>
  <c r="C18" i="72"/>
  <c r="AB17" i="72"/>
  <c r="AD17" i="72" s="1"/>
  <c r="J17" i="72" s="1"/>
  <c r="Y17" i="72"/>
  <c r="X17" i="72"/>
  <c r="P17" i="72"/>
  <c r="O17" i="72"/>
  <c r="Q17" i="72" s="1"/>
  <c r="M17" i="72"/>
  <c r="H17" i="72"/>
  <c r="C17" i="72"/>
  <c r="AB16" i="72"/>
  <c r="AD16" i="72" s="1"/>
  <c r="J16" i="72" s="1"/>
  <c r="Y16" i="72"/>
  <c r="X16" i="72"/>
  <c r="P16" i="72"/>
  <c r="O16" i="72"/>
  <c r="Q16" i="72" s="1"/>
  <c r="M16" i="72"/>
  <c r="H16" i="72"/>
  <c r="C16" i="72"/>
  <c r="AB15" i="72"/>
  <c r="AD15" i="72" s="1"/>
  <c r="J15" i="72" s="1"/>
  <c r="Y15" i="72"/>
  <c r="X15" i="72"/>
  <c r="Q15" i="72"/>
  <c r="P15" i="72"/>
  <c r="O15" i="72"/>
  <c r="M15" i="72"/>
  <c r="H15" i="72"/>
  <c r="C15" i="72"/>
  <c r="AD14" i="72"/>
  <c r="J14" i="72" s="1"/>
  <c r="I14" i="72" s="1"/>
  <c r="AB14" i="72"/>
  <c r="Y14" i="72"/>
  <c r="X14" i="72"/>
  <c r="P14" i="72"/>
  <c r="O14" i="72"/>
  <c r="Q14" i="72" s="1"/>
  <c r="M14" i="72"/>
  <c r="H14" i="72"/>
  <c r="C14" i="72"/>
  <c r="AB13" i="72"/>
  <c r="AD13" i="72" s="1"/>
  <c r="J13" i="72" s="1"/>
  <c r="K13" i="72" s="1"/>
  <c r="Y13" i="72"/>
  <c r="X13" i="72"/>
  <c r="P13" i="72"/>
  <c r="O13" i="72"/>
  <c r="Q13" i="72" s="1"/>
  <c r="M13" i="72"/>
  <c r="H13" i="72"/>
  <c r="C13" i="72"/>
  <c r="AB12" i="72"/>
  <c r="AD12" i="72" s="1"/>
  <c r="J12" i="72" s="1"/>
  <c r="Y12" i="72"/>
  <c r="X12" i="72"/>
  <c r="P12" i="72"/>
  <c r="O12" i="72"/>
  <c r="Q12" i="72" s="1"/>
  <c r="M12" i="72"/>
  <c r="H12" i="72"/>
  <c r="C12" i="72"/>
  <c r="AB11" i="72"/>
  <c r="AD11" i="72" s="1"/>
  <c r="J11" i="72" s="1"/>
  <c r="I11" i="72" s="1"/>
  <c r="Y11" i="72"/>
  <c r="X11" i="72"/>
  <c r="P11" i="72"/>
  <c r="O11" i="72"/>
  <c r="Q11" i="72" s="1"/>
  <c r="M11" i="72"/>
  <c r="H11" i="72"/>
  <c r="C11" i="72"/>
  <c r="AB10" i="72"/>
  <c r="AD10" i="72" s="1"/>
  <c r="J10" i="72" s="1"/>
  <c r="Y10" i="72"/>
  <c r="X10" i="72"/>
  <c r="Q10" i="72"/>
  <c r="P10" i="72"/>
  <c r="O10" i="72"/>
  <c r="M10" i="72"/>
  <c r="H10" i="72"/>
  <c r="C10" i="72"/>
  <c r="AB9" i="72"/>
  <c r="AD9" i="72" s="1"/>
  <c r="J9" i="72" s="1"/>
  <c r="Y9" i="72"/>
  <c r="X9" i="72"/>
  <c r="P9" i="72"/>
  <c r="O9" i="72"/>
  <c r="Q9" i="72" s="1"/>
  <c r="M9" i="72"/>
  <c r="H9" i="72"/>
  <c r="C9" i="72"/>
  <c r="AB8" i="72"/>
  <c r="AD8" i="72" s="1"/>
  <c r="J8" i="72" s="1"/>
  <c r="Y8" i="72"/>
  <c r="X8" i="72"/>
  <c r="P8" i="72"/>
  <c r="O8" i="72"/>
  <c r="Q8" i="72" s="1"/>
  <c r="M8" i="72"/>
  <c r="H8" i="72"/>
  <c r="C8" i="72"/>
  <c r="AB7" i="72"/>
  <c r="AD7" i="72" s="1"/>
  <c r="J7" i="72" s="1"/>
  <c r="Y7" i="72"/>
  <c r="X7" i="72"/>
  <c r="P7" i="72"/>
  <c r="O7" i="72"/>
  <c r="Q7" i="72" s="1"/>
  <c r="M7" i="72"/>
  <c r="H7" i="72"/>
  <c r="C7" i="72"/>
  <c r="AD6" i="72"/>
  <c r="J6" i="72" s="1"/>
  <c r="I6" i="72" s="1"/>
  <c r="AB6" i="72"/>
  <c r="Y6" i="72"/>
  <c r="X6" i="72"/>
  <c r="P6" i="72"/>
  <c r="O6" i="72"/>
  <c r="Q6" i="72" s="1"/>
  <c r="M6" i="72"/>
  <c r="K6" i="72"/>
  <c r="H6" i="72"/>
  <c r="C6" i="72"/>
  <c r="AB5" i="72"/>
  <c r="AD5" i="72" s="1"/>
  <c r="J5" i="72" s="1"/>
  <c r="K5" i="72" s="1"/>
  <c r="Y5" i="72"/>
  <c r="X5" i="72"/>
  <c r="P5" i="72"/>
  <c r="O5" i="72"/>
  <c r="Q5" i="72" s="1"/>
  <c r="M5" i="72"/>
  <c r="H5" i="72"/>
  <c r="C5" i="72"/>
  <c r="AB4" i="72"/>
  <c r="AD4" i="72" s="1"/>
  <c r="Y4" i="72"/>
  <c r="X4" i="72"/>
  <c r="P4" i="72"/>
  <c r="O4" i="72"/>
  <c r="M4" i="72"/>
  <c r="H4" i="72"/>
  <c r="C4" i="72"/>
  <c r="AG3" i="72"/>
  <c r="AF3" i="72"/>
  <c r="W3" i="72"/>
  <c r="X3" i="72" s="1"/>
  <c r="V3" i="72"/>
  <c r="U3" i="72"/>
  <c r="T3" i="72"/>
  <c r="O3" i="72"/>
  <c r="G3" i="72"/>
  <c r="F3" i="72"/>
  <c r="D3" i="72"/>
  <c r="A2" i="72"/>
  <c r="A1" i="72"/>
  <c r="AB31" i="71"/>
  <c r="AD31" i="71" s="1"/>
  <c r="J31" i="71" s="1"/>
  <c r="K31" i="71" s="1"/>
  <c r="Y31" i="71"/>
  <c r="X31" i="71"/>
  <c r="P31" i="71"/>
  <c r="O31" i="71"/>
  <c r="Q31" i="71" s="1"/>
  <c r="M31" i="71"/>
  <c r="H31" i="71"/>
  <c r="C31" i="71"/>
  <c r="AB30" i="71"/>
  <c r="AD30" i="71" s="1"/>
  <c r="J30" i="71" s="1"/>
  <c r="Y30" i="71"/>
  <c r="X30" i="71"/>
  <c r="P30" i="71"/>
  <c r="O30" i="71"/>
  <c r="Q30" i="71" s="1"/>
  <c r="M30" i="71"/>
  <c r="H30" i="71"/>
  <c r="C30" i="71"/>
  <c r="AD29" i="71"/>
  <c r="AB29" i="71"/>
  <c r="Y29" i="71"/>
  <c r="X29" i="71"/>
  <c r="P29" i="71"/>
  <c r="O29" i="71"/>
  <c r="Q29" i="71" s="1"/>
  <c r="M29" i="71"/>
  <c r="J29" i="71"/>
  <c r="I29" i="71" s="1"/>
  <c r="H29" i="71"/>
  <c r="C29" i="71"/>
  <c r="AB28" i="71"/>
  <c r="AD28" i="71" s="1"/>
  <c r="J28" i="71" s="1"/>
  <c r="Y28" i="71"/>
  <c r="X28" i="71"/>
  <c r="P28" i="71"/>
  <c r="O28" i="71"/>
  <c r="Q28" i="71" s="1"/>
  <c r="M28" i="71"/>
  <c r="H28" i="71"/>
  <c r="C28" i="71"/>
  <c r="AB27" i="71"/>
  <c r="AD27" i="71" s="1"/>
  <c r="J27" i="71" s="1"/>
  <c r="Y27" i="71"/>
  <c r="X27" i="71"/>
  <c r="P27" i="71"/>
  <c r="O27" i="71"/>
  <c r="Q27" i="71" s="1"/>
  <c r="M27" i="71"/>
  <c r="H27" i="71"/>
  <c r="C27" i="71"/>
  <c r="AB26" i="71"/>
  <c r="AD26" i="71" s="1"/>
  <c r="J26" i="71" s="1"/>
  <c r="K26" i="71" s="1"/>
  <c r="Y26" i="71"/>
  <c r="X26" i="71"/>
  <c r="P26" i="71"/>
  <c r="O26" i="71"/>
  <c r="Q26" i="71" s="1"/>
  <c r="M26" i="71"/>
  <c r="H26" i="71"/>
  <c r="C26" i="71"/>
  <c r="AB25" i="71"/>
  <c r="AD25" i="71" s="1"/>
  <c r="J25" i="71" s="1"/>
  <c r="Y25" i="71"/>
  <c r="X25" i="71"/>
  <c r="P25" i="71"/>
  <c r="O25" i="71"/>
  <c r="M25" i="71"/>
  <c r="H25" i="71"/>
  <c r="C25" i="71"/>
  <c r="AB24" i="71"/>
  <c r="AD24" i="71" s="1"/>
  <c r="J24" i="71" s="1"/>
  <c r="Y24" i="71"/>
  <c r="X24" i="71"/>
  <c r="P24" i="71"/>
  <c r="O24" i="71"/>
  <c r="Q24" i="71" s="1"/>
  <c r="M24" i="71"/>
  <c r="H24" i="71"/>
  <c r="C24" i="71"/>
  <c r="AB23" i="71"/>
  <c r="AD23" i="71" s="1"/>
  <c r="J23" i="71" s="1"/>
  <c r="K23" i="71" s="1"/>
  <c r="Y23" i="71"/>
  <c r="X23" i="71"/>
  <c r="P23" i="71"/>
  <c r="O23" i="71"/>
  <c r="Q23" i="71" s="1"/>
  <c r="M23" i="71"/>
  <c r="H23" i="71"/>
  <c r="C23" i="71"/>
  <c r="AB22" i="71"/>
  <c r="AD22" i="71" s="1"/>
  <c r="J22" i="71" s="1"/>
  <c r="Y22" i="71"/>
  <c r="X22" i="71"/>
  <c r="P22" i="71"/>
  <c r="O22" i="71"/>
  <c r="Q22" i="71" s="1"/>
  <c r="M22" i="71"/>
  <c r="H22" i="71"/>
  <c r="C22" i="71"/>
  <c r="AB21" i="71"/>
  <c r="AD21" i="71" s="1"/>
  <c r="J21" i="71" s="1"/>
  <c r="Y21" i="71"/>
  <c r="X21" i="71"/>
  <c r="P21" i="71"/>
  <c r="O21" i="71"/>
  <c r="Q21" i="71" s="1"/>
  <c r="M21" i="71"/>
  <c r="H21" i="71"/>
  <c r="C21" i="71"/>
  <c r="AB20" i="71"/>
  <c r="AD20" i="71" s="1"/>
  <c r="J20" i="71" s="1"/>
  <c r="Y20" i="71"/>
  <c r="X20" i="71"/>
  <c r="Q20" i="71"/>
  <c r="P20" i="71"/>
  <c r="O20" i="71"/>
  <c r="M20" i="71"/>
  <c r="H20" i="71"/>
  <c r="C20" i="71"/>
  <c r="AB19" i="71"/>
  <c r="AD19" i="71" s="1"/>
  <c r="J19" i="71" s="1"/>
  <c r="Y19" i="71"/>
  <c r="X19" i="71"/>
  <c r="P19" i="71"/>
  <c r="O19" i="71"/>
  <c r="Q19" i="71" s="1"/>
  <c r="M19" i="71"/>
  <c r="H19" i="71"/>
  <c r="C19" i="71"/>
  <c r="AB18" i="71"/>
  <c r="AD18" i="71" s="1"/>
  <c r="J18" i="71" s="1"/>
  <c r="Y18" i="71"/>
  <c r="X18" i="71"/>
  <c r="P18" i="71"/>
  <c r="O18" i="71"/>
  <c r="Q18" i="71" s="1"/>
  <c r="M18" i="71"/>
  <c r="H18" i="71"/>
  <c r="C18" i="71"/>
  <c r="AB17" i="71"/>
  <c r="AD17" i="71" s="1"/>
  <c r="J17" i="71" s="1"/>
  <c r="Y17" i="71"/>
  <c r="X17" i="71"/>
  <c r="P17" i="71"/>
  <c r="O17" i="71"/>
  <c r="M17" i="71"/>
  <c r="H17" i="71"/>
  <c r="C17" i="71"/>
  <c r="AD16" i="71"/>
  <c r="J16" i="71" s="1"/>
  <c r="I16" i="71" s="1"/>
  <c r="AB16" i="71"/>
  <c r="Y16" i="71"/>
  <c r="X16" i="71"/>
  <c r="P16" i="71"/>
  <c r="O16" i="71"/>
  <c r="Q16" i="71" s="1"/>
  <c r="M16" i="71"/>
  <c r="H16" i="71"/>
  <c r="C16" i="71"/>
  <c r="AB15" i="71"/>
  <c r="AD15" i="71" s="1"/>
  <c r="J15" i="71" s="1"/>
  <c r="Y15" i="71"/>
  <c r="X15" i="71"/>
  <c r="P15" i="71"/>
  <c r="O15" i="71"/>
  <c r="Q15" i="71" s="1"/>
  <c r="M15" i="71"/>
  <c r="H15" i="71"/>
  <c r="C15" i="71"/>
  <c r="AB14" i="71"/>
  <c r="AD14" i="71" s="1"/>
  <c r="J14" i="71" s="1"/>
  <c r="Y14" i="71"/>
  <c r="X14" i="71"/>
  <c r="P14" i="71"/>
  <c r="O14" i="71"/>
  <c r="M14" i="71"/>
  <c r="H14" i="71"/>
  <c r="C14" i="71"/>
  <c r="AD13" i="71"/>
  <c r="J13" i="71" s="1"/>
  <c r="AB13" i="71"/>
  <c r="Y13" i="71"/>
  <c r="X13" i="71"/>
  <c r="P13" i="71"/>
  <c r="O13" i="71"/>
  <c r="M13" i="71"/>
  <c r="H13" i="71"/>
  <c r="C13" i="71"/>
  <c r="AB12" i="71"/>
  <c r="AD12" i="71" s="1"/>
  <c r="J12" i="71" s="1"/>
  <c r="Y12" i="71"/>
  <c r="X12" i="71"/>
  <c r="P12" i="71"/>
  <c r="O12" i="71"/>
  <c r="Q12" i="71" s="1"/>
  <c r="M12" i="71"/>
  <c r="H12" i="71"/>
  <c r="C12" i="71"/>
  <c r="AB11" i="71"/>
  <c r="AD11" i="71" s="1"/>
  <c r="J11" i="71" s="1"/>
  <c r="Y11" i="71"/>
  <c r="X11" i="71"/>
  <c r="P11" i="71"/>
  <c r="O11" i="71"/>
  <c r="Q11" i="71" s="1"/>
  <c r="M11" i="71"/>
  <c r="H11" i="71"/>
  <c r="C11" i="71"/>
  <c r="AB10" i="71"/>
  <c r="AD10" i="71" s="1"/>
  <c r="J10" i="71" s="1"/>
  <c r="K10" i="71" s="1"/>
  <c r="Y10" i="71"/>
  <c r="X10" i="71"/>
  <c r="P10" i="71"/>
  <c r="O10" i="71"/>
  <c r="Q10" i="71" s="1"/>
  <c r="M10" i="71"/>
  <c r="H10" i="71"/>
  <c r="C10" i="71"/>
  <c r="AB9" i="71"/>
  <c r="AD9" i="71" s="1"/>
  <c r="J9" i="71" s="1"/>
  <c r="Y9" i="71"/>
  <c r="X9" i="71"/>
  <c r="P9" i="71"/>
  <c r="Q9" i="71" s="1"/>
  <c r="O9" i="71"/>
  <c r="M9" i="71"/>
  <c r="H9" i="71"/>
  <c r="C9" i="71"/>
  <c r="AD8" i="71"/>
  <c r="J8" i="71" s="1"/>
  <c r="I8" i="71" s="1"/>
  <c r="AB8" i="71"/>
  <c r="Y8" i="71"/>
  <c r="X8" i="71"/>
  <c r="P8" i="71"/>
  <c r="O8" i="71"/>
  <c r="Q8" i="71" s="1"/>
  <c r="M8" i="71"/>
  <c r="H8" i="71"/>
  <c r="C8" i="71"/>
  <c r="AB7" i="71"/>
  <c r="AD7" i="71" s="1"/>
  <c r="J7" i="71" s="1"/>
  <c r="K7" i="71" s="1"/>
  <c r="Y7" i="71"/>
  <c r="X7" i="71"/>
  <c r="P7" i="71"/>
  <c r="O7" i="71"/>
  <c r="M7" i="71"/>
  <c r="H7" i="71"/>
  <c r="C7" i="71"/>
  <c r="AB6" i="71"/>
  <c r="AD6" i="71" s="1"/>
  <c r="J6" i="71" s="1"/>
  <c r="Y6" i="71"/>
  <c r="X6" i="71"/>
  <c r="P6" i="71"/>
  <c r="O6" i="71"/>
  <c r="M6" i="71"/>
  <c r="H6" i="71"/>
  <c r="C6" i="71"/>
  <c r="AB5" i="71"/>
  <c r="AD5" i="71" s="1"/>
  <c r="J5" i="71" s="1"/>
  <c r="Y5" i="71"/>
  <c r="X5" i="71"/>
  <c r="P5" i="71"/>
  <c r="O5" i="71"/>
  <c r="M5" i="71"/>
  <c r="H5" i="71"/>
  <c r="C5" i="71"/>
  <c r="AD4" i="71"/>
  <c r="AB4" i="71"/>
  <c r="Y4" i="71"/>
  <c r="X4" i="71"/>
  <c r="Q4" i="71"/>
  <c r="P4" i="71"/>
  <c r="O4" i="71"/>
  <c r="M4" i="71"/>
  <c r="H4" i="71"/>
  <c r="C4" i="71"/>
  <c r="AG3" i="71"/>
  <c r="AF3" i="71"/>
  <c r="W3" i="71"/>
  <c r="V3" i="71"/>
  <c r="U3" i="71"/>
  <c r="T3" i="71"/>
  <c r="O3" i="71"/>
  <c r="G3" i="71"/>
  <c r="F3" i="71"/>
  <c r="D3" i="71"/>
  <c r="A2" i="71"/>
  <c r="A1" i="71"/>
  <c r="AB31" i="70"/>
  <c r="AD31" i="70" s="1"/>
  <c r="J31" i="70" s="1"/>
  <c r="Y31" i="70"/>
  <c r="X31" i="70"/>
  <c r="P31" i="70"/>
  <c r="O31" i="70"/>
  <c r="Q31" i="70" s="1"/>
  <c r="M31" i="70"/>
  <c r="H31" i="70"/>
  <c r="C31" i="70"/>
  <c r="AD30" i="70"/>
  <c r="J30" i="70" s="1"/>
  <c r="AB30" i="70"/>
  <c r="Y30" i="70"/>
  <c r="X30" i="70"/>
  <c r="P30" i="70"/>
  <c r="O30" i="70"/>
  <c r="Q30" i="70" s="1"/>
  <c r="M30" i="70"/>
  <c r="H30" i="70"/>
  <c r="C30" i="70"/>
  <c r="AB29" i="70"/>
  <c r="AD29" i="70" s="1"/>
  <c r="J29" i="70" s="1"/>
  <c r="Y29" i="70"/>
  <c r="X29" i="70"/>
  <c r="P29" i="70"/>
  <c r="O29" i="70"/>
  <c r="Q29" i="70" s="1"/>
  <c r="M29" i="70"/>
  <c r="H29" i="70"/>
  <c r="C29" i="70"/>
  <c r="AB28" i="70"/>
  <c r="AD28" i="70" s="1"/>
  <c r="J28" i="70" s="1"/>
  <c r="Y28" i="70"/>
  <c r="X28" i="70"/>
  <c r="P28" i="70"/>
  <c r="O28" i="70"/>
  <c r="Q28" i="70" s="1"/>
  <c r="M28" i="70"/>
  <c r="H28" i="70"/>
  <c r="C28" i="70"/>
  <c r="AB27" i="70"/>
  <c r="AD27" i="70" s="1"/>
  <c r="J27" i="70" s="1"/>
  <c r="Y27" i="70"/>
  <c r="X27" i="70"/>
  <c r="P27" i="70"/>
  <c r="O27" i="70"/>
  <c r="Q27" i="70" s="1"/>
  <c r="M27" i="70"/>
  <c r="H27" i="70"/>
  <c r="C27" i="70"/>
  <c r="AD26" i="70"/>
  <c r="J26" i="70" s="1"/>
  <c r="I26" i="70" s="1"/>
  <c r="AB26" i="70"/>
  <c r="Y26" i="70"/>
  <c r="X26" i="70"/>
  <c r="P26" i="70"/>
  <c r="Q26" i="70" s="1"/>
  <c r="O26" i="70"/>
  <c r="M26" i="70"/>
  <c r="K26" i="70"/>
  <c r="H26" i="70"/>
  <c r="C26" i="70"/>
  <c r="AB25" i="70"/>
  <c r="AD25" i="70" s="1"/>
  <c r="J25" i="70" s="1"/>
  <c r="K25" i="70" s="1"/>
  <c r="Y25" i="70"/>
  <c r="X25" i="70"/>
  <c r="P25" i="70"/>
  <c r="O25" i="70"/>
  <c r="Q25" i="70" s="1"/>
  <c r="M25" i="70"/>
  <c r="H25" i="70"/>
  <c r="C25" i="70"/>
  <c r="AB24" i="70"/>
  <c r="AD24" i="70" s="1"/>
  <c r="J24" i="70" s="1"/>
  <c r="Y24" i="70"/>
  <c r="X24" i="70"/>
  <c r="P24" i="70"/>
  <c r="O24" i="70"/>
  <c r="M24" i="70"/>
  <c r="H24" i="70"/>
  <c r="C24" i="70"/>
  <c r="AB23" i="70"/>
  <c r="AD23" i="70" s="1"/>
  <c r="J23" i="70" s="1"/>
  <c r="Y23" i="70"/>
  <c r="X23" i="70"/>
  <c r="P23" i="70"/>
  <c r="O23" i="70"/>
  <c r="Q23" i="70" s="1"/>
  <c r="M23" i="70"/>
  <c r="H23" i="70"/>
  <c r="C23" i="70"/>
  <c r="AB22" i="70"/>
  <c r="AD22" i="70" s="1"/>
  <c r="J22" i="70" s="1"/>
  <c r="Y22" i="70"/>
  <c r="X22" i="70"/>
  <c r="P22" i="70"/>
  <c r="Q22" i="70" s="1"/>
  <c r="O22" i="70"/>
  <c r="M22" i="70"/>
  <c r="H22" i="70"/>
  <c r="C22" i="70"/>
  <c r="AB21" i="70"/>
  <c r="AD21" i="70" s="1"/>
  <c r="J21" i="70" s="1"/>
  <c r="Y21" i="70"/>
  <c r="X21" i="70"/>
  <c r="P21" i="70"/>
  <c r="O21" i="70"/>
  <c r="M21" i="70"/>
  <c r="H21" i="70"/>
  <c r="C21" i="70"/>
  <c r="AB20" i="70"/>
  <c r="AD20" i="70" s="1"/>
  <c r="J20" i="70" s="1"/>
  <c r="Y20" i="70"/>
  <c r="X20" i="70"/>
  <c r="P20" i="70"/>
  <c r="O20" i="70"/>
  <c r="M20" i="70"/>
  <c r="H20" i="70"/>
  <c r="C20" i="70"/>
  <c r="AB19" i="70"/>
  <c r="AD19" i="70" s="1"/>
  <c r="Y19" i="70"/>
  <c r="X19" i="70"/>
  <c r="P19" i="70"/>
  <c r="O19" i="70"/>
  <c r="Q19" i="70" s="1"/>
  <c r="M19" i="70"/>
  <c r="J19" i="70"/>
  <c r="H19" i="70"/>
  <c r="C19" i="70"/>
  <c r="AD18" i="70"/>
  <c r="J18" i="70" s="1"/>
  <c r="I18" i="70" s="1"/>
  <c r="AB18" i="70"/>
  <c r="Y18" i="70"/>
  <c r="X18" i="70"/>
  <c r="P18" i="70"/>
  <c r="Q18" i="70" s="1"/>
  <c r="O18" i="70"/>
  <c r="M18" i="70"/>
  <c r="K18" i="70"/>
  <c r="H18" i="70"/>
  <c r="C18" i="70"/>
  <c r="AB17" i="70"/>
  <c r="AD17" i="70" s="1"/>
  <c r="J17" i="70" s="1"/>
  <c r="Y17" i="70"/>
  <c r="X17" i="70"/>
  <c r="P17" i="70"/>
  <c r="O17" i="70"/>
  <c r="Q17" i="70" s="1"/>
  <c r="M17" i="70"/>
  <c r="H17" i="70"/>
  <c r="C17" i="70"/>
  <c r="AB16" i="70"/>
  <c r="AD16" i="70" s="1"/>
  <c r="J16" i="70" s="1"/>
  <c r="Y16" i="70"/>
  <c r="X16" i="70"/>
  <c r="P16" i="70"/>
  <c r="O16" i="70"/>
  <c r="Q16" i="70" s="1"/>
  <c r="M16" i="70"/>
  <c r="H16" i="70"/>
  <c r="C16" i="70"/>
  <c r="AD15" i="70"/>
  <c r="AB15" i="70"/>
  <c r="Y15" i="70"/>
  <c r="X15" i="70"/>
  <c r="P15" i="70"/>
  <c r="O15" i="70"/>
  <c r="M15" i="70"/>
  <c r="J15" i="70"/>
  <c r="I15" i="70" s="1"/>
  <c r="H15" i="70"/>
  <c r="C15" i="70"/>
  <c r="AB14" i="70"/>
  <c r="AD14" i="70" s="1"/>
  <c r="J14" i="70" s="1"/>
  <c r="Y14" i="70"/>
  <c r="X14" i="70"/>
  <c r="Q14" i="70"/>
  <c r="P14" i="70"/>
  <c r="O14" i="70"/>
  <c r="M14" i="70"/>
  <c r="H14" i="70"/>
  <c r="C14" i="70"/>
  <c r="AB13" i="70"/>
  <c r="AD13" i="70" s="1"/>
  <c r="J13" i="70" s="1"/>
  <c r="Y13" i="70"/>
  <c r="X13" i="70"/>
  <c r="P13" i="70"/>
  <c r="O13" i="70"/>
  <c r="M13" i="70"/>
  <c r="H13" i="70"/>
  <c r="C13" i="70"/>
  <c r="AB12" i="70"/>
  <c r="AD12" i="70" s="1"/>
  <c r="J12" i="70" s="1"/>
  <c r="Y12" i="70"/>
  <c r="X12" i="70"/>
  <c r="P12" i="70"/>
  <c r="O12" i="70"/>
  <c r="M12" i="70"/>
  <c r="H12" i="70"/>
  <c r="C12" i="70"/>
  <c r="AB11" i="70"/>
  <c r="AD11" i="70" s="1"/>
  <c r="J11" i="70" s="1"/>
  <c r="Y11" i="70"/>
  <c r="X11" i="70"/>
  <c r="P11" i="70"/>
  <c r="Q11" i="70" s="1"/>
  <c r="O11" i="70"/>
  <c r="M11" i="70"/>
  <c r="H11" i="70"/>
  <c r="C11" i="70"/>
  <c r="AD10" i="70"/>
  <c r="J10" i="70" s="1"/>
  <c r="AB10" i="70"/>
  <c r="Y10" i="70"/>
  <c r="X10" i="70"/>
  <c r="P10" i="70"/>
  <c r="O10" i="70"/>
  <c r="M10" i="70"/>
  <c r="H10" i="70"/>
  <c r="C10" i="70"/>
  <c r="AB9" i="70"/>
  <c r="AD9" i="70" s="1"/>
  <c r="J9" i="70" s="1"/>
  <c r="Y9" i="70"/>
  <c r="X9" i="70"/>
  <c r="P9" i="70"/>
  <c r="O9" i="70"/>
  <c r="Q9" i="70" s="1"/>
  <c r="M9" i="70"/>
  <c r="H9" i="70"/>
  <c r="C9" i="70"/>
  <c r="AB8" i="70"/>
  <c r="AD8" i="70" s="1"/>
  <c r="J8" i="70" s="1"/>
  <c r="Y8" i="70"/>
  <c r="X8" i="70"/>
  <c r="P8" i="70"/>
  <c r="O8" i="70"/>
  <c r="Q8" i="70" s="1"/>
  <c r="M8" i="70"/>
  <c r="H8" i="70"/>
  <c r="C8" i="70"/>
  <c r="AB7" i="70"/>
  <c r="AD7" i="70" s="1"/>
  <c r="J7" i="70" s="1"/>
  <c r="Y7" i="70"/>
  <c r="X7" i="70"/>
  <c r="P7" i="70"/>
  <c r="O7" i="70"/>
  <c r="M7" i="70"/>
  <c r="H7" i="70"/>
  <c r="C7" i="70"/>
  <c r="AB6" i="70"/>
  <c r="AD6" i="70" s="1"/>
  <c r="J6" i="70" s="1"/>
  <c r="K6" i="70" s="1"/>
  <c r="Y6" i="70"/>
  <c r="X6" i="70"/>
  <c r="Q6" i="70"/>
  <c r="P6" i="70"/>
  <c r="O6" i="70"/>
  <c r="M6" i="70"/>
  <c r="I6" i="70"/>
  <c r="H6" i="70"/>
  <c r="C6" i="70"/>
  <c r="AB5" i="70"/>
  <c r="AD5" i="70" s="1"/>
  <c r="J5" i="70" s="1"/>
  <c r="Y5" i="70"/>
  <c r="X5" i="70"/>
  <c r="P5" i="70"/>
  <c r="O5" i="70"/>
  <c r="M5" i="70"/>
  <c r="H5" i="70"/>
  <c r="C5" i="70"/>
  <c r="AD4" i="70"/>
  <c r="AB4" i="70"/>
  <c r="Y4" i="70"/>
  <c r="X4" i="70"/>
  <c r="P4" i="70"/>
  <c r="O4" i="70"/>
  <c r="Q4" i="70" s="1"/>
  <c r="M4" i="70"/>
  <c r="J4" i="70"/>
  <c r="H4" i="70"/>
  <c r="C4" i="70"/>
  <c r="AG3" i="70"/>
  <c r="AF3" i="70"/>
  <c r="W3" i="70"/>
  <c r="V3" i="70"/>
  <c r="U3" i="70"/>
  <c r="T3" i="70"/>
  <c r="O3" i="70"/>
  <c r="D3" i="70"/>
  <c r="A2" i="70"/>
  <c r="A1" i="70"/>
  <c r="AB31" i="69"/>
  <c r="AD31" i="69" s="1"/>
  <c r="J31" i="69" s="1"/>
  <c r="Y31" i="69"/>
  <c r="X31" i="69"/>
  <c r="P31" i="69"/>
  <c r="O31" i="69"/>
  <c r="M31" i="69"/>
  <c r="H31" i="69"/>
  <c r="C31" i="69"/>
  <c r="AB30" i="69"/>
  <c r="AD30" i="69" s="1"/>
  <c r="J30" i="69" s="1"/>
  <c r="Y30" i="69"/>
  <c r="X30" i="69"/>
  <c r="P30" i="69"/>
  <c r="O30" i="69"/>
  <c r="M30" i="69"/>
  <c r="H30" i="69"/>
  <c r="C30" i="69"/>
  <c r="AB29" i="69"/>
  <c r="AD29" i="69" s="1"/>
  <c r="J29" i="69" s="1"/>
  <c r="Y29" i="69"/>
  <c r="X29" i="69"/>
  <c r="Q29" i="69"/>
  <c r="P29" i="69"/>
  <c r="O29" i="69"/>
  <c r="M29" i="69"/>
  <c r="H29" i="69"/>
  <c r="C29" i="69"/>
  <c r="AB28" i="69"/>
  <c r="AD28" i="69" s="1"/>
  <c r="J28" i="69" s="1"/>
  <c r="Y28" i="69"/>
  <c r="X28" i="69"/>
  <c r="P28" i="69"/>
  <c r="O28" i="69"/>
  <c r="Q28" i="69" s="1"/>
  <c r="M28" i="69"/>
  <c r="H28" i="69"/>
  <c r="C28" i="69"/>
  <c r="AB27" i="69"/>
  <c r="AD27" i="69" s="1"/>
  <c r="J27" i="69" s="1"/>
  <c r="Y27" i="69"/>
  <c r="X27" i="69"/>
  <c r="P27" i="69"/>
  <c r="O27" i="69"/>
  <c r="Q27" i="69" s="1"/>
  <c r="M27" i="69"/>
  <c r="H27" i="69"/>
  <c r="C27" i="69"/>
  <c r="AB26" i="69"/>
  <c r="AD26" i="69" s="1"/>
  <c r="J26" i="69" s="1"/>
  <c r="K26" i="69" s="1"/>
  <c r="Y26" i="69"/>
  <c r="X26" i="69"/>
  <c r="P26" i="69"/>
  <c r="O26" i="69"/>
  <c r="Q26" i="69" s="1"/>
  <c r="M26" i="69"/>
  <c r="H26" i="69"/>
  <c r="C26" i="69"/>
  <c r="AB25" i="69"/>
  <c r="AD25" i="69" s="1"/>
  <c r="J25" i="69" s="1"/>
  <c r="Y25" i="69"/>
  <c r="X25" i="69"/>
  <c r="P25" i="69"/>
  <c r="O25" i="69"/>
  <c r="M25" i="69"/>
  <c r="H25" i="69"/>
  <c r="C25" i="69"/>
  <c r="AB24" i="69"/>
  <c r="AD24" i="69" s="1"/>
  <c r="J24" i="69" s="1"/>
  <c r="Y24" i="69"/>
  <c r="X24" i="69"/>
  <c r="P24" i="69"/>
  <c r="O24" i="69"/>
  <c r="Q24" i="69" s="1"/>
  <c r="M24" i="69"/>
  <c r="H24" i="69"/>
  <c r="C24" i="69"/>
  <c r="AB23" i="69"/>
  <c r="AD23" i="69" s="1"/>
  <c r="J23" i="69" s="1"/>
  <c r="Y23" i="69"/>
  <c r="X23" i="69"/>
  <c r="P23" i="69"/>
  <c r="O23" i="69"/>
  <c r="Q23" i="69" s="1"/>
  <c r="M23" i="69"/>
  <c r="H23" i="69"/>
  <c r="C23" i="69"/>
  <c r="AD22" i="69"/>
  <c r="AB22" i="69"/>
  <c r="Y22" i="69"/>
  <c r="X22" i="69"/>
  <c r="P22" i="69"/>
  <c r="O22" i="69"/>
  <c r="Q22" i="69" s="1"/>
  <c r="M22" i="69"/>
  <c r="J22" i="69"/>
  <c r="I22" i="69" s="1"/>
  <c r="H22" i="69"/>
  <c r="C22" i="69"/>
  <c r="AB21" i="69"/>
  <c r="AD21" i="69" s="1"/>
  <c r="J21" i="69" s="1"/>
  <c r="K21" i="69" s="1"/>
  <c r="Y21" i="69"/>
  <c r="X21" i="69"/>
  <c r="Q21" i="69"/>
  <c r="P21" i="69"/>
  <c r="O21" i="69"/>
  <c r="M21" i="69"/>
  <c r="H21" i="69"/>
  <c r="C21" i="69"/>
  <c r="AD20" i="69"/>
  <c r="J20" i="69" s="1"/>
  <c r="I20" i="69" s="1"/>
  <c r="AB20" i="69"/>
  <c r="Y20" i="69"/>
  <c r="X20" i="69"/>
  <c r="P20" i="69"/>
  <c r="O20" i="69"/>
  <c r="Q20" i="69" s="1"/>
  <c r="M20" i="69"/>
  <c r="K20" i="69"/>
  <c r="H20" i="69"/>
  <c r="C20" i="69"/>
  <c r="AB19" i="69"/>
  <c r="AD19" i="69" s="1"/>
  <c r="J19" i="69" s="1"/>
  <c r="Y19" i="69"/>
  <c r="X19" i="69"/>
  <c r="P19" i="69"/>
  <c r="O19" i="69"/>
  <c r="M19" i="69"/>
  <c r="H19" i="69"/>
  <c r="C19" i="69"/>
  <c r="AB18" i="69"/>
  <c r="AD18" i="69" s="1"/>
  <c r="J18" i="69" s="1"/>
  <c r="Y18" i="69"/>
  <c r="X18" i="69"/>
  <c r="P18" i="69"/>
  <c r="O18" i="69"/>
  <c r="M18" i="69"/>
  <c r="H18" i="69"/>
  <c r="C18" i="69"/>
  <c r="AD17" i="69"/>
  <c r="J17" i="69" s="1"/>
  <c r="I17" i="69" s="1"/>
  <c r="AB17" i="69"/>
  <c r="Y17" i="69"/>
  <c r="X17" i="69"/>
  <c r="P17" i="69"/>
  <c r="O17" i="69"/>
  <c r="Q17" i="69" s="1"/>
  <c r="M17" i="69"/>
  <c r="H17" i="69"/>
  <c r="C17" i="69"/>
  <c r="AD16" i="69"/>
  <c r="J16" i="69" s="1"/>
  <c r="AB16" i="69"/>
  <c r="Y16" i="69"/>
  <c r="X16" i="69"/>
  <c r="Q16" i="69"/>
  <c r="P16" i="69"/>
  <c r="O16" i="69"/>
  <c r="M16" i="69"/>
  <c r="H16" i="69"/>
  <c r="C16" i="69"/>
  <c r="AB15" i="69"/>
  <c r="AD15" i="69" s="1"/>
  <c r="J15" i="69" s="1"/>
  <c r="Y15" i="69"/>
  <c r="X15" i="69"/>
  <c r="P15" i="69"/>
  <c r="O15" i="69"/>
  <c r="M15" i="69"/>
  <c r="H15" i="69"/>
  <c r="C15" i="69"/>
  <c r="AB14" i="69"/>
  <c r="AD14" i="69" s="1"/>
  <c r="J14" i="69" s="1"/>
  <c r="Y14" i="69"/>
  <c r="X14" i="69"/>
  <c r="P14" i="69"/>
  <c r="O14" i="69"/>
  <c r="M14" i="69"/>
  <c r="H14" i="69"/>
  <c r="C14" i="69"/>
  <c r="AB13" i="69"/>
  <c r="AD13" i="69" s="1"/>
  <c r="J13" i="69" s="1"/>
  <c r="Y13" i="69"/>
  <c r="X13" i="69"/>
  <c r="Q13" i="69"/>
  <c r="P13" i="69"/>
  <c r="O13" i="69"/>
  <c r="M13" i="69"/>
  <c r="H13" i="69"/>
  <c r="C13" i="69"/>
  <c r="AD12" i="69"/>
  <c r="J12" i="69" s="1"/>
  <c r="I12" i="69" s="1"/>
  <c r="AB12" i="69"/>
  <c r="Y12" i="69"/>
  <c r="X12" i="69"/>
  <c r="P12" i="69"/>
  <c r="O12" i="69"/>
  <c r="M12" i="69"/>
  <c r="H12" i="69"/>
  <c r="C12" i="69"/>
  <c r="AD11" i="69"/>
  <c r="J11" i="69" s="1"/>
  <c r="K11" i="69" s="1"/>
  <c r="AB11" i="69"/>
  <c r="Y11" i="69"/>
  <c r="X11" i="69"/>
  <c r="P11" i="69"/>
  <c r="O11" i="69"/>
  <c r="Q11" i="69" s="1"/>
  <c r="M11" i="69"/>
  <c r="H11" i="69"/>
  <c r="C11" i="69"/>
  <c r="AB10" i="69"/>
  <c r="AD10" i="69" s="1"/>
  <c r="J10" i="69" s="1"/>
  <c r="K10" i="69" s="1"/>
  <c r="Y10" i="69"/>
  <c r="X10" i="69"/>
  <c r="P10" i="69"/>
  <c r="O10" i="69"/>
  <c r="Q10" i="69" s="1"/>
  <c r="M10" i="69"/>
  <c r="H10" i="69"/>
  <c r="C10" i="69"/>
  <c r="AB9" i="69"/>
  <c r="AD9" i="69" s="1"/>
  <c r="J9" i="69" s="1"/>
  <c r="I9" i="69" s="1"/>
  <c r="Y9" i="69"/>
  <c r="X9" i="69"/>
  <c r="P9" i="69"/>
  <c r="O9" i="69"/>
  <c r="Q9" i="69" s="1"/>
  <c r="M9" i="69"/>
  <c r="K9" i="69"/>
  <c r="H9" i="69"/>
  <c r="C9" i="69"/>
  <c r="AB8" i="69"/>
  <c r="AD8" i="69" s="1"/>
  <c r="J8" i="69" s="1"/>
  <c r="Y8" i="69"/>
  <c r="X8" i="69"/>
  <c r="P8" i="69"/>
  <c r="O8" i="69"/>
  <c r="Q8" i="69" s="1"/>
  <c r="M8" i="69"/>
  <c r="H8" i="69"/>
  <c r="C8" i="69"/>
  <c r="AB7" i="69"/>
  <c r="AD7" i="69" s="1"/>
  <c r="J7" i="69" s="1"/>
  <c r="Y7" i="69"/>
  <c r="X7" i="69"/>
  <c r="P7" i="69"/>
  <c r="O7" i="69"/>
  <c r="Q7" i="69" s="1"/>
  <c r="M7" i="69"/>
  <c r="H7" i="69"/>
  <c r="C7" i="69"/>
  <c r="AB6" i="69"/>
  <c r="AD6" i="69" s="1"/>
  <c r="J6" i="69" s="1"/>
  <c r="Y6" i="69"/>
  <c r="X6" i="69"/>
  <c r="P6" i="69"/>
  <c r="O6" i="69"/>
  <c r="Q6" i="69" s="1"/>
  <c r="M6" i="69"/>
  <c r="H6" i="69"/>
  <c r="C6" i="69"/>
  <c r="AB5" i="69"/>
  <c r="AD5" i="69" s="1"/>
  <c r="J5" i="69" s="1"/>
  <c r="Y5" i="69"/>
  <c r="X5" i="69"/>
  <c r="P5" i="69"/>
  <c r="O5" i="69"/>
  <c r="Q5" i="69" s="1"/>
  <c r="M5" i="69"/>
  <c r="H5" i="69"/>
  <c r="C5" i="69"/>
  <c r="AD4" i="69"/>
  <c r="J4" i="69" s="1"/>
  <c r="AB4" i="69"/>
  <c r="Y4" i="69"/>
  <c r="X4" i="69"/>
  <c r="P4" i="69"/>
  <c r="O4" i="69"/>
  <c r="M4" i="69"/>
  <c r="H4" i="69"/>
  <c r="C4" i="69"/>
  <c r="AG3" i="69"/>
  <c r="AF3" i="69"/>
  <c r="V3" i="69"/>
  <c r="U3" i="69"/>
  <c r="T3" i="69"/>
  <c r="O3" i="69"/>
  <c r="G3" i="69"/>
  <c r="A2" i="69"/>
  <c r="A1" i="69"/>
  <c r="AD31" i="68"/>
  <c r="J31" i="68" s="1"/>
  <c r="AB31" i="68"/>
  <c r="Y31" i="68"/>
  <c r="X31" i="68"/>
  <c r="P31" i="68"/>
  <c r="O31" i="68"/>
  <c r="M31" i="68"/>
  <c r="H31" i="68"/>
  <c r="C31" i="68"/>
  <c r="AB30" i="68"/>
  <c r="AD30" i="68" s="1"/>
  <c r="J30" i="68" s="1"/>
  <c r="Y30" i="68"/>
  <c r="X30" i="68"/>
  <c r="P30" i="68"/>
  <c r="O30" i="68"/>
  <c r="M30" i="68"/>
  <c r="H30" i="68"/>
  <c r="C30" i="68"/>
  <c r="AD29" i="68"/>
  <c r="J29" i="68" s="1"/>
  <c r="I29" i="68" s="1"/>
  <c r="AB29" i="68"/>
  <c r="Y29" i="68"/>
  <c r="X29" i="68"/>
  <c r="P29" i="68"/>
  <c r="O29" i="68"/>
  <c r="Q29" i="68" s="1"/>
  <c r="M29" i="68"/>
  <c r="H29" i="68"/>
  <c r="C29" i="68"/>
  <c r="AB28" i="68"/>
  <c r="AD28" i="68" s="1"/>
  <c r="Y28" i="68"/>
  <c r="X28" i="68"/>
  <c r="P28" i="68"/>
  <c r="O28" i="68"/>
  <c r="M28" i="68"/>
  <c r="J28" i="68"/>
  <c r="K28" i="68" s="1"/>
  <c r="H28" i="68"/>
  <c r="C28" i="68"/>
  <c r="AD27" i="68"/>
  <c r="AB27" i="68"/>
  <c r="Y27" i="68"/>
  <c r="X27" i="68"/>
  <c r="P27" i="68"/>
  <c r="O27" i="68"/>
  <c r="Q27" i="68" s="1"/>
  <c r="M27" i="68"/>
  <c r="J27" i="68"/>
  <c r="I27" i="68" s="1"/>
  <c r="H27" i="68"/>
  <c r="C27" i="68"/>
  <c r="AB26" i="68"/>
  <c r="AD26" i="68" s="1"/>
  <c r="J26" i="68" s="1"/>
  <c r="Y26" i="68"/>
  <c r="X26" i="68"/>
  <c r="P26" i="68"/>
  <c r="O26" i="68"/>
  <c r="Q26" i="68" s="1"/>
  <c r="M26" i="68"/>
  <c r="H26" i="68"/>
  <c r="C26" i="68"/>
  <c r="AB25" i="68"/>
  <c r="AD25" i="68" s="1"/>
  <c r="J25" i="68" s="1"/>
  <c r="Y25" i="68"/>
  <c r="X25" i="68"/>
  <c r="P25" i="68"/>
  <c r="O25" i="68"/>
  <c r="M25" i="68"/>
  <c r="H25" i="68"/>
  <c r="C25" i="68"/>
  <c r="AB24" i="68"/>
  <c r="AD24" i="68" s="1"/>
  <c r="J24" i="68" s="1"/>
  <c r="Y24" i="68"/>
  <c r="X24" i="68"/>
  <c r="P24" i="68"/>
  <c r="O24" i="68"/>
  <c r="M24" i="68"/>
  <c r="H24" i="68"/>
  <c r="C24" i="68"/>
  <c r="AB23" i="68"/>
  <c r="AD23" i="68" s="1"/>
  <c r="J23" i="68" s="1"/>
  <c r="K23" i="68" s="1"/>
  <c r="Y23" i="68"/>
  <c r="X23" i="68"/>
  <c r="P23" i="68"/>
  <c r="Q23" i="68" s="1"/>
  <c r="O23" i="68"/>
  <c r="M23" i="68"/>
  <c r="H23" i="68"/>
  <c r="C23" i="68"/>
  <c r="AD22" i="68"/>
  <c r="J22" i="68" s="1"/>
  <c r="AB22" i="68"/>
  <c r="Y22" i="68"/>
  <c r="X22" i="68"/>
  <c r="P22" i="68"/>
  <c r="O22" i="68"/>
  <c r="M22" i="68"/>
  <c r="H22" i="68"/>
  <c r="C22" i="68"/>
  <c r="AB21" i="68"/>
  <c r="AD21" i="68" s="1"/>
  <c r="J21" i="68" s="1"/>
  <c r="Y21" i="68"/>
  <c r="X21" i="68"/>
  <c r="P21" i="68"/>
  <c r="O21" i="68"/>
  <c r="Q21" i="68" s="1"/>
  <c r="M21" i="68"/>
  <c r="H21" i="68"/>
  <c r="C21" i="68"/>
  <c r="AB20" i="68"/>
  <c r="AD20" i="68" s="1"/>
  <c r="J20" i="68" s="1"/>
  <c r="Y20" i="68"/>
  <c r="X20" i="68"/>
  <c r="P20" i="68"/>
  <c r="O20" i="68"/>
  <c r="Q20" i="68" s="1"/>
  <c r="M20" i="68"/>
  <c r="H20" i="68"/>
  <c r="C20" i="68"/>
  <c r="AB19" i="68"/>
  <c r="AD19" i="68" s="1"/>
  <c r="J19" i="68" s="1"/>
  <c r="I19" i="68" s="1"/>
  <c r="Y19" i="68"/>
  <c r="X19" i="68"/>
  <c r="P19" i="68"/>
  <c r="O19" i="68"/>
  <c r="Q19" i="68" s="1"/>
  <c r="M19" i="68"/>
  <c r="H19" i="68"/>
  <c r="C19" i="68"/>
  <c r="AB18" i="68"/>
  <c r="AD18" i="68" s="1"/>
  <c r="J18" i="68" s="1"/>
  <c r="Y18" i="68"/>
  <c r="X18" i="68"/>
  <c r="P18" i="68"/>
  <c r="Q18" i="68" s="1"/>
  <c r="O18" i="68"/>
  <c r="M18" i="68"/>
  <c r="H18" i="68"/>
  <c r="C18" i="68"/>
  <c r="AB17" i="68"/>
  <c r="AD17" i="68" s="1"/>
  <c r="J17" i="68" s="1"/>
  <c r="Y17" i="68"/>
  <c r="X17" i="68"/>
  <c r="P17" i="68"/>
  <c r="O17" i="68"/>
  <c r="M17" i="68"/>
  <c r="H17" i="68"/>
  <c r="C17" i="68"/>
  <c r="AD16" i="68"/>
  <c r="J16" i="68" s="1"/>
  <c r="I16" i="68" s="1"/>
  <c r="AB16" i="68"/>
  <c r="Y16" i="68"/>
  <c r="X16" i="68"/>
  <c r="P16" i="68"/>
  <c r="O16" i="68"/>
  <c r="Q16" i="68" s="1"/>
  <c r="M16" i="68"/>
  <c r="H16" i="68"/>
  <c r="C16" i="68"/>
  <c r="AB15" i="68"/>
  <c r="AD15" i="68" s="1"/>
  <c r="J15" i="68" s="1"/>
  <c r="Y15" i="68"/>
  <c r="X15" i="68"/>
  <c r="P15" i="68"/>
  <c r="Q15" i="68" s="1"/>
  <c r="O15" i="68"/>
  <c r="M15" i="68"/>
  <c r="H15" i="68"/>
  <c r="C15" i="68"/>
  <c r="AD14" i="68"/>
  <c r="J14" i="68" s="1"/>
  <c r="I14" i="68" s="1"/>
  <c r="AB14" i="68"/>
  <c r="Y14" i="68"/>
  <c r="X14" i="68"/>
  <c r="P14" i="68"/>
  <c r="O14" i="68"/>
  <c r="Q14" i="68" s="1"/>
  <c r="M14" i="68"/>
  <c r="H14" i="68"/>
  <c r="C14" i="68"/>
  <c r="AB13" i="68"/>
  <c r="AD13" i="68" s="1"/>
  <c r="J13" i="68" s="1"/>
  <c r="Y13" i="68"/>
  <c r="X13" i="68"/>
  <c r="P13" i="68"/>
  <c r="O13" i="68"/>
  <c r="M13" i="68"/>
  <c r="H13" i="68"/>
  <c r="C13" i="68"/>
  <c r="AB12" i="68"/>
  <c r="AD12" i="68" s="1"/>
  <c r="J12" i="68" s="1"/>
  <c r="Y12" i="68"/>
  <c r="X12" i="68"/>
  <c r="P12" i="68"/>
  <c r="O12" i="68"/>
  <c r="M12" i="68"/>
  <c r="H12" i="68"/>
  <c r="C12" i="68"/>
  <c r="AB11" i="68"/>
  <c r="AD11" i="68" s="1"/>
  <c r="J11" i="68" s="1"/>
  <c r="Y11" i="68"/>
  <c r="X11" i="68"/>
  <c r="P11" i="68"/>
  <c r="O11" i="68"/>
  <c r="Q11" i="68" s="1"/>
  <c r="M11" i="68"/>
  <c r="H11" i="68"/>
  <c r="C11" i="68"/>
  <c r="AB10" i="68"/>
  <c r="AD10" i="68" s="1"/>
  <c r="J10" i="68" s="1"/>
  <c r="Y10" i="68"/>
  <c r="X10" i="68"/>
  <c r="P10" i="68"/>
  <c r="O10" i="68"/>
  <c r="Q10" i="68" s="1"/>
  <c r="M10" i="68"/>
  <c r="H10" i="68"/>
  <c r="C10" i="68"/>
  <c r="AB9" i="68"/>
  <c r="AD9" i="68" s="1"/>
  <c r="J9" i="68" s="1"/>
  <c r="K9" i="68" s="1"/>
  <c r="Y9" i="68"/>
  <c r="X9" i="68"/>
  <c r="P9" i="68"/>
  <c r="O9" i="68"/>
  <c r="M9" i="68"/>
  <c r="I9" i="68"/>
  <c r="H9" i="68"/>
  <c r="C9" i="68"/>
  <c r="AD8" i="68"/>
  <c r="AB8" i="68"/>
  <c r="Y8" i="68"/>
  <c r="X8" i="68"/>
  <c r="P8" i="68"/>
  <c r="O8" i="68"/>
  <c r="Q8" i="68" s="1"/>
  <c r="M8" i="68"/>
  <c r="J8" i="68"/>
  <c r="I8" i="68" s="1"/>
  <c r="H8" i="68"/>
  <c r="C8" i="68"/>
  <c r="AB7" i="68"/>
  <c r="AD7" i="68" s="1"/>
  <c r="J7" i="68" s="1"/>
  <c r="Y7" i="68"/>
  <c r="X7" i="68"/>
  <c r="Q7" i="68"/>
  <c r="P7" i="68"/>
  <c r="O7" i="68"/>
  <c r="M7" i="68"/>
  <c r="H7" i="68"/>
  <c r="C7" i="68"/>
  <c r="AB6" i="68"/>
  <c r="AD6" i="68" s="1"/>
  <c r="J6" i="68" s="1"/>
  <c r="I6" i="68" s="1"/>
  <c r="Y6" i="68"/>
  <c r="X6" i="68"/>
  <c r="P6" i="68"/>
  <c r="O6" i="68"/>
  <c r="M6" i="68"/>
  <c r="H6" i="68"/>
  <c r="C6" i="68"/>
  <c r="AB5" i="68"/>
  <c r="AD5" i="68" s="1"/>
  <c r="J5" i="68" s="1"/>
  <c r="Y5" i="68"/>
  <c r="X5" i="68"/>
  <c r="P5" i="68"/>
  <c r="O5" i="68"/>
  <c r="Q5" i="68" s="1"/>
  <c r="M5" i="68"/>
  <c r="H5" i="68"/>
  <c r="C5" i="68"/>
  <c r="AB4" i="68"/>
  <c r="AD4" i="68" s="1"/>
  <c r="Y4" i="68"/>
  <c r="X4" i="68"/>
  <c r="P4" i="68"/>
  <c r="O4" i="68"/>
  <c r="Q4" i="68" s="1"/>
  <c r="M4" i="68"/>
  <c r="H4" i="68"/>
  <c r="C4" i="68"/>
  <c r="AF3" i="68"/>
  <c r="W3" i="68"/>
  <c r="V3" i="68"/>
  <c r="U3" i="68"/>
  <c r="T3" i="68"/>
  <c r="O3" i="68"/>
  <c r="F3" i="68"/>
  <c r="D3" i="68"/>
  <c r="A2" i="68"/>
  <c r="A1" i="68"/>
  <c r="AB31" i="67"/>
  <c r="AD31" i="67" s="1"/>
  <c r="J31" i="67" s="1"/>
  <c r="K31" i="67" s="1"/>
  <c r="Y31" i="67"/>
  <c r="X31" i="67"/>
  <c r="P31" i="67"/>
  <c r="O31" i="67"/>
  <c r="Q31" i="67" s="1"/>
  <c r="M31" i="67"/>
  <c r="H31" i="67"/>
  <c r="C31" i="67"/>
  <c r="AB30" i="67"/>
  <c r="AD30" i="67" s="1"/>
  <c r="J30" i="67" s="1"/>
  <c r="Y30" i="67"/>
  <c r="X30" i="67"/>
  <c r="P30" i="67"/>
  <c r="O30" i="67"/>
  <c r="Q30" i="67" s="1"/>
  <c r="M30" i="67"/>
  <c r="H30" i="67"/>
  <c r="C30" i="67"/>
  <c r="AB29" i="67"/>
  <c r="AD29" i="67" s="1"/>
  <c r="J29" i="67" s="1"/>
  <c r="Y29" i="67"/>
  <c r="X29" i="67"/>
  <c r="P29" i="67"/>
  <c r="O29" i="67"/>
  <c r="Q29" i="67" s="1"/>
  <c r="M29" i="67"/>
  <c r="H29" i="67"/>
  <c r="C29" i="67"/>
  <c r="AB28" i="67"/>
  <c r="AD28" i="67" s="1"/>
  <c r="J28" i="67" s="1"/>
  <c r="Y28" i="67"/>
  <c r="X28" i="67"/>
  <c r="P28" i="67"/>
  <c r="O28" i="67"/>
  <c r="M28" i="67"/>
  <c r="H28" i="67"/>
  <c r="C28" i="67"/>
  <c r="AB27" i="67"/>
  <c r="AD27" i="67" s="1"/>
  <c r="J27" i="67" s="1"/>
  <c r="K27" i="67" s="1"/>
  <c r="Y27" i="67"/>
  <c r="X27" i="67"/>
  <c r="P27" i="67"/>
  <c r="O27" i="67"/>
  <c r="M27" i="67"/>
  <c r="H27" i="67"/>
  <c r="C27" i="67"/>
  <c r="AB26" i="67"/>
  <c r="AD26" i="67" s="1"/>
  <c r="J26" i="67" s="1"/>
  <c r="Y26" i="67"/>
  <c r="X26" i="67"/>
  <c r="P26" i="67"/>
  <c r="O26" i="67"/>
  <c r="M26" i="67"/>
  <c r="H26" i="67"/>
  <c r="C26" i="67"/>
  <c r="AB25" i="67"/>
  <c r="AD25" i="67" s="1"/>
  <c r="J25" i="67" s="1"/>
  <c r="I25" i="67" s="1"/>
  <c r="Y25" i="67"/>
  <c r="X25" i="67"/>
  <c r="P25" i="67"/>
  <c r="O25" i="67"/>
  <c r="M25" i="67"/>
  <c r="H25" i="67"/>
  <c r="C25" i="67"/>
  <c r="AB24" i="67"/>
  <c r="AD24" i="67" s="1"/>
  <c r="J24" i="67" s="1"/>
  <c r="Y24" i="67"/>
  <c r="X24" i="67"/>
  <c r="P24" i="67"/>
  <c r="O24" i="67"/>
  <c r="Q24" i="67" s="1"/>
  <c r="M24" i="67"/>
  <c r="H24" i="67"/>
  <c r="C24" i="67"/>
  <c r="AD23" i="67"/>
  <c r="J23" i="67" s="1"/>
  <c r="AB23" i="67"/>
  <c r="Y23" i="67"/>
  <c r="X23" i="67"/>
  <c r="P23" i="67"/>
  <c r="O23" i="67"/>
  <c r="M23" i="67"/>
  <c r="H23" i="67"/>
  <c r="C23" i="67"/>
  <c r="AB22" i="67"/>
  <c r="AD22" i="67" s="1"/>
  <c r="Y22" i="67"/>
  <c r="X22" i="67"/>
  <c r="P22" i="67"/>
  <c r="O22" i="67"/>
  <c r="Q22" i="67" s="1"/>
  <c r="M22" i="67"/>
  <c r="J22" i="67"/>
  <c r="H22" i="67"/>
  <c r="C22" i="67"/>
  <c r="AB21" i="67"/>
  <c r="AD21" i="67" s="1"/>
  <c r="J21" i="67" s="1"/>
  <c r="Y21" i="67"/>
  <c r="X21" i="67"/>
  <c r="P21" i="67"/>
  <c r="O21" i="67"/>
  <c r="Q21" i="67" s="1"/>
  <c r="M21" i="67"/>
  <c r="H21" i="67"/>
  <c r="C21" i="67"/>
  <c r="AB20" i="67"/>
  <c r="AD20" i="67" s="1"/>
  <c r="J20" i="67" s="1"/>
  <c r="Y20" i="67"/>
  <c r="X20" i="67"/>
  <c r="Q20" i="67"/>
  <c r="P20" i="67"/>
  <c r="O20" i="67"/>
  <c r="M20" i="67"/>
  <c r="H20" i="67"/>
  <c r="C20" i="67"/>
  <c r="AB19" i="67"/>
  <c r="AD19" i="67" s="1"/>
  <c r="J19" i="67" s="1"/>
  <c r="K19" i="67" s="1"/>
  <c r="Y19" i="67"/>
  <c r="X19" i="67"/>
  <c r="P19" i="67"/>
  <c r="O19" i="67"/>
  <c r="M19" i="67"/>
  <c r="H19" i="67"/>
  <c r="C19" i="67"/>
  <c r="AB18" i="67"/>
  <c r="AD18" i="67" s="1"/>
  <c r="J18" i="67" s="1"/>
  <c r="K18" i="67" s="1"/>
  <c r="Y18" i="67"/>
  <c r="X18" i="67"/>
  <c r="P18" i="67"/>
  <c r="O18" i="67"/>
  <c r="M18" i="67"/>
  <c r="I18" i="67"/>
  <c r="H18" i="67"/>
  <c r="C18" i="67"/>
  <c r="AB17" i="67"/>
  <c r="AD17" i="67" s="1"/>
  <c r="J17" i="67" s="1"/>
  <c r="Y17" i="67"/>
  <c r="X17" i="67"/>
  <c r="P17" i="67"/>
  <c r="O17" i="67"/>
  <c r="M17" i="67"/>
  <c r="H17" i="67"/>
  <c r="C17" i="67"/>
  <c r="AD16" i="67"/>
  <c r="J16" i="67" s="1"/>
  <c r="I16" i="67" s="1"/>
  <c r="AB16" i="67"/>
  <c r="Y16" i="67"/>
  <c r="X16" i="67"/>
  <c r="P16" i="67"/>
  <c r="O16" i="67"/>
  <c r="M16" i="67"/>
  <c r="H16" i="67"/>
  <c r="C16" i="67"/>
  <c r="AB15" i="67"/>
  <c r="AD15" i="67" s="1"/>
  <c r="J15" i="67" s="1"/>
  <c r="K15" i="67" s="1"/>
  <c r="Y15" i="67"/>
  <c r="X15" i="67"/>
  <c r="P15" i="67"/>
  <c r="O15" i="67"/>
  <c r="M15" i="67"/>
  <c r="I15" i="67"/>
  <c r="H15" i="67"/>
  <c r="C15" i="67"/>
  <c r="AB14" i="67"/>
  <c r="AD14" i="67" s="1"/>
  <c r="J14" i="67" s="1"/>
  <c r="Y14" i="67"/>
  <c r="X14" i="67"/>
  <c r="P14" i="67"/>
  <c r="O14" i="67"/>
  <c r="M14" i="67"/>
  <c r="H14" i="67"/>
  <c r="C14" i="67"/>
  <c r="AB13" i="67"/>
  <c r="AD13" i="67" s="1"/>
  <c r="J13" i="67" s="1"/>
  <c r="Y13" i="67"/>
  <c r="X13" i="67"/>
  <c r="P13" i="67"/>
  <c r="O13" i="67"/>
  <c r="M13" i="67"/>
  <c r="H13" i="67"/>
  <c r="C13" i="67"/>
  <c r="AB12" i="67"/>
  <c r="AD12" i="67" s="1"/>
  <c r="J12" i="67" s="1"/>
  <c r="K12" i="67" s="1"/>
  <c r="Y12" i="67"/>
  <c r="X12" i="67"/>
  <c r="Q12" i="67"/>
  <c r="P12" i="67"/>
  <c r="O12" i="67"/>
  <c r="M12" i="67"/>
  <c r="I12" i="67"/>
  <c r="H12" i="67"/>
  <c r="C12" i="67"/>
  <c r="AB11" i="67"/>
  <c r="AD11" i="67" s="1"/>
  <c r="J11" i="67" s="1"/>
  <c r="Y11" i="67"/>
  <c r="X11" i="67"/>
  <c r="P11" i="67"/>
  <c r="O11" i="67"/>
  <c r="M11" i="67"/>
  <c r="H11" i="67"/>
  <c r="C11" i="67"/>
  <c r="AD10" i="67"/>
  <c r="J10" i="67" s="1"/>
  <c r="I10" i="67" s="1"/>
  <c r="AB10" i="67"/>
  <c r="Y10" i="67"/>
  <c r="X10" i="67"/>
  <c r="P10" i="67"/>
  <c r="O10" i="67"/>
  <c r="M10" i="67"/>
  <c r="H10" i="67"/>
  <c r="C10" i="67"/>
  <c r="AB9" i="67"/>
  <c r="AD9" i="67" s="1"/>
  <c r="J9" i="67" s="1"/>
  <c r="Y9" i="67"/>
  <c r="X9" i="67"/>
  <c r="P9" i="67"/>
  <c r="O9" i="67"/>
  <c r="Q9" i="67" s="1"/>
  <c r="M9" i="67"/>
  <c r="H9" i="67"/>
  <c r="C9" i="67"/>
  <c r="AD8" i="67"/>
  <c r="J8" i="67" s="1"/>
  <c r="I8" i="67" s="1"/>
  <c r="AB8" i="67"/>
  <c r="Y8" i="67"/>
  <c r="X8" i="67"/>
  <c r="P8" i="67"/>
  <c r="O8" i="67"/>
  <c r="Q8" i="67" s="1"/>
  <c r="M8" i="67"/>
  <c r="H8" i="67"/>
  <c r="C8" i="67"/>
  <c r="AB7" i="67"/>
  <c r="AD7" i="67" s="1"/>
  <c r="J7" i="67" s="1"/>
  <c r="Y7" i="67"/>
  <c r="X7" i="67"/>
  <c r="P7" i="67"/>
  <c r="O7" i="67"/>
  <c r="Q7" i="67" s="1"/>
  <c r="M7" i="67"/>
  <c r="K7" i="67"/>
  <c r="I7" i="67"/>
  <c r="H7" i="67"/>
  <c r="C7" i="67"/>
  <c r="AB6" i="67"/>
  <c r="AD6" i="67" s="1"/>
  <c r="J6" i="67" s="1"/>
  <c r="Y6" i="67"/>
  <c r="X6" i="67"/>
  <c r="P6" i="67"/>
  <c r="O6" i="67"/>
  <c r="Q6" i="67" s="1"/>
  <c r="M6" i="67"/>
  <c r="H6" i="67"/>
  <c r="C6" i="67"/>
  <c r="AB5" i="67"/>
  <c r="AD5" i="67" s="1"/>
  <c r="J5" i="67" s="1"/>
  <c r="Y5" i="67"/>
  <c r="X5" i="67"/>
  <c r="P5" i="67"/>
  <c r="Q5" i="67" s="1"/>
  <c r="O5" i="67"/>
  <c r="M5" i="67"/>
  <c r="H5" i="67"/>
  <c r="C5" i="67"/>
  <c r="AB4" i="67"/>
  <c r="AD4" i="67" s="1"/>
  <c r="Y4" i="67"/>
  <c r="X4" i="67"/>
  <c r="Q4" i="67"/>
  <c r="P4" i="67"/>
  <c r="O4" i="67"/>
  <c r="M4" i="67"/>
  <c r="H4" i="67"/>
  <c r="C4" i="67"/>
  <c r="AG3" i="67"/>
  <c r="AF3" i="67"/>
  <c r="W3" i="67"/>
  <c r="X3" i="67" s="1"/>
  <c r="V3" i="67"/>
  <c r="U3" i="67"/>
  <c r="T3" i="67"/>
  <c r="O3" i="67"/>
  <c r="G3" i="67"/>
  <c r="F3" i="67"/>
  <c r="H3" i="67" s="1"/>
  <c r="D3" i="67"/>
  <c r="A2" i="67"/>
  <c r="A1" i="67"/>
  <c r="AB31" i="66"/>
  <c r="AD31" i="66" s="1"/>
  <c r="J31" i="66" s="1"/>
  <c r="Y31" i="66"/>
  <c r="X31" i="66"/>
  <c r="P31" i="66"/>
  <c r="O31" i="66"/>
  <c r="Q31" i="66" s="1"/>
  <c r="M31" i="66"/>
  <c r="H31" i="66"/>
  <c r="C31" i="66"/>
  <c r="AD30" i="66"/>
  <c r="J30" i="66" s="1"/>
  <c r="K30" i="66" s="1"/>
  <c r="AB30" i="66"/>
  <c r="Y30" i="66"/>
  <c r="X30" i="66"/>
  <c r="P30" i="66"/>
  <c r="Q30" i="66" s="1"/>
  <c r="O30" i="66"/>
  <c r="M30" i="66"/>
  <c r="I30" i="66"/>
  <c r="H30" i="66"/>
  <c r="C30" i="66"/>
  <c r="AB29" i="66"/>
  <c r="AD29" i="66" s="1"/>
  <c r="J29" i="66" s="1"/>
  <c r="K29" i="66" s="1"/>
  <c r="Y29" i="66"/>
  <c r="X29" i="66"/>
  <c r="P29" i="66"/>
  <c r="O29" i="66"/>
  <c r="Q29" i="66" s="1"/>
  <c r="M29" i="66"/>
  <c r="H29" i="66"/>
  <c r="C29" i="66"/>
  <c r="AB28" i="66"/>
  <c r="AD28" i="66" s="1"/>
  <c r="J28" i="66" s="1"/>
  <c r="Y28" i="66"/>
  <c r="X28" i="66"/>
  <c r="P28" i="66"/>
  <c r="O28" i="66"/>
  <c r="M28" i="66"/>
  <c r="H28" i="66"/>
  <c r="C28" i="66"/>
  <c r="AB27" i="66"/>
  <c r="AD27" i="66" s="1"/>
  <c r="J27" i="66" s="1"/>
  <c r="Y27" i="66"/>
  <c r="X27" i="66"/>
  <c r="P27" i="66"/>
  <c r="Q27" i="66" s="1"/>
  <c r="O27" i="66"/>
  <c r="M27" i="66"/>
  <c r="H27" i="66"/>
  <c r="C27" i="66"/>
  <c r="AD26" i="66"/>
  <c r="J26" i="66" s="1"/>
  <c r="AB26" i="66"/>
  <c r="Y26" i="66"/>
  <c r="X26" i="66"/>
  <c r="P26" i="66"/>
  <c r="O26" i="66"/>
  <c r="Q26" i="66" s="1"/>
  <c r="M26" i="66"/>
  <c r="H26" i="66"/>
  <c r="C26" i="66"/>
  <c r="AB25" i="66"/>
  <c r="AD25" i="66" s="1"/>
  <c r="J25" i="66" s="1"/>
  <c r="I25" i="66" s="1"/>
  <c r="Y25" i="66"/>
  <c r="X25" i="66"/>
  <c r="P25" i="66"/>
  <c r="O25" i="66"/>
  <c r="Q25" i="66" s="1"/>
  <c r="M25" i="66"/>
  <c r="H25" i="66"/>
  <c r="C25" i="66"/>
  <c r="AB24" i="66"/>
  <c r="AD24" i="66" s="1"/>
  <c r="Y24" i="66"/>
  <c r="X24" i="66"/>
  <c r="P24" i="66"/>
  <c r="O24" i="66"/>
  <c r="Q24" i="66" s="1"/>
  <c r="M24" i="66"/>
  <c r="J24" i="66"/>
  <c r="H24" i="66"/>
  <c r="C24" i="66"/>
  <c r="AB23" i="66"/>
  <c r="AD23" i="66" s="1"/>
  <c r="J23" i="66" s="1"/>
  <c r="Y23" i="66"/>
  <c r="X23" i="66"/>
  <c r="P23" i="66"/>
  <c r="O23" i="66"/>
  <c r="M23" i="66"/>
  <c r="H23" i="66"/>
  <c r="C23" i="66"/>
  <c r="AB22" i="66"/>
  <c r="AD22" i="66" s="1"/>
  <c r="J22" i="66" s="1"/>
  <c r="Y22" i="66"/>
  <c r="X22" i="66"/>
  <c r="P22" i="66"/>
  <c r="O22" i="66"/>
  <c r="Q22" i="66" s="1"/>
  <c r="M22" i="66"/>
  <c r="H22" i="66"/>
  <c r="C22" i="66"/>
  <c r="AB21" i="66"/>
  <c r="AD21" i="66" s="1"/>
  <c r="J21" i="66" s="1"/>
  <c r="K21" i="66" s="1"/>
  <c r="Y21" i="66"/>
  <c r="X21" i="66"/>
  <c r="P21" i="66"/>
  <c r="O21" i="66"/>
  <c r="Q21" i="66" s="1"/>
  <c r="M21" i="66"/>
  <c r="I21" i="66"/>
  <c r="H21" i="66"/>
  <c r="C21" i="66"/>
  <c r="AB20" i="66"/>
  <c r="AD20" i="66" s="1"/>
  <c r="J20" i="66" s="1"/>
  <c r="Y20" i="66"/>
  <c r="X20" i="66"/>
  <c r="P20" i="66"/>
  <c r="O20" i="66"/>
  <c r="Q20" i="66" s="1"/>
  <c r="M20" i="66"/>
  <c r="H20" i="66"/>
  <c r="C20" i="66"/>
  <c r="AD19" i="66"/>
  <c r="AB19" i="66"/>
  <c r="Y19" i="66"/>
  <c r="X19" i="66"/>
  <c r="P19" i="66"/>
  <c r="O19" i="66"/>
  <c r="M19" i="66"/>
  <c r="J19" i="66"/>
  <c r="H19" i="66"/>
  <c r="C19" i="66"/>
  <c r="AB18" i="66"/>
  <c r="AD18" i="66" s="1"/>
  <c r="J18" i="66" s="1"/>
  <c r="Y18" i="66"/>
  <c r="X18" i="66"/>
  <c r="P18" i="66"/>
  <c r="O18" i="66"/>
  <c r="Q18" i="66" s="1"/>
  <c r="M18" i="66"/>
  <c r="H18" i="66"/>
  <c r="C18" i="66"/>
  <c r="AB17" i="66"/>
  <c r="AD17" i="66" s="1"/>
  <c r="J17" i="66" s="1"/>
  <c r="Y17" i="66"/>
  <c r="X17" i="66"/>
  <c r="P17" i="66"/>
  <c r="O17" i="66"/>
  <c r="M17" i="66"/>
  <c r="H17" i="66"/>
  <c r="C17" i="66"/>
  <c r="AB16" i="66"/>
  <c r="AD16" i="66" s="1"/>
  <c r="J16" i="66" s="1"/>
  <c r="Y16" i="66"/>
  <c r="X16" i="66"/>
  <c r="Q16" i="66"/>
  <c r="P16" i="66"/>
  <c r="O16" i="66"/>
  <c r="M16" i="66"/>
  <c r="H16" i="66"/>
  <c r="C16" i="66"/>
  <c r="AB15" i="66"/>
  <c r="AD15" i="66" s="1"/>
  <c r="J15" i="66" s="1"/>
  <c r="Y15" i="66"/>
  <c r="X15" i="66"/>
  <c r="P15" i="66"/>
  <c r="O15" i="66"/>
  <c r="M15" i="66"/>
  <c r="H15" i="66"/>
  <c r="C15" i="66"/>
  <c r="AB14" i="66"/>
  <c r="AD14" i="66" s="1"/>
  <c r="J14" i="66" s="1"/>
  <c r="K14" i="66" s="1"/>
  <c r="Y14" i="66"/>
  <c r="X14" i="66"/>
  <c r="P14" i="66"/>
  <c r="Q14" i="66" s="1"/>
  <c r="O14" i="66"/>
  <c r="M14" i="66"/>
  <c r="I14" i="66"/>
  <c r="H14" i="66"/>
  <c r="C14" i="66"/>
  <c r="AB13" i="66"/>
  <c r="AD13" i="66" s="1"/>
  <c r="J13" i="66" s="1"/>
  <c r="K13" i="66" s="1"/>
  <c r="Y13" i="66"/>
  <c r="X13" i="66"/>
  <c r="P13" i="66"/>
  <c r="O13" i="66"/>
  <c r="Q13" i="66" s="1"/>
  <c r="M13" i="66"/>
  <c r="H13" i="66"/>
  <c r="C13" i="66"/>
  <c r="AB12" i="66"/>
  <c r="AD12" i="66" s="1"/>
  <c r="J12" i="66" s="1"/>
  <c r="I12" i="66" s="1"/>
  <c r="Y12" i="66"/>
  <c r="X12" i="66"/>
  <c r="P12" i="66"/>
  <c r="O12" i="66"/>
  <c r="M12" i="66"/>
  <c r="H12" i="66"/>
  <c r="C12" i="66"/>
  <c r="AD11" i="66"/>
  <c r="AB11" i="66"/>
  <c r="Y11" i="66"/>
  <c r="X11" i="66"/>
  <c r="P11" i="66"/>
  <c r="O11" i="66"/>
  <c r="Q11" i="66" s="1"/>
  <c r="M11" i="66"/>
  <c r="J11" i="66"/>
  <c r="I11" i="66" s="1"/>
  <c r="H11" i="66"/>
  <c r="C11" i="66"/>
  <c r="AB10" i="66"/>
  <c r="AD10" i="66" s="1"/>
  <c r="J10" i="66" s="1"/>
  <c r="Y10" i="66"/>
  <c r="X10" i="66"/>
  <c r="P10" i="66"/>
  <c r="O10" i="66"/>
  <c r="Q10" i="66" s="1"/>
  <c r="M10" i="66"/>
  <c r="H10" i="66"/>
  <c r="C10" i="66"/>
  <c r="AB9" i="66"/>
  <c r="AD9" i="66" s="1"/>
  <c r="J9" i="66" s="1"/>
  <c r="Y9" i="66"/>
  <c r="X9" i="66"/>
  <c r="P9" i="66"/>
  <c r="O9" i="66"/>
  <c r="Q9" i="66" s="1"/>
  <c r="M9" i="66"/>
  <c r="H9" i="66"/>
  <c r="C9" i="66"/>
  <c r="AB8" i="66"/>
  <c r="AD8" i="66" s="1"/>
  <c r="J8" i="66" s="1"/>
  <c r="K8" i="66" s="1"/>
  <c r="Y8" i="66"/>
  <c r="X8" i="66"/>
  <c r="P8" i="66"/>
  <c r="Q8" i="66" s="1"/>
  <c r="O8" i="66"/>
  <c r="M8" i="66"/>
  <c r="I8" i="66"/>
  <c r="H8" i="66"/>
  <c r="C8" i="66"/>
  <c r="AB7" i="66"/>
  <c r="AD7" i="66" s="1"/>
  <c r="J7" i="66" s="1"/>
  <c r="K7" i="66" s="1"/>
  <c r="Y7" i="66"/>
  <c r="X7" i="66"/>
  <c r="P7" i="66"/>
  <c r="O7" i="66"/>
  <c r="Q7" i="66" s="1"/>
  <c r="M7" i="66"/>
  <c r="H7" i="66"/>
  <c r="C7" i="66"/>
  <c r="AB6" i="66"/>
  <c r="AD6" i="66" s="1"/>
  <c r="J6" i="66" s="1"/>
  <c r="K6" i="66" s="1"/>
  <c r="Y6" i="66"/>
  <c r="X6" i="66"/>
  <c r="P6" i="66"/>
  <c r="O6" i="66"/>
  <c r="M6" i="66"/>
  <c r="H6" i="66"/>
  <c r="C6" i="66"/>
  <c r="AB5" i="66"/>
  <c r="AD5" i="66" s="1"/>
  <c r="J5" i="66" s="1"/>
  <c r="K5" i="66" s="1"/>
  <c r="Y5" i="66"/>
  <c r="X5" i="66"/>
  <c r="P5" i="66"/>
  <c r="O5" i="66"/>
  <c r="Q5" i="66" s="1"/>
  <c r="M5" i="66"/>
  <c r="H5" i="66"/>
  <c r="C5" i="66"/>
  <c r="AD4" i="66"/>
  <c r="AB4" i="66"/>
  <c r="Y4" i="66"/>
  <c r="X4" i="66"/>
  <c r="P4" i="66"/>
  <c r="O4" i="66"/>
  <c r="Q4" i="66" s="1"/>
  <c r="M4" i="66"/>
  <c r="H4" i="66"/>
  <c r="C4" i="66"/>
  <c r="AF3" i="66"/>
  <c r="V3" i="66"/>
  <c r="U3" i="66"/>
  <c r="T3" i="66"/>
  <c r="O3" i="66"/>
  <c r="D3" i="66"/>
  <c r="A2" i="66"/>
  <c r="A1" i="66"/>
  <c r="AB31" i="65"/>
  <c r="AD31" i="65" s="1"/>
  <c r="J31" i="65" s="1"/>
  <c r="Y31" i="65"/>
  <c r="X31" i="65"/>
  <c r="P31" i="65"/>
  <c r="O31" i="65"/>
  <c r="M31" i="65"/>
  <c r="H31" i="65"/>
  <c r="C31" i="65"/>
  <c r="AB30" i="65"/>
  <c r="AD30" i="65" s="1"/>
  <c r="J30" i="65" s="1"/>
  <c r="Y30" i="65"/>
  <c r="X30" i="65"/>
  <c r="P30" i="65"/>
  <c r="O30" i="65"/>
  <c r="Q30" i="65" s="1"/>
  <c r="M30" i="65"/>
  <c r="H30" i="65"/>
  <c r="C30" i="65"/>
  <c r="AD29" i="65"/>
  <c r="AB29" i="65"/>
  <c r="Y29" i="65"/>
  <c r="X29" i="65"/>
  <c r="P29" i="65"/>
  <c r="O29" i="65"/>
  <c r="Q29" i="65" s="1"/>
  <c r="M29" i="65"/>
  <c r="J29" i="65"/>
  <c r="H29" i="65"/>
  <c r="C29" i="65"/>
  <c r="AB28" i="65"/>
  <c r="AD28" i="65" s="1"/>
  <c r="J28" i="65" s="1"/>
  <c r="Y28" i="65"/>
  <c r="X28" i="65"/>
  <c r="P28" i="65"/>
  <c r="Q28" i="65" s="1"/>
  <c r="O28" i="65"/>
  <c r="M28" i="65"/>
  <c r="H28" i="65"/>
  <c r="C28" i="65"/>
  <c r="AB27" i="65"/>
  <c r="AD27" i="65" s="1"/>
  <c r="J27" i="65" s="1"/>
  <c r="I27" i="65" s="1"/>
  <c r="Y27" i="65"/>
  <c r="X27" i="65"/>
  <c r="P27" i="65"/>
  <c r="O27" i="65"/>
  <c r="M27" i="65"/>
  <c r="H27" i="65"/>
  <c r="C27" i="65"/>
  <c r="AB26" i="65"/>
  <c r="AD26" i="65" s="1"/>
  <c r="J26" i="65" s="1"/>
  <c r="Y26" i="65"/>
  <c r="X26" i="65"/>
  <c r="P26" i="65"/>
  <c r="O26" i="65"/>
  <c r="Q26" i="65" s="1"/>
  <c r="M26" i="65"/>
  <c r="H26" i="65"/>
  <c r="C26" i="65"/>
  <c r="AB25" i="65"/>
  <c r="AD25" i="65" s="1"/>
  <c r="J25" i="65" s="1"/>
  <c r="K25" i="65" s="1"/>
  <c r="Y25" i="65"/>
  <c r="X25" i="65"/>
  <c r="P25" i="65"/>
  <c r="O25" i="65"/>
  <c r="Q25" i="65" s="1"/>
  <c r="M25" i="65"/>
  <c r="I25" i="65"/>
  <c r="H25" i="65"/>
  <c r="C25" i="65"/>
  <c r="AB24" i="65"/>
  <c r="AD24" i="65" s="1"/>
  <c r="J24" i="65" s="1"/>
  <c r="Y24" i="65"/>
  <c r="X24" i="65"/>
  <c r="P24" i="65"/>
  <c r="O24" i="65"/>
  <c r="M24" i="65"/>
  <c r="H24" i="65"/>
  <c r="C24" i="65"/>
  <c r="AD23" i="65"/>
  <c r="J23" i="65" s="1"/>
  <c r="I23" i="65" s="1"/>
  <c r="AB23" i="65"/>
  <c r="Y23" i="65"/>
  <c r="X23" i="65"/>
  <c r="P23" i="65"/>
  <c r="Q23" i="65" s="1"/>
  <c r="O23" i="65"/>
  <c r="M23" i="65"/>
  <c r="K23" i="65"/>
  <c r="H23" i="65"/>
  <c r="C23" i="65"/>
  <c r="AB22" i="65"/>
  <c r="AD22" i="65" s="1"/>
  <c r="J22" i="65" s="1"/>
  <c r="Y22" i="65"/>
  <c r="X22" i="65"/>
  <c r="P22" i="65"/>
  <c r="O22" i="65"/>
  <c r="M22" i="65"/>
  <c r="H22" i="65"/>
  <c r="C22" i="65"/>
  <c r="AB21" i="65"/>
  <c r="AD21" i="65" s="1"/>
  <c r="J21" i="65" s="1"/>
  <c r="Y21" i="65"/>
  <c r="X21" i="65"/>
  <c r="P21" i="65"/>
  <c r="O21" i="65"/>
  <c r="Q21" i="65" s="1"/>
  <c r="M21" i="65"/>
  <c r="H21" i="65"/>
  <c r="C21" i="65"/>
  <c r="AB20" i="65"/>
  <c r="AD20" i="65" s="1"/>
  <c r="J20" i="65" s="1"/>
  <c r="Y20" i="65"/>
  <c r="X20" i="65"/>
  <c r="P20" i="65"/>
  <c r="O20" i="65"/>
  <c r="Q20" i="65" s="1"/>
  <c r="M20" i="65"/>
  <c r="H20" i="65"/>
  <c r="C20" i="65"/>
  <c r="AD19" i="65"/>
  <c r="J19" i="65" s="1"/>
  <c r="AB19" i="65"/>
  <c r="Y19" i="65"/>
  <c r="X19" i="65"/>
  <c r="P19" i="65"/>
  <c r="O19" i="65"/>
  <c r="Q19" i="65" s="1"/>
  <c r="M19" i="65"/>
  <c r="H19" i="65"/>
  <c r="C19" i="65"/>
  <c r="AB18" i="65"/>
  <c r="AD18" i="65" s="1"/>
  <c r="J18" i="65" s="1"/>
  <c r="Y18" i="65"/>
  <c r="X18" i="65"/>
  <c r="P18" i="65"/>
  <c r="O18" i="65"/>
  <c r="Q18" i="65" s="1"/>
  <c r="M18" i="65"/>
  <c r="H18" i="65"/>
  <c r="C18" i="65"/>
  <c r="AB17" i="65"/>
  <c r="AD17" i="65" s="1"/>
  <c r="J17" i="65" s="1"/>
  <c r="Y17" i="65"/>
  <c r="X17" i="65"/>
  <c r="P17" i="65"/>
  <c r="O17" i="65"/>
  <c r="Q17" i="65" s="1"/>
  <c r="M17" i="65"/>
  <c r="H17" i="65"/>
  <c r="C17" i="65"/>
  <c r="AD16" i="65"/>
  <c r="J16" i="65" s="1"/>
  <c r="I16" i="65" s="1"/>
  <c r="AB16" i="65"/>
  <c r="Y16" i="65"/>
  <c r="X16" i="65"/>
  <c r="P16" i="65"/>
  <c r="O16" i="65"/>
  <c r="M16" i="65"/>
  <c r="H16" i="65"/>
  <c r="C16" i="65"/>
  <c r="AB15" i="65"/>
  <c r="AD15" i="65" s="1"/>
  <c r="J15" i="65" s="1"/>
  <c r="Y15" i="65"/>
  <c r="X15" i="65"/>
  <c r="P15" i="65"/>
  <c r="O15" i="65"/>
  <c r="M15" i="65"/>
  <c r="H15" i="65"/>
  <c r="C15" i="65"/>
  <c r="AD14" i="65"/>
  <c r="J14" i="65" s="1"/>
  <c r="AB14" i="65"/>
  <c r="Y14" i="65"/>
  <c r="X14" i="65"/>
  <c r="P14" i="65"/>
  <c r="O14" i="65"/>
  <c r="M14" i="65"/>
  <c r="H14" i="65"/>
  <c r="C14" i="65"/>
  <c r="AB13" i="65"/>
  <c r="AD13" i="65" s="1"/>
  <c r="J13" i="65" s="1"/>
  <c r="Y13" i="65"/>
  <c r="X13" i="65"/>
  <c r="P13" i="65"/>
  <c r="O13" i="65"/>
  <c r="M13" i="65"/>
  <c r="H13" i="65"/>
  <c r="C13" i="65"/>
  <c r="AB12" i="65"/>
  <c r="AD12" i="65" s="1"/>
  <c r="J12" i="65" s="1"/>
  <c r="Y12" i="65"/>
  <c r="X12" i="65"/>
  <c r="P12" i="65"/>
  <c r="O12" i="65"/>
  <c r="M12" i="65"/>
  <c r="H12" i="65"/>
  <c r="C12" i="65"/>
  <c r="AB11" i="65"/>
  <c r="AD11" i="65" s="1"/>
  <c r="J11" i="65" s="1"/>
  <c r="Y11" i="65"/>
  <c r="X11" i="65"/>
  <c r="P11" i="65"/>
  <c r="O11" i="65"/>
  <c r="M11" i="65"/>
  <c r="H11" i="65"/>
  <c r="C11" i="65"/>
  <c r="AB10" i="65"/>
  <c r="AD10" i="65" s="1"/>
  <c r="Y10" i="65"/>
  <c r="X10" i="65"/>
  <c r="P10" i="65"/>
  <c r="O10" i="65"/>
  <c r="Q10" i="65" s="1"/>
  <c r="M10" i="65"/>
  <c r="J10" i="65"/>
  <c r="K10" i="65" s="1"/>
  <c r="H10" i="65"/>
  <c r="C10" i="65"/>
  <c r="AD9" i="65"/>
  <c r="J9" i="65" s="1"/>
  <c r="K9" i="65" s="1"/>
  <c r="AB9" i="65"/>
  <c r="Y9" i="65"/>
  <c r="X9" i="65"/>
  <c r="P9" i="65"/>
  <c r="O9" i="65"/>
  <c r="Q9" i="65" s="1"/>
  <c r="M9" i="65"/>
  <c r="H9" i="65"/>
  <c r="C9" i="65"/>
  <c r="AB8" i="65"/>
  <c r="AD8" i="65" s="1"/>
  <c r="J8" i="65" s="1"/>
  <c r="Y8" i="65"/>
  <c r="X8" i="65"/>
  <c r="P8" i="65"/>
  <c r="O8" i="65"/>
  <c r="Q8" i="65" s="1"/>
  <c r="M8" i="65"/>
  <c r="H8" i="65"/>
  <c r="C8" i="65"/>
  <c r="AD7" i="65"/>
  <c r="AB7" i="65"/>
  <c r="Y7" i="65"/>
  <c r="X7" i="65"/>
  <c r="P7" i="65"/>
  <c r="Q7" i="65" s="1"/>
  <c r="O7" i="65"/>
  <c r="M7" i="65"/>
  <c r="J7" i="65"/>
  <c r="K7" i="65" s="1"/>
  <c r="H7" i="65"/>
  <c r="C7" i="65"/>
  <c r="AB6" i="65"/>
  <c r="AD6" i="65" s="1"/>
  <c r="J6" i="65" s="1"/>
  <c r="Y6" i="65"/>
  <c r="X6" i="65"/>
  <c r="Q6" i="65"/>
  <c r="P6" i="65"/>
  <c r="O6" i="65"/>
  <c r="M6" i="65"/>
  <c r="H6" i="65"/>
  <c r="C6" i="65"/>
  <c r="AB5" i="65"/>
  <c r="AD5" i="65" s="1"/>
  <c r="J5" i="65" s="1"/>
  <c r="K5" i="65" s="1"/>
  <c r="Y5" i="65"/>
  <c r="X5" i="65"/>
  <c r="P5" i="65"/>
  <c r="O5" i="65"/>
  <c r="M5" i="65"/>
  <c r="H5" i="65"/>
  <c r="C5" i="65"/>
  <c r="AB4" i="65"/>
  <c r="AD4" i="65" s="1"/>
  <c r="Y4" i="65"/>
  <c r="X4" i="65"/>
  <c r="P4" i="65"/>
  <c r="O4" i="65"/>
  <c r="M4" i="65"/>
  <c r="H4" i="65"/>
  <c r="C4" i="65"/>
  <c r="AG3" i="65"/>
  <c r="AF3" i="65"/>
  <c r="W3" i="65"/>
  <c r="V3" i="65"/>
  <c r="U3" i="65"/>
  <c r="T3" i="65"/>
  <c r="O3" i="65"/>
  <c r="G3" i="65"/>
  <c r="F3" i="65"/>
  <c r="D3" i="65"/>
  <c r="A2" i="65"/>
  <c r="A1" i="65"/>
  <c r="AB31" i="64"/>
  <c r="AD31" i="64" s="1"/>
  <c r="Y31" i="64"/>
  <c r="X31" i="64"/>
  <c r="P31" i="64"/>
  <c r="O31" i="64"/>
  <c r="M31" i="64"/>
  <c r="J31" i="64"/>
  <c r="K31" i="64" s="1"/>
  <c r="I31" i="64"/>
  <c r="H31" i="64"/>
  <c r="C31" i="64"/>
  <c r="AB30" i="64"/>
  <c r="AD30" i="64" s="1"/>
  <c r="J30" i="64" s="1"/>
  <c r="Y30" i="64"/>
  <c r="X30" i="64"/>
  <c r="P30" i="64"/>
  <c r="O30" i="64"/>
  <c r="M30" i="64"/>
  <c r="H30" i="64"/>
  <c r="C30" i="64"/>
  <c r="AB29" i="64"/>
  <c r="AD29" i="64" s="1"/>
  <c r="J29" i="64" s="1"/>
  <c r="Y29" i="64"/>
  <c r="X29" i="64"/>
  <c r="P29" i="64"/>
  <c r="O29" i="64"/>
  <c r="Q29" i="64" s="1"/>
  <c r="M29" i="64"/>
  <c r="H29" i="64"/>
  <c r="C29" i="64"/>
  <c r="AB28" i="64"/>
  <c r="AD28" i="64" s="1"/>
  <c r="J28" i="64" s="1"/>
  <c r="Y28" i="64"/>
  <c r="X28" i="64"/>
  <c r="P28" i="64"/>
  <c r="Q28" i="64" s="1"/>
  <c r="O28" i="64"/>
  <c r="M28" i="64"/>
  <c r="H28" i="64"/>
  <c r="C28" i="64"/>
  <c r="AB27" i="64"/>
  <c r="AD27" i="64" s="1"/>
  <c r="J27" i="64" s="1"/>
  <c r="K27" i="64" s="1"/>
  <c r="Y27" i="64"/>
  <c r="X27" i="64"/>
  <c r="P27" i="64"/>
  <c r="O27" i="64"/>
  <c r="M27" i="64"/>
  <c r="H27" i="64"/>
  <c r="C27" i="64"/>
  <c r="AB26" i="64"/>
  <c r="AD26" i="64" s="1"/>
  <c r="J26" i="64" s="1"/>
  <c r="Y26" i="64"/>
  <c r="X26" i="64"/>
  <c r="P26" i="64"/>
  <c r="O26" i="64"/>
  <c r="Q26" i="64" s="1"/>
  <c r="M26" i="64"/>
  <c r="H26" i="64"/>
  <c r="C26" i="64"/>
  <c r="AB25" i="64"/>
  <c r="AD25" i="64" s="1"/>
  <c r="J25" i="64" s="1"/>
  <c r="Y25" i="64"/>
  <c r="X25" i="64"/>
  <c r="P25" i="64"/>
  <c r="O25" i="64"/>
  <c r="Q25" i="64" s="1"/>
  <c r="M25" i="64"/>
  <c r="H25" i="64"/>
  <c r="C25" i="64"/>
  <c r="AB24" i="64"/>
  <c r="AD24" i="64" s="1"/>
  <c r="J24" i="64" s="1"/>
  <c r="Y24" i="64"/>
  <c r="X24" i="64"/>
  <c r="P24" i="64"/>
  <c r="O24" i="64"/>
  <c r="Q24" i="64" s="1"/>
  <c r="M24" i="64"/>
  <c r="H24" i="64"/>
  <c r="C24" i="64"/>
  <c r="AB23" i="64"/>
  <c r="AD23" i="64" s="1"/>
  <c r="J23" i="64" s="1"/>
  <c r="K23" i="64" s="1"/>
  <c r="Y23" i="64"/>
  <c r="X23" i="64"/>
  <c r="P23" i="64"/>
  <c r="O23" i="64"/>
  <c r="M23" i="64"/>
  <c r="H23" i="64"/>
  <c r="C23" i="64"/>
  <c r="AB22" i="64"/>
  <c r="AD22" i="64" s="1"/>
  <c r="J22" i="64" s="1"/>
  <c r="Y22" i="64"/>
  <c r="X22" i="64"/>
  <c r="P22" i="64"/>
  <c r="O22" i="64"/>
  <c r="Q22" i="64" s="1"/>
  <c r="M22" i="64"/>
  <c r="H22" i="64"/>
  <c r="C22" i="64"/>
  <c r="AB21" i="64"/>
  <c r="AD21" i="64" s="1"/>
  <c r="J21" i="64" s="1"/>
  <c r="Y21" i="64"/>
  <c r="X21" i="64"/>
  <c r="P21" i="64"/>
  <c r="O21" i="64"/>
  <c r="Q21" i="64" s="1"/>
  <c r="M21" i="64"/>
  <c r="H21" i="64"/>
  <c r="C21" i="64"/>
  <c r="AD20" i="64"/>
  <c r="J20" i="64" s="1"/>
  <c r="AB20" i="64"/>
  <c r="Y20" i="64"/>
  <c r="X20" i="64"/>
  <c r="P20" i="64"/>
  <c r="O20" i="64"/>
  <c r="M20" i="64"/>
  <c r="H20" i="64"/>
  <c r="C20" i="64"/>
  <c r="AB19" i="64"/>
  <c r="AD19" i="64" s="1"/>
  <c r="J19" i="64" s="1"/>
  <c r="Y19" i="64"/>
  <c r="X19" i="64"/>
  <c r="P19" i="64"/>
  <c r="O19" i="64"/>
  <c r="Q19" i="64" s="1"/>
  <c r="M19" i="64"/>
  <c r="H19" i="64"/>
  <c r="C19" i="64"/>
  <c r="AD18" i="64"/>
  <c r="AB18" i="64"/>
  <c r="Y18" i="64"/>
  <c r="X18" i="64"/>
  <c r="P18" i="64"/>
  <c r="O18" i="64"/>
  <c r="M18" i="64"/>
  <c r="J18" i="64"/>
  <c r="I18" i="64" s="1"/>
  <c r="H18" i="64"/>
  <c r="C18" i="64"/>
  <c r="AB17" i="64"/>
  <c r="AD17" i="64" s="1"/>
  <c r="J17" i="64" s="1"/>
  <c r="I17" i="64" s="1"/>
  <c r="Y17" i="64"/>
  <c r="X17" i="64"/>
  <c r="P17" i="64"/>
  <c r="O17" i="64"/>
  <c r="Q17" i="64" s="1"/>
  <c r="M17" i="64"/>
  <c r="H17" i="64"/>
  <c r="C17" i="64"/>
  <c r="AB16" i="64"/>
  <c r="AD16" i="64" s="1"/>
  <c r="J16" i="64" s="1"/>
  <c r="Y16" i="64"/>
  <c r="X16" i="64"/>
  <c r="P16" i="64"/>
  <c r="O16" i="64"/>
  <c r="Q16" i="64" s="1"/>
  <c r="M16" i="64"/>
  <c r="H16" i="64"/>
  <c r="C16" i="64"/>
  <c r="AB15" i="64"/>
  <c r="AD15" i="64" s="1"/>
  <c r="J15" i="64" s="1"/>
  <c r="Y15" i="64"/>
  <c r="X15" i="64"/>
  <c r="P15" i="64"/>
  <c r="O15" i="64"/>
  <c r="M15" i="64"/>
  <c r="H15" i="64"/>
  <c r="C15" i="64"/>
  <c r="AB14" i="64"/>
  <c r="AD14" i="64" s="1"/>
  <c r="J14" i="64" s="1"/>
  <c r="Y14" i="64"/>
  <c r="X14" i="64"/>
  <c r="P14" i="64"/>
  <c r="O14" i="64"/>
  <c r="M14" i="64"/>
  <c r="H14" i="64"/>
  <c r="C14" i="64"/>
  <c r="AB13" i="64"/>
  <c r="AD13" i="64" s="1"/>
  <c r="J13" i="64" s="1"/>
  <c r="Y13" i="64"/>
  <c r="X13" i="64"/>
  <c r="P13" i="64"/>
  <c r="O13" i="64"/>
  <c r="M13" i="64"/>
  <c r="H13" i="64"/>
  <c r="C13" i="64"/>
  <c r="AB12" i="64"/>
  <c r="AD12" i="64" s="1"/>
  <c r="Y12" i="64"/>
  <c r="X12" i="64"/>
  <c r="P12" i="64"/>
  <c r="Q12" i="64" s="1"/>
  <c r="O12" i="64"/>
  <c r="M12" i="64"/>
  <c r="H12" i="64"/>
  <c r="C12" i="64"/>
  <c r="AB11" i="64"/>
  <c r="AD11" i="64" s="1"/>
  <c r="J11" i="64" s="1"/>
  <c r="Y11" i="64"/>
  <c r="X11" i="64"/>
  <c r="P11" i="64"/>
  <c r="O11" i="64"/>
  <c r="M11" i="64"/>
  <c r="H11" i="64"/>
  <c r="C11" i="64"/>
  <c r="AB10" i="64"/>
  <c r="AD10" i="64" s="1"/>
  <c r="J10" i="64" s="1"/>
  <c r="Y10" i="64"/>
  <c r="X10" i="64"/>
  <c r="P10" i="64"/>
  <c r="O10" i="64"/>
  <c r="M10" i="64"/>
  <c r="H10" i="64"/>
  <c r="C10" i="64"/>
  <c r="AB9" i="64"/>
  <c r="AD9" i="64" s="1"/>
  <c r="J9" i="64" s="1"/>
  <c r="Y9" i="64"/>
  <c r="X9" i="64"/>
  <c r="Q9" i="64"/>
  <c r="P9" i="64"/>
  <c r="O9" i="64"/>
  <c r="M9" i="64"/>
  <c r="H9" i="64"/>
  <c r="C9" i="64"/>
  <c r="AB8" i="64"/>
  <c r="AD8" i="64" s="1"/>
  <c r="J8" i="64" s="1"/>
  <c r="Y8" i="64"/>
  <c r="X8" i="64"/>
  <c r="P8" i="64"/>
  <c r="O8" i="64"/>
  <c r="M8" i="64"/>
  <c r="H8" i="64"/>
  <c r="C8" i="64"/>
  <c r="AD7" i="64"/>
  <c r="J7" i="64" s="1"/>
  <c r="AB7" i="64"/>
  <c r="Y7" i="64"/>
  <c r="X7" i="64"/>
  <c r="P7" i="64"/>
  <c r="O7" i="64"/>
  <c r="M7" i="64"/>
  <c r="H7" i="64"/>
  <c r="C7" i="64"/>
  <c r="AB6" i="64"/>
  <c r="AD6" i="64" s="1"/>
  <c r="Y6" i="64"/>
  <c r="X6" i="64"/>
  <c r="P6" i="64"/>
  <c r="O6" i="64"/>
  <c r="M6" i="64"/>
  <c r="J6" i="64"/>
  <c r="H6" i="64"/>
  <c r="C6" i="64"/>
  <c r="AB5" i="64"/>
  <c r="AD5" i="64" s="1"/>
  <c r="J5" i="64" s="1"/>
  <c r="Y5" i="64"/>
  <c r="X5" i="64"/>
  <c r="P5" i="64"/>
  <c r="O5" i="64"/>
  <c r="Q5" i="64" s="1"/>
  <c r="M5" i="64"/>
  <c r="H5" i="64"/>
  <c r="C5" i="64"/>
  <c r="AB4" i="64"/>
  <c r="AD4" i="64" s="1"/>
  <c r="J4" i="64" s="1"/>
  <c r="Y4" i="64"/>
  <c r="X4" i="64"/>
  <c r="P4" i="64"/>
  <c r="O4" i="64"/>
  <c r="M4" i="64"/>
  <c r="H4" i="64"/>
  <c r="C4" i="64"/>
  <c r="AG3" i="64"/>
  <c r="AF3" i="64"/>
  <c r="V3" i="64"/>
  <c r="U3" i="64"/>
  <c r="T3" i="64"/>
  <c r="O3" i="64"/>
  <c r="G3" i="64"/>
  <c r="D3" i="64"/>
  <c r="A2" i="64"/>
  <c r="A1" i="64"/>
  <c r="AB31" i="63"/>
  <c r="AD31" i="63" s="1"/>
  <c r="J31" i="63" s="1"/>
  <c r="Y31" i="63"/>
  <c r="X31" i="63"/>
  <c r="P31" i="63"/>
  <c r="O31" i="63"/>
  <c r="Q31" i="63" s="1"/>
  <c r="M31" i="63"/>
  <c r="H31" i="63"/>
  <c r="C31" i="63"/>
  <c r="AD30" i="63"/>
  <c r="J30" i="63" s="1"/>
  <c r="I30" i="63" s="1"/>
  <c r="AB30" i="63"/>
  <c r="Y30" i="63"/>
  <c r="X30" i="63"/>
  <c r="P30" i="63"/>
  <c r="O30" i="63"/>
  <c r="Q30" i="63" s="1"/>
  <c r="M30" i="63"/>
  <c r="K30" i="63"/>
  <c r="H30" i="63"/>
  <c r="C30" i="63"/>
  <c r="AB29" i="63"/>
  <c r="AD29" i="63" s="1"/>
  <c r="J29" i="63" s="1"/>
  <c r="Y29" i="63"/>
  <c r="X29" i="63"/>
  <c r="P29" i="63"/>
  <c r="O29" i="63"/>
  <c r="M29" i="63"/>
  <c r="H29" i="63"/>
  <c r="C29" i="63"/>
  <c r="AB28" i="63"/>
  <c r="AD28" i="63" s="1"/>
  <c r="J28" i="63" s="1"/>
  <c r="Y28" i="63"/>
  <c r="X28" i="63"/>
  <c r="Q28" i="63"/>
  <c r="P28" i="63"/>
  <c r="O28" i="63"/>
  <c r="M28" i="63"/>
  <c r="H28" i="63"/>
  <c r="C28" i="63"/>
  <c r="AB27" i="63"/>
  <c r="AD27" i="63" s="1"/>
  <c r="J27" i="63" s="1"/>
  <c r="Y27" i="63"/>
  <c r="X27" i="63"/>
  <c r="P27" i="63"/>
  <c r="O27" i="63"/>
  <c r="Q27" i="63" s="1"/>
  <c r="M27" i="63"/>
  <c r="H27" i="63"/>
  <c r="C27" i="63"/>
  <c r="AB26" i="63"/>
  <c r="AD26" i="63" s="1"/>
  <c r="J26" i="63" s="1"/>
  <c r="Y26" i="63"/>
  <c r="X26" i="63"/>
  <c r="P26" i="63"/>
  <c r="O26" i="63"/>
  <c r="Q26" i="63" s="1"/>
  <c r="M26" i="63"/>
  <c r="H26" i="63"/>
  <c r="C26" i="63"/>
  <c r="AB25" i="63"/>
  <c r="AD25" i="63" s="1"/>
  <c r="J25" i="63" s="1"/>
  <c r="Y25" i="63"/>
  <c r="X25" i="63"/>
  <c r="P25" i="63"/>
  <c r="O25" i="63"/>
  <c r="M25" i="63"/>
  <c r="H25" i="63"/>
  <c r="C25" i="63"/>
  <c r="AB24" i="63"/>
  <c r="AD24" i="63" s="1"/>
  <c r="J24" i="63" s="1"/>
  <c r="Y24" i="63"/>
  <c r="X24" i="63"/>
  <c r="P24" i="63"/>
  <c r="O24" i="63"/>
  <c r="M24" i="63"/>
  <c r="H24" i="63"/>
  <c r="C24" i="63"/>
  <c r="AD23" i="63"/>
  <c r="J23" i="63" s="1"/>
  <c r="AB23" i="63"/>
  <c r="Y23" i="63"/>
  <c r="X23" i="63"/>
  <c r="P23" i="63"/>
  <c r="O23" i="63"/>
  <c r="Q23" i="63" s="1"/>
  <c r="M23" i="63"/>
  <c r="H23" i="63"/>
  <c r="C23" i="63"/>
  <c r="AD22" i="63"/>
  <c r="J22" i="63" s="1"/>
  <c r="I22" i="63" s="1"/>
  <c r="AB22" i="63"/>
  <c r="Y22" i="63"/>
  <c r="X22" i="63"/>
  <c r="P22" i="63"/>
  <c r="O22" i="63"/>
  <c r="Q22" i="63" s="1"/>
  <c r="M22" i="63"/>
  <c r="K22" i="63"/>
  <c r="H22" i="63"/>
  <c r="C22" i="63"/>
  <c r="AB21" i="63"/>
  <c r="AD21" i="63" s="1"/>
  <c r="J21" i="63" s="1"/>
  <c r="Y21" i="63"/>
  <c r="X21" i="63"/>
  <c r="P21" i="63"/>
  <c r="O21" i="63"/>
  <c r="M21" i="63"/>
  <c r="H21" i="63"/>
  <c r="C21" i="63"/>
  <c r="AB20" i="63"/>
  <c r="AD20" i="63" s="1"/>
  <c r="J20" i="63" s="1"/>
  <c r="Y20" i="63"/>
  <c r="X20" i="63"/>
  <c r="Q20" i="63"/>
  <c r="P20" i="63"/>
  <c r="O20" i="63"/>
  <c r="M20" i="63"/>
  <c r="H20" i="63"/>
  <c r="C20" i="63"/>
  <c r="AB19" i="63"/>
  <c r="AD19" i="63" s="1"/>
  <c r="J19" i="63" s="1"/>
  <c r="Y19" i="63"/>
  <c r="X19" i="63"/>
  <c r="Q19" i="63"/>
  <c r="P19" i="63"/>
  <c r="O19" i="63"/>
  <c r="M19" i="63"/>
  <c r="H19" i="63"/>
  <c r="C19" i="63"/>
  <c r="AB18" i="63"/>
  <c r="AD18" i="63" s="1"/>
  <c r="J18" i="63" s="1"/>
  <c r="K18" i="63" s="1"/>
  <c r="Y18" i="63"/>
  <c r="X18" i="63"/>
  <c r="P18" i="63"/>
  <c r="O18" i="63"/>
  <c r="Q18" i="63" s="1"/>
  <c r="M18" i="63"/>
  <c r="H18" i="63"/>
  <c r="C18" i="63"/>
  <c r="AB17" i="63"/>
  <c r="AD17" i="63" s="1"/>
  <c r="J17" i="63" s="1"/>
  <c r="Y17" i="63"/>
  <c r="X17" i="63"/>
  <c r="P17" i="63"/>
  <c r="O17" i="63"/>
  <c r="M17" i="63"/>
  <c r="H17" i="63"/>
  <c r="C17" i="63"/>
  <c r="AD16" i="63"/>
  <c r="AB16" i="63"/>
  <c r="Y16" i="63"/>
  <c r="X16" i="63"/>
  <c r="P16" i="63"/>
  <c r="O16" i="63"/>
  <c r="Q16" i="63" s="1"/>
  <c r="M16" i="63"/>
  <c r="J16" i="63"/>
  <c r="K16" i="63" s="1"/>
  <c r="H16" i="63"/>
  <c r="C16" i="63"/>
  <c r="AB15" i="63"/>
  <c r="AD15" i="63" s="1"/>
  <c r="J15" i="63" s="1"/>
  <c r="Y15" i="63"/>
  <c r="X15" i="63"/>
  <c r="P15" i="63"/>
  <c r="O15" i="63"/>
  <c r="Q15" i="63" s="1"/>
  <c r="M15" i="63"/>
  <c r="H15" i="63"/>
  <c r="C15" i="63"/>
  <c r="AD14" i="63"/>
  <c r="J14" i="63" s="1"/>
  <c r="AB14" i="63"/>
  <c r="Y14" i="63"/>
  <c r="X14" i="63"/>
  <c r="P14" i="63"/>
  <c r="O14" i="63"/>
  <c r="M14" i="63"/>
  <c r="H14" i="63"/>
  <c r="C14" i="63"/>
  <c r="AB13" i="63"/>
  <c r="AD13" i="63" s="1"/>
  <c r="Y13" i="63"/>
  <c r="X13" i="63"/>
  <c r="P13" i="63"/>
  <c r="O13" i="63"/>
  <c r="M13" i="63"/>
  <c r="J13" i="63"/>
  <c r="K13" i="63" s="1"/>
  <c r="H13" i="63"/>
  <c r="C13" i="63"/>
  <c r="AB12" i="63"/>
  <c r="AD12" i="63" s="1"/>
  <c r="J12" i="63" s="1"/>
  <c r="Y12" i="63"/>
  <c r="X12" i="63"/>
  <c r="P12" i="63"/>
  <c r="O12" i="63"/>
  <c r="M12" i="63"/>
  <c r="H12" i="63"/>
  <c r="C12" i="63"/>
  <c r="AD11" i="63"/>
  <c r="J11" i="63" s="1"/>
  <c r="AB11" i="63"/>
  <c r="Y11" i="63"/>
  <c r="X11" i="63"/>
  <c r="Q11" i="63"/>
  <c r="P11" i="63"/>
  <c r="O11" i="63"/>
  <c r="M11" i="63"/>
  <c r="H11" i="63"/>
  <c r="C11" i="63"/>
  <c r="AB10" i="63"/>
  <c r="AD10" i="63" s="1"/>
  <c r="J10" i="63" s="1"/>
  <c r="Y10" i="63"/>
  <c r="X10" i="63"/>
  <c r="Q10" i="63"/>
  <c r="P10" i="63"/>
  <c r="O10" i="63"/>
  <c r="M10" i="63"/>
  <c r="H10" i="63"/>
  <c r="C10" i="63"/>
  <c r="AB9" i="63"/>
  <c r="AD9" i="63" s="1"/>
  <c r="J9" i="63" s="1"/>
  <c r="Y9" i="63"/>
  <c r="X9" i="63"/>
  <c r="P9" i="63"/>
  <c r="O9" i="63"/>
  <c r="M9" i="63"/>
  <c r="H9" i="63"/>
  <c r="C9" i="63"/>
  <c r="AB8" i="63"/>
  <c r="AD8" i="63" s="1"/>
  <c r="J8" i="63" s="1"/>
  <c r="Y8" i="63"/>
  <c r="X8" i="63"/>
  <c r="Q8" i="63"/>
  <c r="P8" i="63"/>
  <c r="O8" i="63"/>
  <c r="M8" i="63"/>
  <c r="H8" i="63"/>
  <c r="C8" i="63"/>
  <c r="AD7" i="63"/>
  <c r="J7" i="63" s="1"/>
  <c r="AB7" i="63"/>
  <c r="Y7" i="63"/>
  <c r="X7" i="63"/>
  <c r="P7" i="63"/>
  <c r="O7" i="63"/>
  <c r="M7" i="63"/>
  <c r="H7" i="63"/>
  <c r="C7" i="63"/>
  <c r="AD6" i="63"/>
  <c r="J6" i="63" s="1"/>
  <c r="I6" i="63" s="1"/>
  <c r="AB6" i="63"/>
  <c r="Y6" i="63"/>
  <c r="X6" i="63"/>
  <c r="P6" i="63"/>
  <c r="O6" i="63"/>
  <c r="M6" i="63"/>
  <c r="K6" i="63"/>
  <c r="H6" i="63"/>
  <c r="C6" i="63"/>
  <c r="AB5" i="63"/>
  <c r="AD5" i="63" s="1"/>
  <c r="Y5" i="63"/>
  <c r="X5" i="63"/>
  <c r="P5" i="63"/>
  <c r="O5" i="63"/>
  <c r="Q5" i="63" s="1"/>
  <c r="M5" i="63"/>
  <c r="J5" i="63"/>
  <c r="H5" i="63"/>
  <c r="C5" i="63"/>
  <c r="AD4" i="63"/>
  <c r="AB4" i="63"/>
  <c r="Y4" i="63"/>
  <c r="X4" i="63"/>
  <c r="Q4" i="63"/>
  <c r="P4" i="63"/>
  <c r="O4" i="63"/>
  <c r="M4" i="63"/>
  <c r="H4" i="63"/>
  <c r="C4" i="63"/>
  <c r="AG3" i="63"/>
  <c r="AF3" i="63"/>
  <c r="W3" i="63"/>
  <c r="V3" i="63"/>
  <c r="U3" i="63"/>
  <c r="T3" i="63"/>
  <c r="O3" i="63"/>
  <c r="G3" i="63"/>
  <c r="F3" i="63"/>
  <c r="H3" i="63" s="1"/>
  <c r="D3" i="63"/>
  <c r="A2" i="63"/>
  <c r="A1" i="63"/>
  <c r="AD31" i="62"/>
  <c r="J31" i="62" s="1"/>
  <c r="AB31" i="62"/>
  <c r="Y31" i="62"/>
  <c r="X31" i="62"/>
  <c r="P31" i="62"/>
  <c r="O31" i="62"/>
  <c r="Q31" i="62" s="1"/>
  <c r="M31" i="62"/>
  <c r="H31" i="62"/>
  <c r="C31" i="62"/>
  <c r="AD30" i="62"/>
  <c r="J30" i="62" s="1"/>
  <c r="AB30" i="62"/>
  <c r="Y30" i="62"/>
  <c r="X30" i="62"/>
  <c r="P30" i="62"/>
  <c r="O30" i="62"/>
  <c r="M30" i="62"/>
  <c r="H30" i="62"/>
  <c r="C30" i="62"/>
  <c r="AB29" i="62"/>
  <c r="AD29" i="62" s="1"/>
  <c r="J29" i="62" s="1"/>
  <c r="Y29" i="62"/>
  <c r="X29" i="62"/>
  <c r="P29" i="62"/>
  <c r="O29" i="62"/>
  <c r="Q29" i="62" s="1"/>
  <c r="M29" i="62"/>
  <c r="H29" i="62"/>
  <c r="C29" i="62"/>
  <c r="AD28" i="62"/>
  <c r="J28" i="62" s="1"/>
  <c r="K28" i="62" s="1"/>
  <c r="AB28" i="62"/>
  <c r="Y28" i="62"/>
  <c r="X28" i="62"/>
  <c r="P28" i="62"/>
  <c r="O28" i="62"/>
  <c r="Q28" i="62" s="1"/>
  <c r="M28" i="62"/>
  <c r="I28" i="62"/>
  <c r="H28" i="62"/>
  <c r="C28" i="62"/>
  <c r="AB27" i="62"/>
  <c r="AD27" i="62" s="1"/>
  <c r="J27" i="62" s="1"/>
  <c r="Y27" i="62"/>
  <c r="X27" i="62"/>
  <c r="P27" i="62"/>
  <c r="O27" i="62"/>
  <c r="M27" i="62"/>
  <c r="H27" i="62"/>
  <c r="C27" i="62"/>
  <c r="AB26" i="62"/>
  <c r="AD26" i="62" s="1"/>
  <c r="J26" i="62" s="1"/>
  <c r="K26" i="62" s="1"/>
  <c r="Y26" i="62"/>
  <c r="X26" i="62"/>
  <c r="Q26" i="62"/>
  <c r="P26" i="62"/>
  <c r="O26" i="62"/>
  <c r="M26" i="62"/>
  <c r="H26" i="62"/>
  <c r="C26" i="62"/>
  <c r="AD25" i="62"/>
  <c r="J25" i="62" s="1"/>
  <c r="AB25" i="62"/>
  <c r="Y25" i="62"/>
  <c r="X25" i="62"/>
  <c r="P25" i="62"/>
  <c r="Q25" i="62" s="1"/>
  <c r="O25" i="62"/>
  <c r="M25" i="62"/>
  <c r="H25" i="62"/>
  <c r="C25" i="62"/>
  <c r="AB24" i="62"/>
  <c r="AD24" i="62" s="1"/>
  <c r="J24" i="62" s="1"/>
  <c r="Y24" i="62"/>
  <c r="X24" i="62"/>
  <c r="P24" i="62"/>
  <c r="O24" i="62"/>
  <c r="M24" i="62"/>
  <c r="H24" i="62"/>
  <c r="C24" i="62"/>
  <c r="AB23" i="62"/>
  <c r="AD23" i="62" s="1"/>
  <c r="J23" i="62" s="1"/>
  <c r="Y23" i="62"/>
  <c r="X23" i="62"/>
  <c r="P23" i="62"/>
  <c r="O23" i="62"/>
  <c r="M23" i="62"/>
  <c r="H23" i="62"/>
  <c r="C23" i="62"/>
  <c r="AD22" i="62"/>
  <c r="J22" i="62" s="1"/>
  <c r="AB22" i="62"/>
  <c r="Y22" i="62"/>
  <c r="X22" i="62"/>
  <c r="P22" i="62"/>
  <c r="O22" i="62"/>
  <c r="Q22" i="62" s="1"/>
  <c r="M22" i="62"/>
  <c r="H22" i="62"/>
  <c r="C22" i="62"/>
  <c r="AB21" i="62"/>
  <c r="AD21" i="62" s="1"/>
  <c r="J21" i="62" s="1"/>
  <c r="Y21" i="62"/>
  <c r="X21" i="62"/>
  <c r="P21" i="62"/>
  <c r="Q21" i="62" s="1"/>
  <c r="O21" i="62"/>
  <c r="M21" i="62"/>
  <c r="H21" i="62"/>
  <c r="C21" i="62"/>
  <c r="AD20" i="62"/>
  <c r="J20" i="62" s="1"/>
  <c r="K20" i="62" s="1"/>
  <c r="AB20" i="62"/>
  <c r="Y20" i="62"/>
  <c r="X20" i="62"/>
  <c r="P20" i="62"/>
  <c r="O20" i="62"/>
  <c r="M20" i="62"/>
  <c r="H20" i="62"/>
  <c r="C20" i="62"/>
  <c r="AB19" i="62"/>
  <c r="AD19" i="62" s="1"/>
  <c r="J19" i="62" s="1"/>
  <c r="Y19" i="62"/>
  <c r="X19" i="62"/>
  <c r="P19" i="62"/>
  <c r="O19" i="62"/>
  <c r="M19" i="62"/>
  <c r="H19" i="62"/>
  <c r="C19" i="62"/>
  <c r="AB18" i="62"/>
  <c r="AD18" i="62" s="1"/>
  <c r="J18" i="62" s="1"/>
  <c r="Y18" i="62"/>
  <c r="X18" i="62"/>
  <c r="Q18" i="62"/>
  <c r="P18" i="62"/>
  <c r="O18" i="62"/>
  <c r="M18" i="62"/>
  <c r="H18" i="62"/>
  <c r="C18" i="62"/>
  <c r="AD17" i="62"/>
  <c r="J17" i="62" s="1"/>
  <c r="AB17" i="62"/>
  <c r="Y17" i="62"/>
  <c r="X17" i="62"/>
  <c r="P17" i="62"/>
  <c r="Q17" i="62" s="1"/>
  <c r="O17" i="62"/>
  <c r="M17" i="62"/>
  <c r="H17" i="62"/>
  <c r="C17" i="62"/>
  <c r="AD16" i="62"/>
  <c r="J16" i="62" s="1"/>
  <c r="AB16" i="62"/>
  <c r="Y16" i="62"/>
  <c r="X16" i="62"/>
  <c r="P16" i="62"/>
  <c r="O16" i="62"/>
  <c r="Q16" i="62" s="1"/>
  <c r="M16" i="62"/>
  <c r="H16" i="62"/>
  <c r="C16" i="62"/>
  <c r="AB15" i="62"/>
  <c r="AD15" i="62" s="1"/>
  <c r="Y15" i="62"/>
  <c r="X15" i="62"/>
  <c r="P15" i="62"/>
  <c r="O15" i="62"/>
  <c r="Q15" i="62" s="1"/>
  <c r="M15" i="62"/>
  <c r="J15" i="62"/>
  <c r="K15" i="62" s="1"/>
  <c r="H15" i="62"/>
  <c r="C15" i="62"/>
  <c r="AD14" i="62"/>
  <c r="J14" i="62" s="1"/>
  <c r="AB14" i="62"/>
  <c r="Y14" i="62"/>
  <c r="X14" i="62"/>
  <c r="P14" i="62"/>
  <c r="Q14" i="62" s="1"/>
  <c r="O14" i="62"/>
  <c r="M14" i="62"/>
  <c r="H14" i="62"/>
  <c r="C14" i="62"/>
  <c r="AB13" i="62"/>
  <c r="AD13" i="62" s="1"/>
  <c r="J13" i="62" s="1"/>
  <c r="Y13" i="62"/>
  <c r="X13" i="62"/>
  <c r="Q13" i="62"/>
  <c r="P13" i="62"/>
  <c r="O13" i="62"/>
  <c r="M13" i="62"/>
  <c r="H13" i="62"/>
  <c r="C13" i="62"/>
  <c r="AB12" i="62"/>
  <c r="AD12" i="62" s="1"/>
  <c r="J12" i="62" s="1"/>
  <c r="Y12" i="62"/>
  <c r="X12" i="62"/>
  <c r="P12" i="62"/>
  <c r="O12" i="62"/>
  <c r="Q12" i="62" s="1"/>
  <c r="M12" i="62"/>
  <c r="H12" i="62"/>
  <c r="C12" i="62"/>
  <c r="AB11" i="62"/>
  <c r="AD11" i="62" s="1"/>
  <c r="J11" i="62" s="1"/>
  <c r="Y11" i="62"/>
  <c r="X11" i="62"/>
  <c r="P11" i="62"/>
  <c r="O11" i="62"/>
  <c r="M11" i="62"/>
  <c r="H11" i="62"/>
  <c r="C11" i="62"/>
  <c r="AB10" i="62"/>
  <c r="AD10" i="62" s="1"/>
  <c r="J10" i="62" s="1"/>
  <c r="K10" i="62" s="1"/>
  <c r="Y10" i="62"/>
  <c r="X10" i="62"/>
  <c r="P10" i="62"/>
  <c r="O10" i="62"/>
  <c r="Q10" i="62" s="1"/>
  <c r="M10" i="62"/>
  <c r="H10" i="62"/>
  <c r="C10" i="62"/>
  <c r="AD9" i="62"/>
  <c r="J9" i="62" s="1"/>
  <c r="AB9" i="62"/>
  <c r="Y9" i="62"/>
  <c r="X9" i="62"/>
  <c r="P9" i="62"/>
  <c r="O9" i="62"/>
  <c r="Q9" i="62" s="1"/>
  <c r="M9" i="62"/>
  <c r="H9" i="62"/>
  <c r="C9" i="62"/>
  <c r="AB8" i="62"/>
  <c r="AD8" i="62" s="1"/>
  <c r="J8" i="62" s="1"/>
  <c r="Y8" i="62"/>
  <c r="X8" i="62"/>
  <c r="P8" i="62"/>
  <c r="O8" i="62"/>
  <c r="M8" i="62"/>
  <c r="H8" i="62"/>
  <c r="C8" i="62"/>
  <c r="AB7" i="62"/>
  <c r="AD7" i="62" s="1"/>
  <c r="J7" i="62" s="1"/>
  <c r="Y7" i="62"/>
  <c r="X7" i="62"/>
  <c r="P7" i="62"/>
  <c r="O7" i="62"/>
  <c r="Q7" i="62" s="1"/>
  <c r="M7" i="62"/>
  <c r="H7" i="62"/>
  <c r="C7" i="62"/>
  <c r="AD6" i="62"/>
  <c r="J6" i="62" s="1"/>
  <c r="AB6" i="62"/>
  <c r="Y6" i="62"/>
  <c r="X6" i="62"/>
  <c r="P6" i="62"/>
  <c r="O6" i="62"/>
  <c r="M6" i="62"/>
  <c r="H6" i="62"/>
  <c r="C6" i="62"/>
  <c r="AB5" i="62"/>
  <c r="AD5" i="62" s="1"/>
  <c r="Y5" i="62"/>
  <c r="X5" i="62"/>
  <c r="Q5" i="62"/>
  <c r="P5" i="62"/>
  <c r="O5" i="62"/>
  <c r="M5" i="62"/>
  <c r="H5" i="62"/>
  <c r="C5" i="62"/>
  <c r="AD4" i="62"/>
  <c r="J4" i="62" s="1"/>
  <c r="AB4" i="62"/>
  <c r="Y4" i="62"/>
  <c r="X4" i="62"/>
  <c r="P4" i="62"/>
  <c r="O4" i="62"/>
  <c r="Q4" i="62" s="1"/>
  <c r="M4" i="62"/>
  <c r="I4" i="62"/>
  <c r="H4" i="62"/>
  <c r="C4" i="62"/>
  <c r="AG3" i="62"/>
  <c r="AF3" i="62"/>
  <c r="V3" i="62"/>
  <c r="U3" i="62"/>
  <c r="T3" i="62"/>
  <c r="O3" i="62"/>
  <c r="G3" i="62"/>
  <c r="F3" i="62"/>
  <c r="A2" i="62"/>
  <c r="A1" i="62"/>
  <c r="AD31" i="61"/>
  <c r="J31" i="61" s="1"/>
  <c r="AB31" i="61"/>
  <c r="Y31" i="61"/>
  <c r="X31" i="61"/>
  <c r="Q31" i="61"/>
  <c r="P31" i="61"/>
  <c r="O31" i="61"/>
  <c r="M31" i="61"/>
  <c r="H31" i="61"/>
  <c r="C31" i="61"/>
  <c r="AB30" i="61"/>
  <c r="AD30" i="61" s="1"/>
  <c r="J30" i="61" s="1"/>
  <c r="Y30" i="61"/>
  <c r="X30" i="61"/>
  <c r="P30" i="61"/>
  <c r="O30" i="61"/>
  <c r="Q30" i="61" s="1"/>
  <c r="M30" i="61"/>
  <c r="H30" i="61"/>
  <c r="C30" i="61"/>
  <c r="AB29" i="61"/>
  <c r="AD29" i="61" s="1"/>
  <c r="J29" i="61" s="1"/>
  <c r="Y29" i="61"/>
  <c r="X29" i="61"/>
  <c r="P29" i="61"/>
  <c r="O29" i="61"/>
  <c r="M29" i="61"/>
  <c r="H29" i="61"/>
  <c r="C29" i="61"/>
  <c r="AD28" i="61"/>
  <c r="J28" i="61" s="1"/>
  <c r="I28" i="61" s="1"/>
  <c r="AB28" i="61"/>
  <c r="Y28" i="61"/>
  <c r="X28" i="61"/>
  <c r="P28" i="61"/>
  <c r="O28" i="61"/>
  <c r="Q28" i="61" s="1"/>
  <c r="M28" i="61"/>
  <c r="K28" i="61"/>
  <c r="H28" i="61"/>
  <c r="C28" i="61"/>
  <c r="AB27" i="61"/>
  <c r="AD27" i="61" s="1"/>
  <c r="J27" i="61" s="1"/>
  <c r="Y27" i="61"/>
  <c r="X27" i="61"/>
  <c r="P27" i="61"/>
  <c r="O27" i="61"/>
  <c r="Q27" i="61" s="1"/>
  <c r="M27" i="61"/>
  <c r="H27" i="61"/>
  <c r="C27" i="61"/>
  <c r="AD26" i="61"/>
  <c r="J26" i="61" s="1"/>
  <c r="I26" i="61" s="1"/>
  <c r="AB26" i="61"/>
  <c r="Y26" i="61"/>
  <c r="X26" i="61"/>
  <c r="P26" i="61"/>
  <c r="O26" i="61"/>
  <c r="M26" i="61"/>
  <c r="H26" i="61"/>
  <c r="C26" i="61"/>
  <c r="AB25" i="61"/>
  <c r="AD25" i="61" s="1"/>
  <c r="J25" i="61" s="1"/>
  <c r="Y25" i="61"/>
  <c r="X25" i="61"/>
  <c r="P25" i="61"/>
  <c r="O25" i="61"/>
  <c r="Q25" i="61" s="1"/>
  <c r="M25" i="61"/>
  <c r="H25" i="61"/>
  <c r="C25" i="61"/>
  <c r="AB24" i="61"/>
  <c r="AD24" i="61" s="1"/>
  <c r="J24" i="61" s="1"/>
  <c r="Y24" i="61"/>
  <c r="X24" i="61"/>
  <c r="P24" i="61"/>
  <c r="O24" i="61"/>
  <c r="Q24" i="61" s="1"/>
  <c r="M24" i="61"/>
  <c r="H24" i="61"/>
  <c r="C24" i="61"/>
  <c r="AB23" i="61"/>
  <c r="AD23" i="61" s="1"/>
  <c r="J23" i="61" s="1"/>
  <c r="Y23" i="61"/>
  <c r="X23" i="61"/>
  <c r="P23" i="61"/>
  <c r="O23" i="61"/>
  <c r="M23" i="61"/>
  <c r="H23" i="61"/>
  <c r="C23" i="61"/>
  <c r="AD22" i="61"/>
  <c r="J22" i="61" s="1"/>
  <c r="K22" i="61" s="1"/>
  <c r="AB22" i="61"/>
  <c r="Y22" i="61"/>
  <c r="X22" i="61"/>
  <c r="Q22" i="61"/>
  <c r="P22" i="61"/>
  <c r="O22" i="61"/>
  <c r="M22" i="61"/>
  <c r="I22" i="61"/>
  <c r="H22" i="61"/>
  <c r="C22" i="61"/>
  <c r="AB21" i="61"/>
  <c r="AD21" i="61" s="1"/>
  <c r="J21" i="61" s="1"/>
  <c r="Y21" i="61"/>
  <c r="X21" i="61"/>
  <c r="P21" i="61"/>
  <c r="O21" i="61"/>
  <c r="M21" i="61"/>
  <c r="H21" i="61"/>
  <c r="C21" i="61"/>
  <c r="AD20" i="61"/>
  <c r="J20" i="61" s="1"/>
  <c r="K20" i="61" s="1"/>
  <c r="AB20" i="61"/>
  <c r="Y20" i="61"/>
  <c r="X20" i="61"/>
  <c r="Q20" i="61"/>
  <c r="P20" i="61"/>
  <c r="O20" i="61"/>
  <c r="M20" i="61"/>
  <c r="I20" i="61"/>
  <c r="H20" i="61"/>
  <c r="C20" i="61"/>
  <c r="AB19" i="61"/>
  <c r="AD19" i="61" s="1"/>
  <c r="J19" i="61" s="1"/>
  <c r="Y19" i="61"/>
  <c r="X19" i="61"/>
  <c r="P19" i="61"/>
  <c r="O19" i="61"/>
  <c r="M19" i="61"/>
  <c r="H19" i="61"/>
  <c r="C19" i="61"/>
  <c r="AD18" i="61"/>
  <c r="J18" i="61" s="1"/>
  <c r="I18" i="61" s="1"/>
  <c r="AB18" i="61"/>
  <c r="Y18" i="61"/>
  <c r="X18" i="61"/>
  <c r="P18" i="61"/>
  <c r="O18" i="61"/>
  <c r="M18" i="61"/>
  <c r="H18" i="61"/>
  <c r="C18" i="61"/>
  <c r="AB17" i="61"/>
  <c r="AD17" i="61" s="1"/>
  <c r="J17" i="61" s="1"/>
  <c r="K17" i="61" s="1"/>
  <c r="Y17" i="61"/>
  <c r="X17" i="61"/>
  <c r="P17" i="61"/>
  <c r="O17" i="61"/>
  <c r="M17" i="61"/>
  <c r="H17" i="61"/>
  <c r="C17" i="61"/>
  <c r="AB16" i="61"/>
  <c r="AD16" i="61" s="1"/>
  <c r="J16" i="61" s="1"/>
  <c r="Y16" i="61"/>
  <c r="X16" i="61"/>
  <c r="Q16" i="61"/>
  <c r="P16" i="61"/>
  <c r="O16" i="61"/>
  <c r="M16" i="61"/>
  <c r="H16" i="61"/>
  <c r="C16" i="61"/>
  <c r="AB15" i="61"/>
  <c r="AD15" i="61" s="1"/>
  <c r="J15" i="61" s="1"/>
  <c r="Y15" i="61"/>
  <c r="X15" i="61"/>
  <c r="Q15" i="61"/>
  <c r="P15" i="61"/>
  <c r="O15" i="61"/>
  <c r="M15" i="61"/>
  <c r="H15" i="61"/>
  <c r="C15" i="61"/>
  <c r="AB14" i="61"/>
  <c r="AD14" i="61" s="1"/>
  <c r="J14" i="61" s="1"/>
  <c r="Y14" i="61"/>
  <c r="X14" i="61"/>
  <c r="P14" i="61"/>
  <c r="O14" i="61"/>
  <c r="M14" i="61"/>
  <c r="H14" i="61"/>
  <c r="C14" i="61"/>
  <c r="AB13" i="61"/>
  <c r="AD13" i="61" s="1"/>
  <c r="J13" i="61" s="1"/>
  <c r="Y13" i="61"/>
  <c r="X13" i="61"/>
  <c r="P13" i="61"/>
  <c r="O13" i="61"/>
  <c r="M13" i="61"/>
  <c r="H13" i="61"/>
  <c r="C13" i="61"/>
  <c r="AB12" i="61"/>
  <c r="AD12" i="61" s="1"/>
  <c r="Y12" i="61"/>
  <c r="X12" i="61"/>
  <c r="Q12" i="61"/>
  <c r="P12" i="61"/>
  <c r="O12" i="61"/>
  <c r="M12" i="61"/>
  <c r="J12" i="61"/>
  <c r="H12" i="61"/>
  <c r="C12" i="61"/>
  <c r="AB11" i="61"/>
  <c r="AD11" i="61" s="1"/>
  <c r="J11" i="61" s="1"/>
  <c r="Y11" i="61"/>
  <c r="X11" i="61"/>
  <c r="Q11" i="61"/>
  <c r="P11" i="61"/>
  <c r="O11" i="61"/>
  <c r="M11" i="61"/>
  <c r="H11" i="61"/>
  <c r="C11" i="61"/>
  <c r="AD10" i="61"/>
  <c r="J10" i="61" s="1"/>
  <c r="I10" i="61" s="1"/>
  <c r="AB10" i="61"/>
  <c r="Y10" i="61"/>
  <c r="X10" i="61"/>
  <c r="P10" i="61"/>
  <c r="O10" i="61"/>
  <c r="Q10" i="61" s="1"/>
  <c r="M10" i="61"/>
  <c r="K10" i="61"/>
  <c r="H10" i="61"/>
  <c r="C10" i="61"/>
  <c r="AB9" i="61"/>
  <c r="AD9" i="61" s="1"/>
  <c r="J9" i="61" s="1"/>
  <c r="Y9" i="61"/>
  <c r="X9" i="61"/>
  <c r="P9" i="61"/>
  <c r="O9" i="61"/>
  <c r="Q9" i="61" s="1"/>
  <c r="M9" i="61"/>
  <c r="H9" i="61"/>
  <c r="C9" i="61"/>
  <c r="AD8" i="61"/>
  <c r="J8" i="61" s="1"/>
  <c r="AB8" i="61"/>
  <c r="Y8" i="61"/>
  <c r="X8" i="61"/>
  <c r="P8" i="61"/>
  <c r="O8" i="61"/>
  <c r="Q8" i="61" s="1"/>
  <c r="M8" i="61"/>
  <c r="H8" i="61"/>
  <c r="C8" i="61"/>
  <c r="AB7" i="61"/>
  <c r="AD7" i="61" s="1"/>
  <c r="Y7" i="61"/>
  <c r="X7" i="61"/>
  <c r="P7" i="61"/>
  <c r="O7" i="61"/>
  <c r="Q7" i="61" s="1"/>
  <c r="M7" i="61"/>
  <c r="J7" i="61"/>
  <c r="H7" i="61"/>
  <c r="C7" i="61"/>
  <c r="AB6" i="61"/>
  <c r="AD6" i="61" s="1"/>
  <c r="J6" i="61" s="1"/>
  <c r="Y6" i="61"/>
  <c r="X6" i="61"/>
  <c r="P6" i="61"/>
  <c r="O6" i="61"/>
  <c r="Q6" i="61" s="1"/>
  <c r="M6" i="61"/>
  <c r="H6" i="61"/>
  <c r="C6" i="61"/>
  <c r="AB5" i="61"/>
  <c r="AD5" i="61" s="1"/>
  <c r="J5" i="61" s="1"/>
  <c r="Y5" i="61"/>
  <c r="X5" i="61"/>
  <c r="P5" i="61"/>
  <c r="O5" i="61"/>
  <c r="M5" i="61"/>
  <c r="H5" i="61"/>
  <c r="C5" i="61"/>
  <c r="AD4" i="61"/>
  <c r="J4" i="61" s="1"/>
  <c r="AB4" i="61"/>
  <c r="Y4" i="61"/>
  <c r="X4" i="61"/>
  <c r="P4" i="61"/>
  <c r="O4" i="61"/>
  <c r="Q4" i="61" s="1"/>
  <c r="M4" i="61"/>
  <c r="I4" i="61"/>
  <c r="H4" i="61"/>
  <c r="C4" i="61"/>
  <c r="AG3" i="61"/>
  <c r="AF3" i="61"/>
  <c r="W3" i="61"/>
  <c r="V3" i="61"/>
  <c r="U3" i="61"/>
  <c r="T3" i="61"/>
  <c r="O3" i="61"/>
  <c r="G3" i="61"/>
  <c r="F3" i="61"/>
  <c r="D3" i="61"/>
  <c r="A2" i="61"/>
  <c r="A1" i="61"/>
  <c r="AB31" i="60"/>
  <c r="AD31" i="60" s="1"/>
  <c r="J31" i="60" s="1"/>
  <c r="Y31" i="60"/>
  <c r="X31" i="60"/>
  <c r="P31" i="60"/>
  <c r="O31" i="60"/>
  <c r="M31" i="60"/>
  <c r="H31" i="60"/>
  <c r="C31" i="60"/>
  <c r="AB30" i="60"/>
  <c r="AD30" i="60" s="1"/>
  <c r="J30" i="60" s="1"/>
  <c r="K30" i="60" s="1"/>
  <c r="Y30" i="60"/>
  <c r="X30" i="60"/>
  <c r="Q30" i="60"/>
  <c r="P30" i="60"/>
  <c r="O30" i="60"/>
  <c r="M30" i="60"/>
  <c r="H30" i="60"/>
  <c r="C30" i="60"/>
  <c r="AB29" i="60"/>
  <c r="AD29" i="60" s="1"/>
  <c r="J29" i="60" s="1"/>
  <c r="Y29" i="60"/>
  <c r="X29" i="60"/>
  <c r="P29" i="60"/>
  <c r="O29" i="60"/>
  <c r="Q29" i="60" s="1"/>
  <c r="M29" i="60"/>
  <c r="H29" i="60"/>
  <c r="C29" i="60"/>
  <c r="AB28" i="60"/>
  <c r="AD28" i="60" s="1"/>
  <c r="J28" i="60" s="1"/>
  <c r="I28" i="60" s="1"/>
  <c r="Y28" i="60"/>
  <c r="X28" i="60"/>
  <c r="P28" i="60"/>
  <c r="O28" i="60"/>
  <c r="Q28" i="60" s="1"/>
  <c r="M28" i="60"/>
  <c r="H28" i="60"/>
  <c r="C28" i="60"/>
  <c r="AB27" i="60"/>
  <c r="AD27" i="60" s="1"/>
  <c r="J27" i="60" s="1"/>
  <c r="K27" i="60" s="1"/>
  <c r="Y27" i="60"/>
  <c r="X27" i="60"/>
  <c r="P27" i="60"/>
  <c r="O27" i="60"/>
  <c r="M27" i="60"/>
  <c r="I27" i="60"/>
  <c r="H27" i="60"/>
  <c r="C27" i="60"/>
  <c r="AB26" i="60"/>
  <c r="AD26" i="60" s="1"/>
  <c r="J26" i="60" s="1"/>
  <c r="I26" i="60" s="1"/>
  <c r="Y26" i="60"/>
  <c r="X26" i="60"/>
  <c r="P26" i="60"/>
  <c r="O26" i="60"/>
  <c r="Q26" i="60" s="1"/>
  <c r="M26" i="60"/>
  <c r="H26" i="60"/>
  <c r="C26" i="60"/>
  <c r="AD25" i="60"/>
  <c r="J25" i="60" s="1"/>
  <c r="AB25" i="60"/>
  <c r="Y25" i="60"/>
  <c r="X25" i="60"/>
  <c r="Q25" i="60"/>
  <c r="P25" i="60"/>
  <c r="O25" i="60"/>
  <c r="M25" i="60"/>
  <c r="H25" i="60"/>
  <c r="C25" i="60"/>
  <c r="AD24" i="60"/>
  <c r="J24" i="60" s="1"/>
  <c r="K24" i="60" s="1"/>
  <c r="AB24" i="60"/>
  <c r="Y24" i="60"/>
  <c r="X24" i="60"/>
  <c r="P24" i="60"/>
  <c r="O24" i="60"/>
  <c r="Q24" i="60" s="1"/>
  <c r="M24" i="60"/>
  <c r="I24" i="60"/>
  <c r="H24" i="60"/>
  <c r="C24" i="60"/>
  <c r="AB23" i="60"/>
  <c r="AD23" i="60" s="1"/>
  <c r="Y23" i="60"/>
  <c r="X23" i="60"/>
  <c r="P23" i="60"/>
  <c r="O23" i="60"/>
  <c r="Q23" i="60" s="1"/>
  <c r="M23" i="60"/>
  <c r="J23" i="60"/>
  <c r="H23" i="60"/>
  <c r="C23" i="60"/>
  <c r="AD22" i="60"/>
  <c r="J22" i="60" s="1"/>
  <c r="K22" i="60" s="1"/>
  <c r="AB22" i="60"/>
  <c r="Y22" i="60"/>
  <c r="X22" i="60"/>
  <c r="Q22" i="60"/>
  <c r="P22" i="60"/>
  <c r="O22" i="60"/>
  <c r="M22" i="60"/>
  <c r="I22" i="60"/>
  <c r="H22" i="60"/>
  <c r="C22" i="60"/>
  <c r="AD21" i="60"/>
  <c r="J21" i="60" s="1"/>
  <c r="AB21" i="60"/>
  <c r="Y21" i="60"/>
  <c r="X21" i="60"/>
  <c r="P21" i="60"/>
  <c r="Q21" i="60" s="1"/>
  <c r="O21" i="60"/>
  <c r="M21" i="60"/>
  <c r="H21" i="60"/>
  <c r="C21" i="60"/>
  <c r="AD20" i="60"/>
  <c r="J20" i="60" s="1"/>
  <c r="K20" i="60" s="1"/>
  <c r="AB20" i="60"/>
  <c r="Y20" i="60"/>
  <c r="X20" i="60"/>
  <c r="P20" i="60"/>
  <c r="O20" i="60"/>
  <c r="M20" i="60"/>
  <c r="I20" i="60"/>
  <c r="H20" i="60"/>
  <c r="C20" i="60"/>
  <c r="AB19" i="60"/>
  <c r="AD19" i="60" s="1"/>
  <c r="J19" i="60" s="1"/>
  <c r="Y19" i="60"/>
  <c r="X19" i="60"/>
  <c r="P19" i="60"/>
  <c r="O19" i="60"/>
  <c r="M19" i="60"/>
  <c r="H19" i="60"/>
  <c r="C19" i="60"/>
  <c r="AB18" i="60"/>
  <c r="AD18" i="60" s="1"/>
  <c r="J18" i="60" s="1"/>
  <c r="I18" i="60" s="1"/>
  <c r="Y18" i="60"/>
  <c r="X18" i="60"/>
  <c r="P18" i="60"/>
  <c r="O18" i="60"/>
  <c r="Q18" i="60" s="1"/>
  <c r="M18" i="60"/>
  <c r="H18" i="60"/>
  <c r="C18" i="60"/>
  <c r="AD17" i="60"/>
  <c r="J17" i="60" s="1"/>
  <c r="AB17" i="60"/>
  <c r="Y17" i="60"/>
  <c r="X17" i="60"/>
  <c r="P17" i="60"/>
  <c r="Q17" i="60" s="1"/>
  <c r="O17" i="60"/>
  <c r="M17" i="60"/>
  <c r="H17" i="60"/>
  <c r="C17" i="60"/>
  <c r="AB16" i="60"/>
  <c r="AD16" i="60" s="1"/>
  <c r="J16" i="60" s="1"/>
  <c r="Y16" i="60"/>
  <c r="X16" i="60"/>
  <c r="Q16" i="60"/>
  <c r="P16" i="60"/>
  <c r="O16" i="60"/>
  <c r="M16" i="60"/>
  <c r="H16" i="60"/>
  <c r="C16" i="60"/>
  <c r="AB15" i="60"/>
  <c r="AD15" i="60" s="1"/>
  <c r="J15" i="60" s="1"/>
  <c r="Y15" i="60"/>
  <c r="X15" i="60"/>
  <c r="P15" i="60"/>
  <c r="O15" i="60"/>
  <c r="M15" i="60"/>
  <c r="H15" i="60"/>
  <c r="C15" i="60"/>
  <c r="AD14" i="60"/>
  <c r="J14" i="60" s="1"/>
  <c r="AB14" i="60"/>
  <c r="Y14" i="60"/>
  <c r="X14" i="60"/>
  <c r="P14" i="60"/>
  <c r="O14" i="60"/>
  <c r="Q14" i="60" s="1"/>
  <c r="M14" i="60"/>
  <c r="H14" i="60"/>
  <c r="C14" i="60"/>
  <c r="AD13" i="60"/>
  <c r="J13" i="60" s="1"/>
  <c r="AB13" i="60"/>
  <c r="Y13" i="60"/>
  <c r="X13" i="60"/>
  <c r="P13" i="60"/>
  <c r="O13" i="60"/>
  <c r="Q13" i="60" s="1"/>
  <c r="M13" i="60"/>
  <c r="H13" i="60"/>
  <c r="C13" i="60"/>
  <c r="AB12" i="60"/>
  <c r="AD12" i="60" s="1"/>
  <c r="J12" i="60" s="1"/>
  <c r="Y12" i="60"/>
  <c r="X12" i="60"/>
  <c r="P12" i="60"/>
  <c r="O12" i="60"/>
  <c r="M12" i="60"/>
  <c r="H12" i="60"/>
  <c r="C12" i="60"/>
  <c r="AB11" i="60"/>
  <c r="AD11" i="60" s="1"/>
  <c r="J11" i="60" s="1"/>
  <c r="K11" i="60" s="1"/>
  <c r="Y11" i="60"/>
  <c r="X11" i="60"/>
  <c r="P11" i="60"/>
  <c r="O11" i="60"/>
  <c r="M11" i="60"/>
  <c r="H11" i="60"/>
  <c r="C11" i="60"/>
  <c r="AD10" i="60"/>
  <c r="J10" i="60" s="1"/>
  <c r="I10" i="60" s="1"/>
  <c r="AB10" i="60"/>
  <c r="Y10" i="60"/>
  <c r="X10" i="60"/>
  <c r="P10" i="60"/>
  <c r="O10" i="60"/>
  <c r="Q10" i="60" s="1"/>
  <c r="M10" i="60"/>
  <c r="K10" i="60"/>
  <c r="H10" i="60"/>
  <c r="C10" i="60"/>
  <c r="AB9" i="60"/>
  <c r="AD9" i="60" s="1"/>
  <c r="J9" i="60" s="1"/>
  <c r="Y9" i="60"/>
  <c r="X9" i="60"/>
  <c r="P9" i="60"/>
  <c r="O9" i="60"/>
  <c r="Q9" i="60" s="1"/>
  <c r="M9" i="60"/>
  <c r="H9" i="60"/>
  <c r="C9" i="60"/>
  <c r="AB8" i="60"/>
  <c r="AD8" i="60" s="1"/>
  <c r="J8" i="60" s="1"/>
  <c r="Y8" i="60"/>
  <c r="X8" i="60"/>
  <c r="P8" i="60"/>
  <c r="O8" i="60"/>
  <c r="M8" i="60"/>
  <c r="H8" i="60"/>
  <c r="C8" i="60"/>
  <c r="AB7" i="60"/>
  <c r="AD7" i="60" s="1"/>
  <c r="J7" i="60" s="1"/>
  <c r="Y7" i="60"/>
  <c r="X7" i="60"/>
  <c r="P7" i="60"/>
  <c r="O7" i="60"/>
  <c r="M7" i="60"/>
  <c r="H7" i="60"/>
  <c r="C7" i="60"/>
  <c r="AB6" i="60"/>
  <c r="AD6" i="60" s="1"/>
  <c r="J6" i="60" s="1"/>
  <c r="Y6" i="60"/>
  <c r="X6" i="60"/>
  <c r="Q6" i="60"/>
  <c r="P6" i="60"/>
  <c r="O6" i="60"/>
  <c r="M6" i="60"/>
  <c r="H6" i="60"/>
  <c r="C6" i="60"/>
  <c r="AB5" i="60"/>
  <c r="AD5" i="60" s="1"/>
  <c r="J5" i="60" s="1"/>
  <c r="Y5" i="60"/>
  <c r="X5" i="60"/>
  <c r="Q5" i="60"/>
  <c r="P5" i="60"/>
  <c r="O5" i="60"/>
  <c r="M5" i="60"/>
  <c r="H5" i="60"/>
  <c r="C5" i="60"/>
  <c r="AD4" i="60"/>
  <c r="J4" i="60" s="1"/>
  <c r="K4" i="60" s="1"/>
  <c r="AB4" i="60"/>
  <c r="Y4" i="60"/>
  <c r="X4" i="60"/>
  <c r="P4" i="60"/>
  <c r="O4" i="60"/>
  <c r="Q4" i="60" s="1"/>
  <c r="M4" i="60"/>
  <c r="H4" i="60"/>
  <c r="C4" i="60"/>
  <c r="AF3" i="60"/>
  <c r="W3" i="60"/>
  <c r="X3" i="60" s="1"/>
  <c r="V3" i="60"/>
  <c r="U3" i="60"/>
  <c r="T3" i="60"/>
  <c r="O3" i="60"/>
  <c r="D3" i="60"/>
  <c r="A2" i="60"/>
  <c r="A1" i="60"/>
  <c r="AD31" i="59"/>
  <c r="J31" i="59" s="1"/>
  <c r="AB31" i="59"/>
  <c r="Y31" i="59"/>
  <c r="X31" i="59"/>
  <c r="P31" i="59"/>
  <c r="O31" i="59"/>
  <c r="M31" i="59"/>
  <c r="H31" i="59"/>
  <c r="C31" i="59"/>
  <c r="AB30" i="59"/>
  <c r="AD30" i="59" s="1"/>
  <c r="J30" i="59" s="1"/>
  <c r="Y30" i="59"/>
  <c r="X30" i="59"/>
  <c r="P30" i="59"/>
  <c r="O30" i="59"/>
  <c r="M30" i="59"/>
  <c r="H30" i="59"/>
  <c r="C30" i="59"/>
  <c r="AB29" i="59"/>
  <c r="AD29" i="59" s="1"/>
  <c r="J29" i="59" s="1"/>
  <c r="Y29" i="59"/>
  <c r="X29" i="59"/>
  <c r="P29" i="59"/>
  <c r="O29" i="59"/>
  <c r="M29" i="59"/>
  <c r="H29" i="59"/>
  <c r="C29" i="59"/>
  <c r="AD28" i="59"/>
  <c r="J28" i="59" s="1"/>
  <c r="AB28" i="59"/>
  <c r="Y28" i="59"/>
  <c r="X28" i="59"/>
  <c r="P28" i="59"/>
  <c r="O28" i="59"/>
  <c r="M28" i="59"/>
  <c r="H28" i="59"/>
  <c r="C28" i="59"/>
  <c r="AB27" i="59"/>
  <c r="AD27" i="59" s="1"/>
  <c r="J27" i="59" s="1"/>
  <c r="Y27" i="59"/>
  <c r="X27" i="59"/>
  <c r="P27" i="59"/>
  <c r="O27" i="59"/>
  <c r="Q27" i="59" s="1"/>
  <c r="M27" i="59"/>
  <c r="H27" i="59"/>
  <c r="C27" i="59"/>
  <c r="AB26" i="59"/>
  <c r="AD26" i="59" s="1"/>
  <c r="J26" i="59" s="1"/>
  <c r="Y26" i="59"/>
  <c r="X26" i="59"/>
  <c r="P26" i="59"/>
  <c r="Q26" i="59" s="1"/>
  <c r="O26" i="59"/>
  <c r="M26" i="59"/>
  <c r="H26" i="59"/>
  <c r="C26" i="59"/>
  <c r="AB25" i="59"/>
  <c r="AD25" i="59" s="1"/>
  <c r="Y25" i="59"/>
  <c r="X25" i="59"/>
  <c r="P25" i="59"/>
  <c r="O25" i="59"/>
  <c r="M25" i="59"/>
  <c r="J25" i="59"/>
  <c r="H25" i="59"/>
  <c r="C25" i="59"/>
  <c r="AB24" i="59"/>
  <c r="AD24" i="59" s="1"/>
  <c r="J24" i="59" s="1"/>
  <c r="Y24" i="59"/>
  <c r="X24" i="59"/>
  <c r="P24" i="59"/>
  <c r="O24" i="59"/>
  <c r="M24" i="59"/>
  <c r="H24" i="59"/>
  <c r="C24" i="59"/>
  <c r="AB23" i="59"/>
  <c r="AD23" i="59" s="1"/>
  <c r="J23" i="59" s="1"/>
  <c r="Y23" i="59"/>
  <c r="X23" i="59"/>
  <c r="P23" i="59"/>
  <c r="O23" i="59"/>
  <c r="Q23" i="59" s="1"/>
  <c r="M23" i="59"/>
  <c r="H23" i="59"/>
  <c r="C23" i="59"/>
  <c r="AB22" i="59"/>
  <c r="AD22" i="59" s="1"/>
  <c r="J22" i="59" s="1"/>
  <c r="I22" i="59" s="1"/>
  <c r="Y22" i="59"/>
  <c r="X22" i="59"/>
  <c r="P22" i="59"/>
  <c r="O22" i="59"/>
  <c r="Q22" i="59" s="1"/>
  <c r="M22" i="59"/>
  <c r="H22" i="59"/>
  <c r="C22" i="59"/>
  <c r="AB21" i="59"/>
  <c r="AD21" i="59" s="1"/>
  <c r="Y21" i="59"/>
  <c r="X21" i="59"/>
  <c r="P21" i="59"/>
  <c r="O21" i="59"/>
  <c r="M21" i="59"/>
  <c r="J21" i="59"/>
  <c r="K21" i="59" s="1"/>
  <c r="H21" i="59"/>
  <c r="C21" i="59"/>
  <c r="AB20" i="59"/>
  <c r="AD20" i="59" s="1"/>
  <c r="J20" i="59" s="1"/>
  <c r="Y20" i="59"/>
  <c r="X20" i="59"/>
  <c r="P20" i="59"/>
  <c r="O20" i="59"/>
  <c r="Q20" i="59" s="1"/>
  <c r="M20" i="59"/>
  <c r="H20" i="59"/>
  <c r="C20" i="59"/>
  <c r="AB19" i="59"/>
  <c r="AD19" i="59" s="1"/>
  <c r="J19" i="59" s="1"/>
  <c r="Y19" i="59"/>
  <c r="X19" i="59"/>
  <c r="Q19" i="59"/>
  <c r="P19" i="59"/>
  <c r="O19" i="59"/>
  <c r="M19" i="59"/>
  <c r="H19" i="59"/>
  <c r="C19" i="59"/>
  <c r="AD18" i="59"/>
  <c r="J18" i="59" s="1"/>
  <c r="K18" i="59" s="1"/>
  <c r="AB18" i="59"/>
  <c r="Y18" i="59"/>
  <c r="X18" i="59"/>
  <c r="P18" i="59"/>
  <c r="O18" i="59"/>
  <c r="M18" i="59"/>
  <c r="I18" i="59"/>
  <c r="H18" i="59"/>
  <c r="C18" i="59"/>
  <c r="AB17" i="59"/>
  <c r="AD17" i="59" s="1"/>
  <c r="J17" i="59" s="1"/>
  <c r="K17" i="59" s="1"/>
  <c r="Y17" i="59"/>
  <c r="X17" i="59"/>
  <c r="P17" i="59"/>
  <c r="O17" i="59"/>
  <c r="M17" i="59"/>
  <c r="H17" i="59"/>
  <c r="C17" i="59"/>
  <c r="AD16" i="59"/>
  <c r="J16" i="59" s="1"/>
  <c r="AB16" i="59"/>
  <c r="Y16" i="59"/>
  <c r="X16" i="59"/>
  <c r="P16" i="59"/>
  <c r="O16" i="59"/>
  <c r="M16" i="59"/>
  <c r="H16" i="59"/>
  <c r="C16" i="59"/>
  <c r="AD15" i="59"/>
  <c r="J15" i="59" s="1"/>
  <c r="I15" i="59" s="1"/>
  <c r="AB15" i="59"/>
  <c r="Y15" i="59"/>
  <c r="X15" i="59"/>
  <c r="P15" i="59"/>
  <c r="Q15" i="59" s="1"/>
  <c r="O15" i="59"/>
  <c r="M15" i="59"/>
  <c r="H15" i="59"/>
  <c r="C15" i="59"/>
  <c r="AD14" i="59"/>
  <c r="J14" i="59" s="1"/>
  <c r="AB14" i="59"/>
  <c r="Y14" i="59"/>
  <c r="X14" i="59"/>
  <c r="P14" i="59"/>
  <c r="O14" i="59"/>
  <c r="Q14" i="59" s="1"/>
  <c r="M14" i="59"/>
  <c r="K14" i="59"/>
  <c r="I14" i="59"/>
  <c r="H14" i="59"/>
  <c r="C14" i="59"/>
  <c r="AB13" i="59"/>
  <c r="AD13" i="59" s="1"/>
  <c r="J13" i="59" s="1"/>
  <c r="K13" i="59" s="1"/>
  <c r="Y13" i="59"/>
  <c r="X13" i="59"/>
  <c r="P13" i="59"/>
  <c r="O13" i="59"/>
  <c r="M13" i="59"/>
  <c r="H13" i="59"/>
  <c r="C13" i="59"/>
  <c r="AB12" i="59"/>
  <c r="AD12" i="59" s="1"/>
  <c r="J12" i="59" s="1"/>
  <c r="I12" i="59" s="1"/>
  <c r="Y12" i="59"/>
  <c r="X12" i="59"/>
  <c r="P12" i="59"/>
  <c r="O12" i="59"/>
  <c r="M12" i="59"/>
  <c r="H12" i="59"/>
  <c r="C12" i="59"/>
  <c r="AB11" i="59"/>
  <c r="AD11" i="59" s="1"/>
  <c r="J11" i="59" s="1"/>
  <c r="Y11" i="59"/>
  <c r="X11" i="59"/>
  <c r="Q11" i="59"/>
  <c r="P11" i="59"/>
  <c r="O11" i="59"/>
  <c r="M11" i="59"/>
  <c r="H11" i="59"/>
  <c r="C11" i="59"/>
  <c r="AB10" i="59"/>
  <c r="AD10" i="59" s="1"/>
  <c r="J10" i="59" s="1"/>
  <c r="Y10" i="59"/>
  <c r="X10" i="59"/>
  <c r="P10" i="59"/>
  <c r="O10" i="59"/>
  <c r="M10" i="59"/>
  <c r="H10" i="59"/>
  <c r="C10" i="59"/>
  <c r="AB9" i="59"/>
  <c r="AD9" i="59" s="1"/>
  <c r="J9" i="59" s="1"/>
  <c r="Y9" i="59"/>
  <c r="X9" i="59"/>
  <c r="P9" i="59"/>
  <c r="O9" i="59"/>
  <c r="M9" i="59"/>
  <c r="H9" i="59"/>
  <c r="C9" i="59"/>
  <c r="AB8" i="59"/>
  <c r="AD8" i="59" s="1"/>
  <c r="J8" i="59" s="1"/>
  <c r="I8" i="59" s="1"/>
  <c r="Y8" i="59"/>
  <c r="X8" i="59"/>
  <c r="P8" i="59"/>
  <c r="Q8" i="59" s="1"/>
  <c r="O8" i="59"/>
  <c r="M8" i="59"/>
  <c r="H8" i="59"/>
  <c r="C8" i="59"/>
  <c r="AB7" i="59"/>
  <c r="AD7" i="59" s="1"/>
  <c r="J7" i="59" s="1"/>
  <c r="Y7" i="59"/>
  <c r="X7" i="59"/>
  <c r="Q7" i="59"/>
  <c r="P7" i="59"/>
  <c r="O7" i="59"/>
  <c r="M7" i="59"/>
  <c r="H7" i="59"/>
  <c r="C7" i="59"/>
  <c r="AB6" i="59"/>
  <c r="AD6" i="59" s="1"/>
  <c r="J6" i="59" s="1"/>
  <c r="K6" i="59" s="1"/>
  <c r="Y6" i="59"/>
  <c r="X6" i="59"/>
  <c r="P6" i="59"/>
  <c r="O6" i="59"/>
  <c r="M6" i="59"/>
  <c r="I6" i="59"/>
  <c r="H6" i="59"/>
  <c r="C6" i="59"/>
  <c r="AB5" i="59"/>
  <c r="AD5" i="59" s="1"/>
  <c r="J5" i="59" s="1"/>
  <c r="K5" i="59" s="1"/>
  <c r="Y5" i="59"/>
  <c r="X5" i="59"/>
  <c r="P5" i="59"/>
  <c r="O5" i="59"/>
  <c r="M5" i="59"/>
  <c r="I5" i="59"/>
  <c r="H5" i="59"/>
  <c r="C5" i="59"/>
  <c r="AD4" i="59"/>
  <c r="J4" i="59" s="1"/>
  <c r="AB4" i="59"/>
  <c r="Y4" i="59"/>
  <c r="X4" i="59"/>
  <c r="P4" i="59"/>
  <c r="O4" i="59"/>
  <c r="M4" i="59"/>
  <c r="H4" i="59"/>
  <c r="C4" i="59"/>
  <c r="AG3" i="59"/>
  <c r="AF3" i="59"/>
  <c r="W3" i="59"/>
  <c r="V3" i="59"/>
  <c r="U3" i="59"/>
  <c r="T3" i="59"/>
  <c r="O3" i="59"/>
  <c r="G3" i="59"/>
  <c r="F3" i="59"/>
  <c r="D3" i="59"/>
  <c r="X3" i="59" s="1"/>
  <c r="A2" i="59"/>
  <c r="A1" i="59"/>
  <c r="AB31" i="58"/>
  <c r="AD31" i="58" s="1"/>
  <c r="J31" i="58" s="1"/>
  <c r="Y31" i="58"/>
  <c r="X31" i="58"/>
  <c r="P31" i="58"/>
  <c r="O31" i="58"/>
  <c r="M31" i="58"/>
  <c r="H31" i="58"/>
  <c r="C31" i="58"/>
  <c r="AD30" i="58"/>
  <c r="J30" i="58" s="1"/>
  <c r="K30" i="58" s="1"/>
  <c r="AB30" i="58"/>
  <c r="Y30" i="58"/>
  <c r="X30" i="58"/>
  <c r="P30" i="58"/>
  <c r="O30" i="58"/>
  <c r="M30" i="58"/>
  <c r="H30" i="58"/>
  <c r="C30" i="58"/>
  <c r="AD29" i="58"/>
  <c r="J29" i="58" s="1"/>
  <c r="AB29" i="58"/>
  <c r="Y29" i="58"/>
  <c r="X29" i="58"/>
  <c r="P29" i="58"/>
  <c r="O29" i="58"/>
  <c r="M29" i="58"/>
  <c r="H29" i="58"/>
  <c r="C29" i="58"/>
  <c r="AD28" i="58"/>
  <c r="J28" i="58" s="1"/>
  <c r="I28" i="58" s="1"/>
  <c r="AB28" i="58"/>
  <c r="Y28" i="58"/>
  <c r="X28" i="58"/>
  <c r="P28" i="58"/>
  <c r="O28" i="58"/>
  <c r="Q28" i="58" s="1"/>
  <c r="M28" i="58"/>
  <c r="K28" i="58"/>
  <c r="H28" i="58"/>
  <c r="C28" i="58"/>
  <c r="AB27" i="58"/>
  <c r="AD27" i="58" s="1"/>
  <c r="J27" i="58" s="1"/>
  <c r="Y27" i="58"/>
  <c r="X27" i="58"/>
  <c r="P27" i="58"/>
  <c r="O27" i="58"/>
  <c r="Q27" i="58" s="1"/>
  <c r="M27" i="58"/>
  <c r="H27" i="58"/>
  <c r="C27" i="58"/>
  <c r="AB26" i="58"/>
  <c r="AD26" i="58" s="1"/>
  <c r="J26" i="58" s="1"/>
  <c r="Y26" i="58"/>
  <c r="X26" i="58"/>
  <c r="Q26" i="58"/>
  <c r="P26" i="58"/>
  <c r="O26" i="58"/>
  <c r="M26" i="58"/>
  <c r="H26" i="58"/>
  <c r="C26" i="58"/>
  <c r="AB25" i="58"/>
  <c r="AD25" i="58" s="1"/>
  <c r="J25" i="58" s="1"/>
  <c r="Y25" i="58"/>
  <c r="X25" i="58"/>
  <c r="P25" i="58"/>
  <c r="Q25" i="58" s="1"/>
  <c r="O25" i="58"/>
  <c r="M25" i="58"/>
  <c r="H25" i="58"/>
  <c r="C25" i="58"/>
  <c r="AB24" i="58"/>
  <c r="AD24" i="58" s="1"/>
  <c r="J24" i="58" s="1"/>
  <c r="I24" i="58" s="1"/>
  <c r="Y24" i="58"/>
  <c r="X24" i="58"/>
  <c r="P24" i="58"/>
  <c r="O24" i="58"/>
  <c r="M24" i="58"/>
  <c r="K24" i="58"/>
  <c r="H24" i="58"/>
  <c r="C24" i="58"/>
  <c r="AB23" i="58"/>
  <c r="AD23" i="58" s="1"/>
  <c r="J23" i="58" s="1"/>
  <c r="K23" i="58" s="1"/>
  <c r="Y23" i="58"/>
  <c r="X23" i="58"/>
  <c r="P23" i="58"/>
  <c r="O23" i="58"/>
  <c r="M23" i="58"/>
  <c r="H23" i="58"/>
  <c r="C23" i="58"/>
  <c r="AD22" i="58"/>
  <c r="J22" i="58" s="1"/>
  <c r="K22" i="58" s="1"/>
  <c r="AB22" i="58"/>
  <c r="Y22" i="58"/>
  <c r="X22" i="58"/>
  <c r="P22" i="58"/>
  <c r="O22" i="58"/>
  <c r="M22" i="58"/>
  <c r="H22" i="58"/>
  <c r="C22" i="58"/>
  <c r="AD21" i="58"/>
  <c r="J21" i="58" s="1"/>
  <c r="I21" i="58" s="1"/>
  <c r="AB21" i="58"/>
  <c r="Y21" i="58"/>
  <c r="X21" i="58"/>
  <c r="P21" i="58"/>
  <c r="Q21" i="58" s="1"/>
  <c r="O21" i="58"/>
  <c r="M21" i="58"/>
  <c r="K21" i="58"/>
  <c r="H21" i="58"/>
  <c r="C21" i="58"/>
  <c r="AD20" i="58"/>
  <c r="J20" i="58" s="1"/>
  <c r="K20" i="58" s="1"/>
  <c r="AB20" i="58"/>
  <c r="Y20" i="58"/>
  <c r="X20" i="58"/>
  <c r="P20" i="58"/>
  <c r="O20" i="58"/>
  <c r="M20" i="58"/>
  <c r="H20" i="58"/>
  <c r="C20" i="58"/>
  <c r="AB19" i="58"/>
  <c r="AD19" i="58" s="1"/>
  <c r="J19" i="58" s="1"/>
  <c r="K19" i="58" s="1"/>
  <c r="Y19" i="58"/>
  <c r="X19" i="58"/>
  <c r="P19" i="58"/>
  <c r="O19" i="58"/>
  <c r="M19" i="58"/>
  <c r="I19" i="58"/>
  <c r="H19" i="58"/>
  <c r="C19" i="58"/>
  <c r="AD18" i="58"/>
  <c r="J18" i="58" s="1"/>
  <c r="AB18" i="58"/>
  <c r="Y18" i="58"/>
  <c r="X18" i="58"/>
  <c r="P18" i="58"/>
  <c r="O18" i="58"/>
  <c r="M18" i="58"/>
  <c r="H18" i="58"/>
  <c r="C18" i="58"/>
  <c r="AB17" i="58"/>
  <c r="AD17" i="58" s="1"/>
  <c r="J17" i="58" s="1"/>
  <c r="Y17" i="58"/>
  <c r="X17" i="58"/>
  <c r="Q17" i="58"/>
  <c r="P17" i="58"/>
  <c r="O17" i="58"/>
  <c r="M17" i="58"/>
  <c r="H17" i="58"/>
  <c r="C17" i="58"/>
  <c r="AB16" i="58"/>
  <c r="AD16" i="58" s="1"/>
  <c r="J16" i="58" s="1"/>
  <c r="Y16" i="58"/>
  <c r="X16" i="58"/>
  <c r="P16" i="58"/>
  <c r="O16" i="58"/>
  <c r="Q16" i="58" s="1"/>
  <c r="M16" i="58"/>
  <c r="H16" i="58"/>
  <c r="C16" i="58"/>
  <c r="AB15" i="58"/>
  <c r="AD15" i="58" s="1"/>
  <c r="Y15" i="58"/>
  <c r="X15" i="58"/>
  <c r="P15" i="58"/>
  <c r="O15" i="58"/>
  <c r="M15" i="58"/>
  <c r="J15" i="58"/>
  <c r="H15" i="58"/>
  <c r="C15" i="58"/>
  <c r="AB14" i="58"/>
  <c r="AD14" i="58" s="1"/>
  <c r="J14" i="58" s="1"/>
  <c r="Y14" i="58"/>
  <c r="X14" i="58"/>
  <c r="P14" i="58"/>
  <c r="Q14" i="58" s="1"/>
  <c r="O14" i="58"/>
  <c r="M14" i="58"/>
  <c r="H14" i="58"/>
  <c r="C14" i="58"/>
  <c r="AB13" i="58"/>
  <c r="AD13" i="58" s="1"/>
  <c r="J13" i="58" s="1"/>
  <c r="Y13" i="58"/>
  <c r="X13" i="58"/>
  <c r="Q13" i="58"/>
  <c r="P13" i="58"/>
  <c r="O13" i="58"/>
  <c r="M13" i="58"/>
  <c r="H13" i="58"/>
  <c r="C13" i="58"/>
  <c r="AD12" i="58"/>
  <c r="J12" i="58" s="1"/>
  <c r="AB12" i="58"/>
  <c r="Y12" i="58"/>
  <c r="X12" i="58"/>
  <c r="P12" i="58"/>
  <c r="O12" i="58"/>
  <c r="M12" i="58"/>
  <c r="H12" i="58"/>
  <c r="C12" i="58"/>
  <c r="AB11" i="58"/>
  <c r="AD11" i="58" s="1"/>
  <c r="J11" i="58" s="1"/>
  <c r="K11" i="58" s="1"/>
  <c r="Y11" i="58"/>
  <c r="X11" i="58"/>
  <c r="P11" i="58"/>
  <c r="O11" i="58"/>
  <c r="M11" i="58"/>
  <c r="I11" i="58"/>
  <c r="H11" i="58"/>
  <c r="C11" i="58"/>
  <c r="AD10" i="58"/>
  <c r="J10" i="58" s="1"/>
  <c r="AB10" i="58"/>
  <c r="Y10" i="58"/>
  <c r="X10" i="58"/>
  <c r="P10" i="58"/>
  <c r="O10" i="58"/>
  <c r="Q10" i="58" s="1"/>
  <c r="M10" i="58"/>
  <c r="H10" i="58"/>
  <c r="C10" i="58"/>
  <c r="AD9" i="58"/>
  <c r="AB9" i="58"/>
  <c r="Y9" i="58"/>
  <c r="X9" i="58"/>
  <c r="P9" i="58"/>
  <c r="Q9" i="58" s="1"/>
  <c r="O9" i="58"/>
  <c r="M9" i="58"/>
  <c r="K9" i="58"/>
  <c r="J9" i="58"/>
  <c r="I9" i="58" s="1"/>
  <c r="H9" i="58"/>
  <c r="C9" i="58"/>
  <c r="AD8" i="58"/>
  <c r="J8" i="58" s="1"/>
  <c r="I8" i="58" s="1"/>
  <c r="AB8" i="58"/>
  <c r="Y8" i="58"/>
  <c r="X8" i="58"/>
  <c r="Q8" i="58"/>
  <c r="P8" i="58"/>
  <c r="O8" i="58"/>
  <c r="M8" i="58"/>
  <c r="K8" i="58"/>
  <c r="H8" i="58"/>
  <c r="C8" i="58"/>
  <c r="AB7" i="58"/>
  <c r="AD7" i="58" s="1"/>
  <c r="J7" i="58" s="1"/>
  <c r="Y7" i="58"/>
  <c r="X7" i="58"/>
  <c r="P7" i="58"/>
  <c r="O7" i="58"/>
  <c r="M7" i="58"/>
  <c r="H7" i="58"/>
  <c r="C7" i="58"/>
  <c r="AD6" i="58"/>
  <c r="J6" i="58" s="1"/>
  <c r="AB6" i="58"/>
  <c r="Y6" i="58"/>
  <c r="X6" i="58"/>
  <c r="P6" i="58"/>
  <c r="O6" i="58"/>
  <c r="M6" i="58"/>
  <c r="H6" i="58"/>
  <c r="C6" i="58"/>
  <c r="AB5" i="58"/>
  <c r="AD5" i="58" s="1"/>
  <c r="Y5" i="58"/>
  <c r="X5" i="58"/>
  <c r="Q5" i="58"/>
  <c r="P5" i="58"/>
  <c r="O5" i="58"/>
  <c r="M5" i="58"/>
  <c r="J5" i="58"/>
  <c r="H5" i="58"/>
  <c r="C5" i="58"/>
  <c r="AB4" i="58"/>
  <c r="AD4" i="58" s="1"/>
  <c r="J4" i="58" s="1"/>
  <c r="I4" i="58" s="1"/>
  <c r="Y4" i="58"/>
  <c r="X4" i="58"/>
  <c r="P4" i="58"/>
  <c r="O4" i="58"/>
  <c r="M4" i="58"/>
  <c r="K4" i="58"/>
  <c r="H4" i="58"/>
  <c r="C4" i="58"/>
  <c r="AG3" i="58"/>
  <c r="AF3" i="58"/>
  <c r="W3" i="58"/>
  <c r="X3" i="58" s="1"/>
  <c r="V3" i="58"/>
  <c r="U3" i="58"/>
  <c r="T3" i="58"/>
  <c r="O3" i="58"/>
  <c r="F3" i="58"/>
  <c r="D3" i="58"/>
  <c r="A2" i="58"/>
  <c r="A1" i="58"/>
  <c r="AB31" i="57"/>
  <c r="AD31" i="57" s="1"/>
  <c r="J31" i="57" s="1"/>
  <c r="Y31" i="57"/>
  <c r="X31" i="57"/>
  <c r="P31" i="57"/>
  <c r="O31" i="57"/>
  <c r="M31" i="57"/>
  <c r="H31" i="57"/>
  <c r="C31" i="57"/>
  <c r="AB30" i="57"/>
  <c r="AD30" i="57" s="1"/>
  <c r="J30" i="57" s="1"/>
  <c r="Y30" i="57"/>
  <c r="X30" i="57"/>
  <c r="P30" i="57"/>
  <c r="O30" i="57"/>
  <c r="Q30" i="57" s="1"/>
  <c r="M30" i="57"/>
  <c r="H30" i="57"/>
  <c r="C30" i="57"/>
  <c r="AB29" i="57"/>
  <c r="AD29" i="57" s="1"/>
  <c r="Y29" i="57"/>
  <c r="X29" i="57"/>
  <c r="P29" i="57"/>
  <c r="O29" i="57"/>
  <c r="M29" i="57"/>
  <c r="J29" i="57"/>
  <c r="K29" i="57" s="1"/>
  <c r="I29" i="57"/>
  <c r="H29" i="57"/>
  <c r="C29" i="57"/>
  <c r="AB28" i="57"/>
  <c r="AD28" i="57" s="1"/>
  <c r="J28" i="57" s="1"/>
  <c r="Y28" i="57"/>
  <c r="X28" i="57"/>
  <c r="P28" i="57"/>
  <c r="O28" i="57"/>
  <c r="M28" i="57"/>
  <c r="H28" i="57"/>
  <c r="C28" i="57"/>
  <c r="AD27" i="57"/>
  <c r="J27" i="57" s="1"/>
  <c r="I27" i="57" s="1"/>
  <c r="AB27" i="57"/>
  <c r="Y27" i="57"/>
  <c r="X27" i="57"/>
  <c r="P27" i="57"/>
  <c r="Q27" i="57" s="1"/>
  <c r="O27" i="57"/>
  <c r="M27" i="57"/>
  <c r="H27" i="57"/>
  <c r="C27" i="57"/>
  <c r="AB26" i="57"/>
  <c r="AD26" i="57" s="1"/>
  <c r="J26" i="57" s="1"/>
  <c r="I26" i="57" s="1"/>
  <c r="Y26" i="57"/>
  <c r="X26" i="57"/>
  <c r="P26" i="57"/>
  <c r="O26" i="57"/>
  <c r="M26" i="57"/>
  <c r="H26" i="57"/>
  <c r="C26" i="57"/>
  <c r="AB25" i="57"/>
  <c r="AD25" i="57" s="1"/>
  <c r="Y25" i="57"/>
  <c r="X25" i="57"/>
  <c r="P25" i="57"/>
  <c r="O25" i="57"/>
  <c r="M25" i="57"/>
  <c r="J25" i="57"/>
  <c r="H25" i="57"/>
  <c r="C25" i="57"/>
  <c r="AD24" i="57"/>
  <c r="J24" i="57" s="1"/>
  <c r="AB24" i="57"/>
  <c r="Y24" i="57"/>
  <c r="X24" i="57"/>
  <c r="P24" i="57"/>
  <c r="O24" i="57"/>
  <c r="Q24" i="57" s="1"/>
  <c r="M24" i="57"/>
  <c r="H24" i="57"/>
  <c r="C24" i="57"/>
  <c r="AB23" i="57"/>
  <c r="AD23" i="57" s="1"/>
  <c r="J23" i="57" s="1"/>
  <c r="Y23" i="57"/>
  <c r="X23" i="57"/>
  <c r="Q23" i="57"/>
  <c r="P23" i="57"/>
  <c r="O23" i="57"/>
  <c r="M23" i="57"/>
  <c r="H23" i="57"/>
  <c r="C23" i="57"/>
  <c r="AD22" i="57"/>
  <c r="J22" i="57" s="1"/>
  <c r="AB22" i="57"/>
  <c r="Y22" i="57"/>
  <c r="X22" i="57"/>
  <c r="P22" i="57"/>
  <c r="O22" i="57"/>
  <c r="M22" i="57"/>
  <c r="H22" i="57"/>
  <c r="C22" i="57"/>
  <c r="AB21" i="57"/>
  <c r="AD21" i="57" s="1"/>
  <c r="J21" i="57" s="1"/>
  <c r="Y21" i="57"/>
  <c r="X21" i="57"/>
  <c r="P21" i="57"/>
  <c r="O21" i="57"/>
  <c r="M21" i="57"/>
  <c r="H21" i="57"/>
  <c r="C21" i="57"/>
  <c r="AB20" i="57"/>
  <c r="AD20" i="57" s="1"/>
  <c r="J20" i="57" s="1"/>
  <c r="Y20" i="57"/>
  <c r="X20" i="57"/>
  <c r="Q20" i="57"/>
  <c r="P20" i="57"/>
  <c r="O20" i="57"/>
  <c r="M20" i="57"/>
  <c r="H20" i="57"/>
  <c r="C20" i="57"/>
  <c r="AB19" i="57"/>
  <c r="AD19" i="57" s="1"/>
  <c r="J19" i="57" s="1"/>
  <c r="Y19" i="57"/>
  <c r="X19" i="57"/>
  <c r="P19" i="57"/>
  <c r="O19" i="57"/>
  <c r="Q19" i="57" s="1"/>
  <c r="M19" i="57"/>
  <c r="H19" i="57"/>
  <c r="C19" i="57"/>
  <c r="AD18" i="57"/>
  <c r="J18" i="57" s="1"/>
  <c r="AB18" i="57"/>
  <c r="Y18" i="57"/>
  <c r="X18" i="57"/>
  <c r="P18" i="57"/>
  <c r="O18" i="57"/>
  <c r="Q18" i="57" s="1"/>
  <c r="M18" i="57"/>
  <c r="H18" i="57"/>
  <c r="C18" i="57"/>
  <c r="AB17" i="57"/>
  <c r="AD17" i="57" s="1"/>
  <c r="J17" i="57" s="1"/>
  <c r="Y17" i="57"/>
  <c r="X17" i="57"/>
  <c r="P17" i="57"/>
  <c r="O17" i="57"/>
  <c r="Q17" i="57" s="1"/>
  <c r="M17" i="57"/>
  <c r="H17" i="57"/>
  <c r="C17" i="57"/>
  <c r="AB16" i="57"/>
  <c r="AD16" i="57" s="1"/>
  <c r="J16" i="57" s="1"/>
  <c r="Y16" i="57"/>
  <c r="X16" i="57"/>
  <c r="P16" i="57"/>
  <c r="Q16" i="57" s="1"/>
  <c r="O16" i="57"/>
  <c r="M16" i="57"/>
  <c r="H16" i="57"/>
  <c r="C16" i="57"/>
  <c r="AB15" i="57"/>
  <c r="AD15" i="57" s="1"/>
  <c r="J15" i="57" s="1"/>
  <c r="Y15" i="57"/>
  <c r="X15" i="57"/>
  <c r="P15" i="57"/>
  <c r="Q15" i="57" s="1"/>
  <c r="O15" i="57"/>
  <c r="M15" i="57"/>
  <c r="H15" i="57"/>
  <c r="C15" i="57"/>
  <c r="AB14" i="57"/>
  <c r="AD14" i="57" s="1"/>
  <c r="J14" i="57" s="1"/>
  <c r="K14" i="57" s="1"/>
  <c r="Y14" i="57"/>
  <c r="X14" i="57"/>
  <c r="P14" i="57"/>
  <c r="Q14" i="57" s="1"/>
  <c r="O14" i="57"/>
  <c r="M14" i="57"/>
  <c r="H14" i="57"/>
  <c r="C14" i="57"/>
  <c r="AD13" i="57"/>
  <c r="J13" i="57" s="1"/>
  <c r="K13" i="57" s="1"/>
  <c r="AB13" i="57"/>
  <c r="Y13" i="57"/>
  <c r="X13" i="57"/>
  <c r="P13" i="57"/>
  <c r="Q13" i="57" s="1"/>
  <c r="O13" i="57"/>
  <c r="M13" i="57"/>
  <c r="H13" i="57"/>
  <c r="C13" i="57"/>
  <c r="AD12" i="57"/>
  <c r="J12" i="57" s="1"/>
  <c r="I12" i="57" s="1"/>
  <c r="AB12" i="57"/>
  <c r="Y12" i="57"/>
  <c r="X12" i="57"/>
  <c r="P12" i="57"/>
  <c r="O12" i="57"/>
  <c r="M12" i="57"/>
  <c r="H12" i="57"/>
  <c r="C12" i="57"/>
  <c r="AD11" i="57"/>
  <c r="J11" i="57" s="1"/>
  <c r="K11" i="57" s="1"/>
  <c r="AB11" i="57"/>
  <c r="Y11" i="57"/>
  <c r="X11" i="57"/>
  <c r="P11" i="57"/>
  <c r="O11" i="57"/>
  <c r="Q11" i="57" s="1"/>
  <c r="M11" i="57"/>
  <c r="I11" i="57"/>
  <c r="H11" i="57"/>
  <c r="C11" i="57"/>
  <c r="AB10" i="57"/>
  <c r="AD10" i="57" s="1"/>
  <c r="J10" i="57" s="1"/>
  <c r="Y10" i="57"/>
  <c r="X10" i="57"/>
  <c r="P10" i="57"/>
  <c r="O10" i="57"/>
  <c r="M10" i="57"/>
  <c r="H10" i="57"/>
  <c r="C10" i="57"/>
  <c r="AB9" i="57"/>
  <c r="AD9" i="57" s="1"/>
  <c r="J9" i="57" s="1"/>
  <c r="Y9" i="57"/>
  <c r="X9" i="57"/>
  <c r="P9" i="57"/>
  <c r="O9" i="57"/>
  <c r="M9" i="57"/>
  <c r="H9" i="57"/>
  <c r="C9" i="57"/>
  <c r="AB8" i="57"/>
  <c r="AD8" i="57" s="1"/>
  <c r="J8" i="57" s="1"/>
  <c r="K8" i="57" s="1"/>
  <c r="Y8" i="57"/>
  <c r="X8" i="57"/>
  <c r="P8" i="57"/>
  <c r="O8" i="57"/>
  <c r="Q8" i="57" s="1"/>
  <c r="M8" i="57"/>
  <c r="H8" i="57"/>
  <c r="C8" i="57"/>
  <c r="AB7" i="57"/>
  <c r="AD7" i="57" s="1"/>
  <c r="J7" i="57" s="1"/>
  <c r="Y7" i="57"/>
  <c r="X7" i="57"/>
  <c r="P7" i="57"/>
  <c r="O7" i="57"/>
  <c r="Q7" i="57" s="1"/>
  <c r="M7" i="57"/>
  <c r="H7" i="57"/>
  <c r="C7" i="57"/>
  <c r="AD6" i="57"/>
  <c r="J6" i="57" s="1"/>
  <c r="K6" i="57" s="1"/>
  <c r="AB6" i="57"/>
  <c r="Y6" i="57"/>
  <c r="X6" i="57"/>
  <c r="P6" i="57"/>
  <c r="Q6" i="57" s="1"/>
  <c r="O6" i="57"/>
  <c r="M6" i="57"/>
  <c r="H6" i="57"/>
  <c r="C6" i="57"/>
  <c r="AD5" i="57"/>
  <c r="J5" i="57" s="1"/>
  <c r="AB5" i="57"/>
  <c r="Y5" i="57"/>
  <c r="X5" i="57"/>
  <c r="P5" i="57"/>
  <c r="O5" i="57"/>
  <c r="Q5" i="57" s="1"/>
  <c r="M5" i="57"/>
  <c r="I5" i="57"/>
  <c r="H5" i="57"/>
  <c r="C5" i="57"/>
  <c r="AD4" i="57"/>
  <c r="J4" i="57" s="1"/>
  <c r="I4" i="57" s="1"/>
  <c r="AB4" i="57"/>
  <c r="Y4" i="57"/>
  <c r="X4" i="57"/>
  <c r="P4" i="57"/>
  <c r="O4" i="57"/>
  <c r="Q4" i="57" s="1"/>
  <c r="M4" i="57"/>
  <c r="K4" i="57"/>
  <c r="H4" i="57"/>
  <c r="C4" i="57"/>
  <c r="AG3" i="57"/>
  <c r="AF3" i="57"/>
  <c r="W3" i="57"/>
  <c r="X3" i="57" s="1"/>
  <c r="V3" i="57"/>
  <c r="U3" i="57"/>
  <c r="T3" i="57"/>
  <c r="O3" i="57"/>
  <c r="F3" i="57"/>
  <c r="D3" i="57"/>
  <c r="A2" i="57"/>
  <c r="A1" i="57"/>
  <c r="AD31" i="56"/>
  <c r="J31" i="56" s="1"/>
  <c r="K31" i="56" s="1"/>
  <c r="AB31" i="56"/>
  <c r="Y31" i="56"/>
  <c r="X31" i="56"/>
  <c r="Q31" i="56"/>
  <c r="P31" i="56"/>
  <c r="O31" i="56"/>
  <c r="M31" i="56"/>
  <c r="I31" i="56"/>
  <c r="H31" i="56"/>
  <c r="C31" i="56"/>
  <c r="AB30" i="56"/>
  <c r="AD30" i="56" s="1"/>
  <c r="J30" i="56" s="1"/>
  <c r="Y30" i="56"/>
  <c r="X30" i="56"/>
  <c r="P30" i="56"/>
  <c r="O30" i="56"/>
  <c r="Q30" i="56" s="1"/>
  <c r="M30" i="56"/>
  <c r="H30" i="56"/>
  <c r="C30" i="56"/>
  <c r="AB29" i="56"/>
  <c r="AD29" i="56" s="1"/>
  <c r="J29" i="56" s="1"/>
  <c r="K29" i="56" s="1"/>
  <c r="Y29" i="56"/>
  <c r="X29" i="56"/>
  <c r="P29" i="56"/>
  <c r="O29" i="56"/>
  <c r="M29" i="56"/>
  <c r="H29" i="56"/>
  <c r="C29" i="56"/>
  <c r="AB28" i="56"/>
  <c r="AD28" i="56" s="1"/>
  <c r="J28" i="56" s="1"/>
  <c r="Y28" i="56"/>
  <c r="X28" i="56"/>
  <c r="P28" i="56"/>
  <c r="O28" i="56"/>
  <c r="M28" i="56"/>
  <c r="H28" i="56"/>
  <c r="C28" i="56"/>
  <c r="AD27" i="56"/>
  <c r="AB27" i="56"/>
  <c r="Y27" i="56"/>
  <c r="X27" i="56"/>
  <c r="P27" i="56"/>
  <c r="O27" i="56"/>
  <c r="Q27" i="56" s="1"/>
  <c r="M27" i="56"/>
  <c r="J27" i="56"/>
  <c r="I27" i="56" s="1"/>
  <c r="H27" i="56"/>
  <c r="C27" i="56"/>
  <c r="AB26" i="56"/>
  <c r="AD26" i="56" s="1"/>
  <c r="Y26" i="56"/>
  <c r="X26" i="56"/>
  <c r="P26" i="56"/>
  <c r="O26" i="56"/>
  <c r="Q26" i="56" s="1"/>
  <c r="M26" i="56"/>
  <c r="J26" i="56"/>
  <c r="K26" i="56" s="1"/>
  <c r="H26" i="56"/>
  <c r="C26" i="56"/>
  <c r="AB25" i="56"/>
  <c r="AD25" i="56" s="1"/>
  <c r="J25" i="56" s="1"/>
  <c r="Y25" i="56"/>
  <c r="X25" i="56"/>
  <c r="P25" i="56"/>
  <c r="Q25" i="56" s="1"/>
  <c r="O25" i="56"/>
  <c r="M25" i="56"/>
  <c r="H25" i="56"/>
  <c r="C25" i="56"/>
  <c r="AB24" i="56"/>
  <c r="AD24" i="56" s="1"/>
  <c r="J24" i="56" s="1"/>
  <c r="I24" i="56" s="1"/>
  <c r="Y24" i="56"/>
  <c r="X24" i="56"/>
  <c r="P24" i="56"/>
  <c r="Q24" i="56" s="1"/>
  <c r="O24" i="56"/>
  <c r="M24" i="56"/>
  <c r="H24" i="56"/>
  <c r="C24" i="56"/>
  <c r="AD23" i="56"/>
  <c r="J23" i="56" s="1"/>
  <c r="K23" i="56" s="1"/>
  <c r="AB23" i="56"/>
  <c r="Y23" i="56"/>
  <c r="X23" i="56"/>
  <c r="P23" i="56"/>
  <c r="Q23" i="56" s="1"/>
  <c r="O23" i="56"/>
  <c r="M23" i="56"/>
  <c r="H23" i="56"/>
  <c r="C23" i="56"/>
  <c r="AD22" i="56"/>
  <c r="J22" i="56" s="1"/>
  <c r="I22" i="56" s="1"/>
  <c r="AB22" i="56"/>
  <c r="Y22" i="56"/>
  <c r="X22" i="56"/>
  <c r="P22" i="56"/>
  <c r="O22" i="56"/>
  <c r="M22" i="56"/>
  <c r="H22" i="56"/>
  <c r="C22" i="56"/>
  <c r="AD21" i="56"/>
  <c r="AB21" i="56"/>
  <c r="Y21" i="56"/>
  <c r="X21" i="56"/>
  <c r="P21" i="56"/>
  <c r="O21" i="56"/>
  <c r="Q21" i="56" s="1"/>
  <c r="M21" i="56"/>
  <c r="J21" i="56"/>
  <c r="K21" i="56" s="1"/>
  <c r="H21" i="56"/>
  <c r="C21" i="56"/>
  <c r="AB20" i="56"/>
  <c r="AD20" i="56" s="1"/>
  <c r="J20" i="56" s="1"/>
  <c r="Y20" i="56"/>
  <c r="X20" i="56"/>
  <c r="P20" i="56"/>
  <c r="O20" i="56"/>
  <c r="M20" i="56"/>
  <c r="H20" i="56"/>
  <c r="C20" i="56"/>
  <c r="AB19" i="56"/>
  <c r="AD19" i="56" s="1"/>
  <c r="J19" i="56" s="1"/>
  <c r="I19" i="56" s="1"/>
  <c r="Y19" i="56"/>
  <c r="X19" i="56"/>
  <c r="P19" i="56"/>
  <c r="O19" i="56"/>
  <c r="Q19" i="56" s="1"/>
  <c r="M19" i="56"/>
  <c r="H19" i="56"/>
  <c r="C19" i="56"/>
  <c r="AB18" i="56"/>
  <c r="AD18" i="56" s="1"/>
  <c r="J18" i="56" s="1"/>
  <c r="Y18" i="56"/>
  <c r="X18" i="56"/>
  <c r="Q18" i="56"/>
  <c r="P18" i="56"/>
  <c r="O18" i="56"/>
  <c r="M18" i="56"/>
  <c r="H18" i="56"/>
  <c r="C18" i="56"/>
  <c r="AB17" i="56"/>
  <c r="AD17" i="56" s="1"/>
  <c r="J17" i="56" s="1"/>
  <c r="Y17" i="56"/>
  <c r="X17" i="56"/>
  <c r="Q17" i="56"/>
  <c r="P17" i="56"/>
  <c r="O17" i="56"/>
  <c r="M17" i="56"/>
  <c r="H17" i="56"/>
  <c r="C17" i="56"/>
  <c r="AB16" i="56"/>
  <c r="AD16" i="56" s="1"/>
  <c r="J16" i="56" s="1"/>
  <c r="Y16" i="56"/>
  <c r="X16" i="56"/>
  <c r="P16" i="56"/>
  <c r="Q16" i="56" s="1"/>
  <c r="O16" i="56"/>
  <c r="M16" i="56"/>
  <c r="H16" i="56"/>
  <c r="C16" i="56"/>
  <c r="AB15" i="56"/>
  <c r="AD15" i="56" s="1"/>
  <c r="J15" i="56" s="1"/>
  <c r="Y15" i="56"/>
  <c r="X15" i="56"/>
  <c r="P15" i="56"/>
  <c r="O15" i="56"/>
  <c r="M15" i="56"/>
  <c r="H15" i="56"/>
  <c r="C15" i="56"/>
  <c r="AD14" i="56"/>
  <c r="J14" i="56" s="1"/>
  <c r="I14" i="56" s="1"/>
  <c r="AB14" i="56"/>
  <c r="Y14" i="56"/>
  <c r="X14" i="56"/>
  <c r="P14" i="56"/>
  <c r="O14" i="56"/>
  <c r="Q14" i="56" s="1"/>
  <c r="M14" i="56"/>
  <c r="K14" i="56"/>
  <c r="H14" i="56"/>
  <c r="C14" i="56"/>
  <c r="AB13" i="56"/>
  <c r="AD13" i="56" s="1"/>
  <c r="J13" i="56" s="1"/>
  <c r="Y13" i="56"/>
  <c r="X13" i="56"/>
  <c r="P13" i="56"/>
  <c r="O13" i="56"/>
  <c r="M13" i="56"/>
  <c r="H13" i="56"/>
  <c r="C13" i="56"/>
  <c r="AB12" i="56"/>
  <c r="AD12" i="56" s="1"/>
  <c r="J12" i="56" s="1"/>
  <c r="Y12" i="56"/>
  <c r="X12" i="56"/>
  <c r="P12" i="56"/>
  <c r="O12" i="56"/>
  <c r="M12" i="56"/>
  <c r="H12" i="56"/>
  <c r="C12" i="56"/>
  <c r="AB11" i="56"/>
  <c r="AD11" i="56" s="1"/>
  <c r="J11" i="56" s="1"/>
  <c r="I11" i="56" s="1"/>
  <c r="Y11" i="56"/>
  <c r="X11" i="56"/>
  <c r="P11" i="56"/>
  <c r="O11" i="56"/>
  <c r="Q11" i="56" s="1"/>
  <c r="M11" i="56"/>
  <c r="H11" i="56"/>
  <c r="C11" i="56"/>
  <c r="AB10" i="56"/>
  <c r="AD10" i="56" s="1"/>
  <c r="J10" i="56" s="1"/>
  <c r="Y10" i="56"/>
  <c r="X10" i="56"/>
  <c r="Q10" i="56"/>
  <c r="P10" i="56"/>
  <c r="O10" i="56"/>
  <c r="M10" i="56"/>
  <c r="H10" i="56"/>
  <c r="C10" i="56"/>
  <c r="AB9" i="56"/>
  <c r="AD9" i="56" s="1"/>
  <c r="J9" i="56" s="1"/>
  <c r="Y9" i="56"/>
  <c r="X9" i="56"/>
  <c r="P9" i="56"/>
  <c r="O9" i="56"/>
  <c r="M9" i="56"/>
  <c r="H9" i="56"/>
  <c r="C9" i="56"/>
  <c r="AB8" i="56"/>
  <c r="AD8" i="56" s="1"/>
  <c r="J8" i="56" s="1"/>
  <c r="Y8" i="56"/>
  <c r="X8" i="56"/>
  <c r="P8" i="56"/>
  <c r="Q8" i="56" s="1"/>
  <c r="O8" i="56"/>
  <c r="M8" i="56"/>
  <c r="H8" i="56"/>
  <c r="C8" i="56"/>
  <c r="AD7" i="56"/>
  <c r="J7" i="56" s="1"/>
  <c r="AB7" i="56"/>
  <c r="Y7" i="56"/>
  <c r="X7" i="56"/>
  <c r="P7" i="56"/>
  <c r="Q7" i="56" s="1"/>
  <c r="O7" i="56"/>
  <c r="M7" i="56"/>
  <c r="H7" i="56"/>
  <c r="C7" i="56"/>
  <c r="AB6" i="56"/>
  <c r="AD6" i="56" s="1"/>
  <c r="J6" i="56" s="1"/>
  <c r="I6" i="56" s="1"/>
  <c r="Y6" i="56"/>
  <c r="X6" i="56"/>
  <c r="P6" i="56"/>
  <c r="O6" i="56"/>
  <c r="Q6" i="56" s="1"/>
  <c r="M6" i="56"/>
  <c r="H6" i="56"/>
  <c r="C6" i="56"/>
  <c r="AD5" i="56"/>
  <c r="J5" i="56" s="1"/>
  <c r="K5" i="56" s="1"/>
  <c r="AB5" i="56"/>
  <c r="Y5" i="56"/>
  <c r="X5" i="56"/>
  <c r="P5" i="56"/>
  <c r="O5" i="56"/>
  <c r="M5" i="56"/>
  <c r="H5" i="56"/>
  <c r="C5" i="56"/>
  <c r="AB4" i="56"/>
  <c r="AD4" i="56" s="1"/>
  <c r="Y4" i="56"/>
  <c r="X4" i="56"/>
  <c r="P4" i="56"/>
  <c r="O4" i="56"/>
  <c r="Q4" i="56" s="1"/>
  <c r="M4" i="56"/>
  <c r="H4" i="56"/>
  <c r="C4" i="56"/>
  <c r="AG3" i="56"/>
  <c r="AF3" i="56"/>
  <c r="W3" i="56"/>
  <c r="V3" i="56"/>
  <c r="U3" i="56"/>
  <c r="T3" i="56"/>
  <c r="O3" i="56"/>
  <c r="G3" i="56"/>
  <c r="F3" i="56"/>
  <c r="D3" i="56"/>
  <c r="A2" i="56"/>
  <c r="A1" i="56"/>
  <c r="AB31" i="55"/>
  <c r="AD31" i="55" s="1"/>
  <c r="J31" i="55" s="1"/>
  <c r="I31" i="55" s="1"/>
  <c r="Y31" i="55"/>
  <c r="X31" i="55"/>
  <c r="P31" i="55"/>
  <c r="O31" i="55"/>
  <c r="Q31" i="55" s="1"/>
  <c r="M31" i="55"/>
  <c r="K31" i="55"/>
  <c r="H31" i="55"/>
  <c r="C31" i="55"/>
  <c r="AB30" i="55"/>
  <c r="AD30" i="55" s="1"/>
  <c r="J30" i="55" s="1"/>
  <c r="Y30" i="55"/>
  <c r="X30" i="55"/>
  <c r="P30" i="55"/>
  <c r="O30" i="55"/>
  <c r="Q30" i="55" s="1"/>
  <c r="M30" i="55"/>
  <c r="H30" i="55"/>
  <c r="C30" i="55"/>
  <c r="AB29" i="55"/>
  <c r="AD29" i="55" s="1"/>
  <c r="J29" i="55" s="1"/>
  <c r="Y29" i="55"/>
  <c r="X29" i="55"/>
  <c r="P29" i="55"/>
  <c r="O29" i="55"/>
  <c r="Q29" i="55" s="1"/>
  <c r="M29" i="55"/>
  <c r="H29" i="55"/>
  <c r="C29" i="55"/>
  <c r="AB28" i="55"/>
  <c r="AD28" i="55" s="1"/>
  <c r="J28" i="55" s="1"/>
  <c r="Y28" i="55"/>
  <c r="X28" i="55"/>
  <c r="P28" i="55"/>
  <c r="Q28" i="55" s="1"/>
  <c r="O28" i="55"/>
  <c r="M28" i="55"/>
  <c r="H28" i="55"/>
  <c r="C28" i="55"/>
  <c r="AB27" i="55"/>
  <c r="AD27" i="55" s="1"/>
  <c r="J27" i="55" s="1"/>
  <c r="Y27" i="55"/>
  <c r="X27" i="55"/>
  <c r="P27" i="55"/>
  <c r="Q27" i="55" s="1"/>
  <c r="O27" i="55"/>
  <c r="M27" i="55"/>
  <c r="H27" i="55"/>
  <c r="C27" i="55"/>
  <c r="AB26" i="55"/>
  <c r="AD26" i="55" s="1"/>
  <c r="J26" i="55" s="1"/>
  <c r="K26" i="55" s="1"/>
  <c r="Y26" i="55"/>
  <c r="X26" i="55"/>
  <c r="P26" i="55"/>
  <c r="Q26" i="55" s="1"/>
  <c r="O26" i="55"/>
  <c r="M26" i="55"/>
  <c r="H26" i="55"/>
  <c r="C26" i="55"/>
  <c r="AD25" i="55"/>
  <c r="J25" i="55" s="1"/>
  <c r="K25" i="55" s="1"/>
  <c r="AB25" i="55"/>
  <c r="Y25" i="55"/>
  <c r="X25" i="55"/>
  <c r="P25" i="55"/>
  <c r="Q25" i="55" s="1"/>
  <c r="O25" i="55"/>
  <c r="M25" i="55"/>
  <c r="H25" i="55"/>
  <c r="C25" i="55"/>
  <c r="AD24" i="55"/>
  <c r="J24" i="55" s="1"/>
  <c r="I24" i="55" s="1"/>
  <c r="AB24" i="55"/>
  <c r="Y24" i="55"/>
  <c r="X24" i="55"/>
  <c r="P24" i="55"/>
  <c r="O24" i="55"/>
  <c r="M24" i="55"/>
  <c r="H24" i="55"/>
  <c r="C24" i="55"/>
  <c r="AD23" i="55"/>
  <c r="J23" i="55" s="1"/>
  <c r="AB23" i="55"/>
  <c r="Y23" i="55"/>
  <c r="X23" i="55"/>
  <c r="P23" i="55"/>
  <c r="O23" i="55"/>
  <c r="Q23" i="55" s="1"/>
  <c r="M23" i="55"/>
  <c r="H23" i="55"/>
  <c r="C23" i="55"/>
  <c r="AB22" i="55"/>
  <c r="AD22" i="55" s="1"/>
  <c r="J22" i="55" s="1"/>
  <c r="Y22" i="55"/>
  <c r="X22" i="55"/>
  <c r="P22" i="55"/>
  <c r="O22" i="55"/>
  <c r="Q22" i="55" s="1"/>
  <c r="M22" i="55"/>
  <c r="H22" i="55"/>
  <c r="C22" i="55"/>
  <c r="AB21" i="55"/>
  <c r="AD21" i="55" s="1"/>
  <c r="J21" i="55" s="1"/>
  <c r="Y21" i="55"/>
  <c r="X21" i="55"/>
  <c r="P21" i="55"/>
  <c r="O21" i="55"/>
  <c r="Q21" i="55" s="1"/>
  <c r="M21" i="55"/>
  <c r="H21" i="55"/>
  <c r="C21" i="55"/>
  <c r="AB20" i="55"/>
  <c r="AD20" i="55" s="1"/>
  <c r="J20" i="55" s="1"/>
  <c r="K20" i="55" s="1"/>
  <c r="Y20" i="55"/>
  <c r="X20" i="55"/>
  <c r="P20" i="55"/>
  <c r="O20" i="55"/>
  <c r="Q20" i="55" s="1"/>
  <c r="M20" i="55"/>
  <c r="H20" i="55"/>
  <c r="C20" i="55"/>
  <c r="AB19" i="55"/>
  <c r="AD19" i="55" s="1"/>
  <c r="J19" i="55" s="1"/>
  <c r="Y19" i="55"/>
  <c r="X19" i="55"/>
  <c r="P19" i="55"/>
  <c r="O19" i="55"/>
  <c r="M19" i="55"/>
  <c r="H19" i="55"/>
  <c r="C19" i="55"/>
  <c r="AB18" i="55"/>
  <c r="AD18" i="55" s="1"/>
  <c r="J18" i="55" s="1"/>
  <c r="K18" i="55" s="1"/>
  <c r="Y18" i="55"/>
  <c r="X18" i="55"/>
  <c r="P18" i="55"/>
  <c r="O18" i="55"/>
  <c r="M18" i="55"/>
  <c r="H18" i="55"/>
  <c r="C18" i="55"/>
  <c r="AB17" i="55"/>
  <c r="AD17" i="55" s="1"/>
  <c r="J17" i="55" s="1"/>
  <c r="Y17" i="55"/>
  <c r="X17" i="55"/>
  <c r="Q17" i="55"/>
  <c r="P17" i="55"/>
  <c r="O17" i="55"/>
  <c r="M17" i="55"/>
  <c r="H17" i="55"/>
  <c r="C17" i="55"/>
  <c r="AD16" i="55"/>
  <c r="J16" i="55" s="1"/>
  <c r="AB16" i="55"/>
  <c r="Y16" i="55"/>
  <c r="X16" i="55"/>
  <c r="P16" i="55"/>
  <c r="O16" i="55"/>
  <c r="M16" i="55"/>
  <c r="H16" i="55"/>
  <c r="C16" i="55"/>
  <c r="AB15" i="55"/>
  <c r="AD15" i="55" s="1"/>
  <c r="J15" i="55" s="1"/>
  <c r="Y15" i="55"/>
  <c r="X15" i="55"/>
  <c r="P15" i="55"/>
  <c r="O15" i="55"/>
  <c r="Q15" i="55" s="1"/>
  <c r="M15" i="55"/>
  <c r="H15" i="55"/>
  <c r="C15" i="55"/>
  <c r="AB14" i="55"/>
  <c r="AD14" i="55" s="1"/>
  <c r="J14" i="55" s="1"/>
  <c r="Y14" i="55"/>
  <c r="X14" i="55"/>
  <c r="P14" i="55"/>
  <c r="O14" i="55"/>
  <c r="Q14" i="55" s="1"/>
  <c r="M14" i="55"/>
  <c r="H14" i="55"/>
  <c r="C14" i="55"/>
  <c r="AB13" i="55"/>
  <c r="AD13" i="55" s="1"/>
  <c r="J13" i="55" s="1"/>
  <c r="Y13" i="55"/>
  <c r="X13" i="55"/>
  <c r="P13" i="55"/>
  <c r="O13" i="55"/>
  <c r="M13" i="55"/>
  <c r="H13" i="55"/>
  <c r="C13" i="55"/>
  <c r="AB12" i="55"/>
  <c r="AD12" i="55" s="1"/>
  <c r="Y12" i="55"/>
  <c r="X12" i="55"/>
  <c r="P12" i="55"/>
  <c r="O12" i="55"/>
  <c r="Q12" i="55" s="1"/>
  <c r="M12" i="55"/>
  <c r="J12" i="55"/>
  <c r="K12" i="55" s="1"/>
  <c r="H12" i="55"/>
  <c r="C12" i="55"/>
  <c r="AB11" i="55"/>
  <c r="AD11" i="55" s="1"/>
  <c r="J11" i="55" s="1"/>
  <c r="Y11" i="55"/>
  <c r="X11" i="55"/>
  <c r="P11" i="55"/>
  <c r="Q11" i="55" s="1"/>
  <c r="O11" i="55"/>
  <c r="M11" i="55"/>
  <c r="H11" i="55"/>
  <c r="C11" i="55"/>
  <c r="AB10" i="55"/>
  <c r="AD10" i="55" s="1"/>
  <c r="J10" i="55" s="1"/>
  <c r="Y10" i="55"/>
  <c r="X10" i="55"/>
  <c r="P10" i="55"/>
  <c r="Q10" i="55" s="1"/>
  <c r="O10" i="55"/>
  <c r="M10" i="55"/>
  <c r="H10" i="55"/>
  <c r="C10" i="55"/>
  <c r="AD9" i="55"/>
  <c r="J9" i="55" s="1"/>
  <c r="K9" i="55" s="1"/>
  <c r="AB9" i="55"/>
  <c r="Y9" i="55"/>
  <c r="X9" i="55"/>
  <c r="P9" i="55"/>
  <c r="Q9" i="55" s="1"/>
  <c r="O9" i="55"/>
  <c r="M9" i="55"/>
  <c r="H9" i="55"/>
  <c r="C9" i="55"/>
  <c r="AD8" i="55"/>
  <c r="J8" i="55" s="1"/>
  <c r="K8" i="55" s="1"/>
  <c r="AB8" i="55"/>
  <c r="Y8" i="55"/>
  <c r="X8" i="55"/>
  <c r="P8" i="55"/>
  <c r="O8" i="55"/>
  <c r="M8" i="55"/>
  <c r="H8" i="55"/>
  <c r="C8" i="55"/>
  <c r="AB7" i="55"/>
  <c r="AD7" i="55" s="1"/>
  <c r="J7" i="55" s="1"/>
  <c r="Y7" i="55"/>
  <c r="X7" i="55"/>
  <c r="P7" i="55"/>
  <c r="O7" i="55"/>
  <c r="M7" i="55"/>
  <c r="H7" i="55"/>
  <c r="C7" i="55"/>
  <c r="AD6" i="55"/>
  <c r="J6" i="55" s="1"/>
  <c r="AB6" i="55"/>
  <c r="Y6" i="55"/>
  <c r="X6" i="55"/>
  <c r="P6" i="55"/>
  <c r="Q6" i="55" s="1"/>
  <c r="O6" i="55"/>
  <c r="M6" i="55"/>
  <c r="H6" i="55"/>
  <c r="C6" i="55"/>
  <c r="AB5" i="55"/>
  <c r="AD5" i="55" s="1"/>
  <c r="Y5" i="55"/>
  <c r="X5" i="55"/>
  <c r="Q5" i="55"/>
  <c r="P5" i="55"/>
  <c r="O5" i="55"/>
  <c r="M5" i="55"/>
  <c r="J5" i="55"/>
  <c r="H5" i="55"/>
  <c r="C5" i="55"/>
  <c r="AB4" i="55"/>
  <c r="AD4" i="55" s="1"/>
  <c r="J4" i="55" s="1"/>
  <c r="Y4" i="55"/>
  <c r="X4" i="55"/>
  <c r="P4" i="55"/>
  <c r="O4" i="55"/>
  <c r="M4" i="55"/>
  <c r="H4" i="55"/>
  <c r="C4" i="55"/>
  <c r="AG3" i="55"/>
  <c r="AF3" i="55"/>
  <c r="V3" i="55"/>
  <c r="U3" i="55"/>
  <c r="T3" i="55"/>
  <c r="O3" i="55"/>
  <c r="G3" i="55"/>
  <c r="H3" i="55" s="1"/>
  <c r="F3" i="55"/>
  <c r="D3" i="55"/>
  <c r="A2" i="55"/>
  <c r="A1" i="55"/>
  <c r="AB31" i="54"/>
  <c r="AD31" i="54" s="1"/>
  <c r="J31" i="54" s="1"/>
  <c r="Y31" i="54"/>
  <c r="X31" i="54"/>
  <c r="P31" i="54"/>
  <c r="O31" i="54"/>
  <c r="M31" i="54"/>
  <c r="H31" i="54"/>
  <c r="C31" i="54"/>
  <c r="AB30" i="54"/>
  <c r="AD30" i="54" s="1"/>
  <c r="J30" i="54" s="1"/>
  <c r="Y30" i="54"/>
  <c r="X30" i="54"/>
  <c r="P30" i="54"/>
  <c r="Q30" i="54" s="1"/>
  <c r="O30" i="54"/>
  <c r="M30" i="54"/>
  <c r="H30" i="54"/>
  <c r="C30" i="54"/>
  <c r="AB29" i="54"/>
  <c r="AD29" i="54" s="1"/>
  <c r="J29" i="54" s="1"/>
  <c r="Y29" i="54"/>
  <c r="X29" i="54"/>
  <c r="Q29" i="54"/>
  <c r="P29" i="54"/>
  <c r="O29" i="54"/>
  <c r="M29" i="54"/>
  <c r="H29" i="54"/>
  <c r="C29" i="54"/>
  <c r="AD28" i="54"/>
  <c r="J28" i="54" s="1"/>
  <c r="AB28" i="54"/>
  <c r="Y28" i="54"/>
  <c r="X28" i="54"/>
  <c r="P28" i="54"/>
  <c r="Q28" i="54" s="1"/>
  <c r="O28" i="54"/>
  <c r="M28" i="54"/>
  <c r="H28" i="54"/>
  <c r="C28" i="54"/>
  <c r="AB27" i="54"/>
  <c r="AD27" i="54" s="1"/>
  <c r="J27" i="54" s="1"/>
  <c r="Y27" i="54"/>
  <c r="X27" i="54"/>
  <c r="P27" i="54"/>
  <c r="O27" i="54"/>
  <c r="M27" i="54"/>
  <c r="H27" i="54"/>
  <c r="C27" i="54"/>
  <c r="AB26" i="54"/>
  <c r="AD26" i="54" s="1"/>
  <c r="J26" i="54" s="1"/>
  <c r="I26" i="54" s="1"/>
  <c r="Y26" i="54"/>
  <c r="X26" i="54"/>
  <c r="P26" i="54"/>
  <c r="O26" i="54"/>
  <c r="M26" i="54"/>
  <c r="H26" i="54"/>
  <c r="C26" i="54"/>
  <c r="AB25" i="54"/>
  <c r="AD25" i="54" s="1"/>
  <c r="J25" i="54" s="1"/>
  <c r="Y25" i="54"/>
  <c r="X25" i="54"/>
  <c r="P25" i="54"/>
  <c r="O25" i="54"/>
  <c r="M25" i="54"/>
  <c r="H25" i="54"/>
  <c r="C25" i="54"/>
  <c r="AD24" i="54"/>
  <c r="J24" i="54" s="1"/>
  <c r="AB24" i="54"/>
  <c r="Y24" i="54"/>
  <c r="X24" i="54"/>
  <c r="Q24" i="54"/>
  <c r="P24" i="54"/>
  <c r="O24" i="54"/>
  <c r="M24" i="54"/>
  <c r="H24" i="54"/>
  <c r="C24" i="54"/>
  <c r="AD23" i="54"/>
  <c r="J23" i="54" s="1"/>
  <c r="I23" i="54" s="1"/>
  <c r="AB23" i="54"/>
  <c r="Y23" i="54"/>
  <c r="X23" i="54"/>
  <c r="P23" i="54"/>
  <c r="O23" i="54"/>
  <c r="Q23" i="54" s="1"/>
  <c r="M23" i="54"/>
  <c r="K23" i="54"/>
  <c r="H23" i="54"/>
  <c r="C23" i="54"/>
  <c r="AB22" i="54"/>
  <c r="AD22" i="54" s="1"/>
  <c r="J22" i="54" s="1"/>
  <c r="Y22" i="54"/>
  <c r="X22" i="54"/>
  <c r="P22" i="54"/>
  <c r="O22" i="54"/>
  <c r="M22" i="54"/>
  <c r="H22" i="54"/>
  <c r="C22" i="54"/>
  <c r="AB21" i="54"/>
  <c r="AD21" i="54" s="1"/>
  <c r="Y21" i="54"/>
  <c r="X21" i="54"/>
  <c r="Q21" i="54"/>
  <c r="P21" i="54"/>
  <c r="O21" i="54"/>
  <c r="M21" i="54"/>
  <c r="J21" i="54"/>
  <c r="K21" i="54" s="1"/>
  <c r="H21" i="54"/>
  <c r="C21" i="54"/>
  <c r="AB20" i="54"/>
  <c r="AD20" i="54" s="1"/>
  <c r="J20" i="54" s="1"/>
  <c r="Y20" i="54"/>
  <c r="X20" i="54"/>
  <c r="P20" i="54"/>
  <c r="Q20" i="54" s="1"/>
  <c r="O20" i="54"/>
  <c r="M20" i="54"/>
  <c r="H20" i="54"/>
  <c r="C20" i="54"/>
  <c r="AD19" i="54"/>
  <c r="J19" i="54" s="1"/>
  <c r="AB19" i="54"/>
  <c r="Y19" i="54"/>
  <c r="X19" i="54"/>
  <c r="P19" i="54"/>
  <c r="Q19" i="54" s="1"/>
  <c r="O19" i="54"/>
  <c r="M19" i="54"/>
  <c r="K19" i="54"/>
  <c r="I19" i="54"/>
  <c r="H19" i="54"/>
  <c r="C19" i="54"/>
  <c r="AB18" i="54"/>
  <c r="AD18" i="54" s="1"/>
  <c r="J18" i="54" s="1"/>
  <c r="I18" i="54" s="1"/>
  <c r="Y18" i="54"/>
  <c r="X18" i="54"/>
  <c r="P18" i="54"/>
  <c r="O18" i="54"/>
  <c r="M18" i="54"/>
  <c r="H18" i="54"/>
  <c r="C18" i="54"/>
  <c r="AD17" i="54"/>
  <c r="J17" i="54" s="1"/>
  <c r="K17" i="54" s="1"/>
  <c r="AB17" i="54"/>
  <c r="Y17" i="54"/>
  <c r="X17" i="54"/>
  <c r="P17" i="54"/>
  <c r="O17" i="54"/>
  <c r="M17" i="54"/>
  <c r="H17" i="54"/>
  <c r="C17" i="54"/>
  <c r="AD16" i="54"/>
  <c r="J16" i="54" s="1"/>
  <c r="I16" i="54" s="1"/>
  <c r="AB16" i="54"/>
  <c r="Y16" i="54"/>
  <c r="X16" i="54"/>
  <c r="P16" i="54"/>
  <c r="O16" i="54"/>
  <c r="M16" i="54"/>
  <c r="K16" i="54"/>
  <c r="H16" i="54"/>
  <c r="C16" i="54"/>
  <c r="AD15" i="54"/>
  <c r="J15" i="54" s="1"/>
  <c r="AB15" i="54"/>
  <c r="Y15" i="54"/>
  <c r="X15" i="54"/>
  <c r="Q15" i="54"/>
  <c r="P15" i="54"/>
  <c r="O15" i="54"/>
  <c r="M15" i="54"/>
  <c r="H15" i="54"/>
  <c r="C15" i="54"/>
  <c r="AB14" i="54"/>
  <c r="AD14" i="54" s="1"/>
  <c r="J14" i="54" s="1"/>
  <c r="Y14" i="54"/>
  <c r="X14" i="54"/>
  <c r="Q14" i="54"/>
  <c r="P14" i="54"/>
  <c r="O14" i="54"/>
  <c r="M14" i="54"/>
  <c r="H14" i="54"/>
  <c r="C14" i="54"/>
  <c r="AB13" i="54"/>
  <c r="AD13" i="54" s="1"/>
  <c r="J13" i="54" s="1"/>
  <c r="K13" i="54" s="1"/>
  <c r="Y13" i="54"/>
  <c r="X13" i="54"/>
  <c r="P13" i="54"/>
  <c r="O13" i="54"/>
  <c r="M13" i="54"/>
  <c r="H13" i="54"/>
  <c r="C13" i="54"/>
  <c r="AD12" i="54"/>
  <c r="J12" i="54" s="1"/>
  <c r="I12" i="54" s="1"/>
  <c r="AB12" i="54"/>
  <c r="Y12" i="54"/>
  <c r="X12" i="54"/>
  <c r="Q12" i="54"/>
  <c r="P12" i="54"/>
  <c r="O12" i="54"/>
  <c r="M12" i="54"/>
  <c r="K12" i="54"/>
  <c r="H12" i="54"/>
  <c r="C12" i="54"/>
  <c r="AB11" i="54"/>
  <c r="AD11" i="54" s="1"/>
  <c r="J11" i="54" s="1"/>
  <c r="Y11" i="54"/>
  <c r="X11" i="54"/>
  <c r="P11" i="54"/>
  <c r="O11" i="54"/>
  <c r="M11" i="54"/>
  <c r="H11" i="54"/>
  <c r="C11" i="54"/>
  <c r="AD10" i="54"/>
  <c r="J10" i="54" s="1"/>
  <c r="K10" i="54" s="1"/>
  <c r="AB10" i="54"/>
  <c r="Y10" i="54"/>
  <c r="X10" i="54"/>
  <c r="P10" i="54"/>
  <c r="O10" i="54"/>
  <c r="M10" i="54"/>
  <c r="I10" i="54"/>
  <c r="H10" i="54"/>
  <c r="C10" i="54"/>
  <c r="AD9" i="54"/>
  <c r="AB9" i="54"/>
  <c r="Y9" i="54"/>
  <c r="X9" i="54"/>
  <c r="P9" i="54"/>
  <c r="O9" i="54"/>
  <c r="M9" i="54"/>
  <c r="J9" i="54"/>
  <c r="K9" i="54" s="1"/>
  <c r="H9" i="54"/>
  <c r="C9" i="54"/>
  <c r="AB8" i="54"/>
  <c r="AD8" i="54" s="1"/>
  <c r="J8" i="54" s="1"/>
  <c r="Y8" i="54"/>
  <c r="X8" i="54"/>
  <c r="P8" i="54"/>
  <c r="O8" i="54"/>
  <c r="Q8" i="54" s="1"/>
  <c r="M8" i="54"/>
  <c r="H8" i="54"/>
  <c r="C8" i="54"/>
  <c r="AD7" i="54"/>
  <c r="J7" i="54" s="1"/>
  <c r="AB7" i="54"/>
  <c r="Y7" i="54"/>
  <c r="X7" i="54"/>
  <c r="P7" i="54"/>
  <c r="O7" i="54"/>
  <c r="M7" i="54"/>
  <c r="H7" i="54"/>
  <c r="C7" i="54"/>
  <c r="AB6" i="54"/>
  <c r="AD6" i="54" s="1"/>
  <c r="J6" i="54" s="1"/>
  <c r="K6" i="54" s="1"/>
  <c r="Y6" i="54"/>
  <c r="X6" i="54"/>
  <c r="P6" i="54"/>
  <c r="O6" i="54"/>
  <c r="M6" i="54"/>
  <c r="H6" i="54"/>
  <c r="C6" i="54"/>
  <c r="AB5" i="54"/>
  <c r="AD5" i="54" s="1"/>
  <c r="Y5" i="54"/>
  <c r="X5" i="54"/>
  <c r="P5" i="54"/>
  <c r="O5" i="54"/>
  <c r="M5" i="54"/>
  <c r="J5" i="54"/>
  <c r="H5" i="54"/>
  <c r="C5" i="54"/>
  <c r="AD4" i="54"/>
  <c r="AB4" i="54"/>
  <c r="Y4" i="54"/>
  <c r="X4" i="54"/>
  <c r="P4" i="54"/>
  <c r="O4" i="54"/>
  <c r="Q4" i="54" s="1"/>
  <c r="M4" i="54"/>
  <c r="H4" i="54"/>
  <c r="C4" i="54"/>
  <c r="AG3" i="54"/>
  <c r="AF3" i="54"/>
  <c r="W3" i="54"/>
  <c r="V3" i="54"/>
  <c r="U3" i="54"/>
  <c r="T3" i="54"/>
  <c r="O3" i="54"/>
  <c r="G3" i="54"/>
  <c r="F3" i="54"/>
  <c r="D3" i="54"/>
  <c r="A2" i="54"/>
  <c r="A1" i="54"/>
  <c r="AB31" i="53"/>
  <c r="AD31" i="53" s="1"/>
  <c r="J31" i="53" s="1"/>
  <c r="Y31" i="53"/>
  <c r="X31" i="53"/>
  <c r="Q31" i="53"/>
  <c r="P31" i="53"/>
  <c r="O31" i="53"/>
  <c r="M31" i="53"/>
  <c r="H31" i="53"/>
  <c r="C31" i="53"/>
  <c r="AD30" i="53"/>
  <c r="J30" i="53" s="1"/>
  <c r="AB30" i="53"/>
  <c r="Y30" i="53"/>
  <c r="X30" i="53"/>
  <c r="P30" i="53"/>
  <c r="Q30" i="53" s="1"/>
  <c r="O30" i="53"/>
  <c r="M30" i="53"/>
  <c r="H30" i="53"/>
  <c r="C30" i="53"/>
  <c r="AB29" i="53"/>
  <c r="AD29" i="53" s="1"/>
  <c r="J29" i="53" s="1"/>
  <c r="Y29" i="53"/>
  <c r="X29" i="53"/>
  <c r="P29" i="53"/>
  <c r="O29" i="53"/>
  <c r="M29" i="53"/>
  <c r="H29" i="53"/>
  <c r="C29" i="53"/>
  <c r="AD28" i="53"/>
  <c r="J28" i="53" s="1"/>
  <c r="K28" i="53" s="1"/>
  <c r="AB28" i="53"/>
  <c r="Y28" i="53"/>
  <c r="X28" i="53"/>
  <c r="P28" i="53"/>
  <c r="O28" i="53"/>
  <c r="M28" i="53"/>
  <c r="I28" i="53"/>
  <c r="H28" i="53"/>
  <c r="C28" i="53"/>
  <c r="AB27" i="53"/>
  <c r="AD27" i="53" s="1"/>
  <c r="J27" i="53" s="1"/>
  <c r="Y27" i="53"/>
  <c r="X27" i="53"/>
  <c r="P27" i="53"/>
  <c r="O27" i="53"/>
  <c r="M27" i="53"/>
  <c r="H27" i="53"/>
  <c r="C27" i="53"/>
  <c r="AD26" i="53"/>
  <c r="J26" i="53" s="1"/>
  <c r="AB26" i="53"/>
  <c r="Y26" i="53"/>
  <c r="X26" i="53"/>
  <c r="P26" i="53"/>
  <c r="O26" i="53"/>
  <c r="Q26" i="53" s="1"/>
  <c r="M26" i="53"/>
  <c r="H26" i="53"/>
  <c r="C26" i="53"/>
  <c r="AB25" i="53"/>
  <c r="AD25" i="53" s="1"/>
  <c r="J25" i="53" s="1"/>
  <c r="Y25" i="53"/>
  <c r="X25" i="53"/>
  <c r="P25" i="53"/>
  <c r="O25" i="53"/>
  <c r="Q25" i="53" s="1"/>
  <c r="M25" i="53"/>
  <c r="H25" i="53"/>
  <c r="C25" i="53"/>
  <c r="AB24" i="53"/>
  <c r="AD24" i="53" s="1"/>
  <c r="J24" i="53" s="1"/>
  <c r="Y24" i="53"/>
  <c r="X24" i="53"/>
  <c r="P24" i="53"/>
  <c r="O24" i="53"/>
  <c r="M24" i="53"/>
  <c r="H24" i="53"/>
  <c r="C24" i="53"/>
  <c r="AB23" i="53"/>
  <c r="AD23" i="53" s="1"/>
  <c r="J23" i="53" s="1"/>
  <c r="K23" i="53" s="1"/>
  <c r="Y23" i="53"/>
  <c r="X23" i="53"/>
  <c r="P23" i="53"/>
  <c r="O23" i="53"/>
  <c r="Q23" i="53" s="1"/>
  <c r="M23" i="53"/>
  <c r="H23" i="53"/>
  <c r="C23" i="53"/>
  <c r="AB22" i="53"/>
  <c r="AD22" i="53" s="1"/>
  <c r="J22" i="53" s="1"/>
  <c r="Y22" i="53"/>
  <c r="X22" i="53"/>
  <c r="P22" i="53"/>
  <c r="O22" i="53"/>
  <c r="Q22" i="53" s="1"/>
  <c r="M22" i="53"/>
  <c r="H22" i="53"/>
  <c r="C22" i="53"/>
  <c r="AD21" i="53"/>
  <c r="J21" i="53" s="1"/>
  <c r="K21" i="53" s="1"/>
  <c r="AB21" i="53"/>
  <c r="Y21" i="53"/>
  <c r="X21" i="53"/>
  <c r="P21" i="53"/>
  <c r="Q21" i="53" s="1"/>
  <c r="O21" i="53"/>
  <c r="M21" i="53"/>
  <c r="H21" i="53"/>
  <c r="C21" i="53"/>
  <c r="AB20" i="53"/>
  <c r="AD20" i="53" s="1"/>
  <c r="J20" i="53" s="1"/>
  <c r="Y20" i="53"/>
  <c r="X20" i="53"/>
  <c r="P20" i="53"/>
  <c r="O20" i="53"/>
  <c r="Q20" i="53" s="1"/>
  <c r="M20" i="53"/>
  <c r="H20" i="53"/>
  <c r="C20" i="53"/>
  <c r="AD19" i="53"/>
  <c r="J19" i="53" s="1"/>
  <c r="K19" i="53" s="1"/>
  <c r="AB19" i="53"/>
  <c r="Y19" i="53"/>
  <c r="X19" i="53"/>
  <c r="P19" i="53"/>
  <c r="O19" i="53"/>
  <c r="M19" i="53"/>
  <c r="H19" i="53"/>
  <c r="C19" i="53"/>
  <c r="AD18" i="53"/>
  <c r="J18" i="53" s="1"/>
  <c r="I18" i="53" s="1"/>
  <c r="AB18" i="53"/>
  <c r="Y18" i="53"/>
  <c r="X18" i="53"/>
  <c r="P18" i="53"/>
  <c r="O18" i="53"/>
  <c r="M18" i="53"/>
  <c r="H18" i="53"/>
  <c r="C18" i="53"/>
  <c r="AD17" i="53"/>
  <c r="J17" i="53" s="1"/>
  <c r="AB17" i="53"/>
  <c r="Y17" i="53"/>
  <c r="X17" i="53"/>
  <c r="P17" i="53"/>
  <c r="O17" i="53"/>
  <c r="Q17" i="53" s="1"/>
  <c r="M17" i="53"/>
  <c r="H17" i="53"/>
  <c r="C17" i="53"/>
  <c r="AB16" i="53"/>
  <c r="AD16" i="53" s="1"/>
  <c r="J16" i="53" s="1"/>
  <c r="Y16" i="53"/>
  <c r="X16" i="53"/>
  <c r="P16" i="53"/>
  <c r="O16" i="53"/>
  <c r="Q16" i="53" s="1"/>
  <c r="M16" i="53"/>
  <c r="H16" i="53"/>
  <c r="C16" i="53"/>
  <c r="AB15" i="53"/>
  <c r="AD15" i="53" s="1"/>
  <c r="Y15" i="53"/>
  <c r="X15" i="53"/>
  <c r="P15" i="53"/>
  <c r="O15" i="53"/>
  <c r="M15" i="53"/>
  <c r="J15" i="53"/>
  <c r="K15" i="53" s="1"/>
  <c r="H15" i="53"/>
  <c r="C15" i="53"/>
  <c r="AB14" i="53"/>
  <c r="AD14" i="53" s="1"/>
  <c r="J14" i="53" s="1"/>
  <c r="K14" i="53" s="1"/>
  <c r="Y14" i="53"/>
  <c r="X14" i="53"/>
  <c r="P14" i="53"/>
  <c r="O14" i="53"/>
  <c r="Q14" i="53" s="1"/>
  <c r="M14" i="53"/>
  <c r="H14" i="53"/>
  <c r="C14" i="53"/>
  <c r="AB13" i="53"/>
  <c r="AD13" i="53" s="1"/>
  <c r="J13" i="53" s="1"/>
  <c r="I13" i="53" s="1"/>
  <c r="Y13" i="53"/>
  <c r="X13" i="53"/>
  <c r="P13" i="53"/>
  <c r="O13" i="53"/>
  <c r="M13" i="53"/>
  <c r="H13" i="53"/>
  <c r="C13" i="53"/>
  <c r="AB12" i="53"/>
  <c r="AD12" i="53" s="1"/>
  <c r="J12" i="53" s="1"/>
  <c r="Y12" i="53"/>
  <c r="X12" i="53"/>
  <c r="P12" i="53"/>
  <c r="O12" i="53"/>
  <c r="M12" i="53"/>
  <c r="H12" i="53"/>
  <c r="C12" i="53"/>
  <c r="AD11" i="53"/>
  <c r="AB11" i="53"/>
  <c r="Y11" i="53"/>
  <c r="X11" i="53"/>
  <c r="P11" i="53"/>
  <c r="O11" i="53"/>
  <c r="M11" i="53"/>
  <c r="J11" i="53"/>
  <c r="K11" i="53" s="1"/>
  <c r="H11" i="53"/>
  <c r="C11" i="53"/>
  <c r="AB10" i="53"/>
  <c r="AD10" i="53" s="1"/>
  <c r="J10" i="53" s="1"/>
  <c r="Y10" i="53"/>
  <c r="X10" i="53"/>
  <c r="P10" i="53"/>
  <c r="O10" i="53"/>
  <c r="Q10" i="53" s="1"/>
  <c r="M10" i="53"/>
  <c r="H10" i="53"/>
  <c r="C10" i="53"/>
  <c r="AB9" i="53"/>
  <c r="AD9" i="53" s="1"/>
  <c r="J9" i="53" s="1"/>
  <c r="Y9" i="53"/>
  <c r="X9" i="53"/>
  <c r="P9" i="53"/>
  <c r="O9" i="53"/>
  <c r="Q9" i="53" s="1"/>
  <c r="M9" i="53"/>
  <c r="H9" i="53"/>
  <c r="C9" i="53"/>
  <c r="AB8" i="53"/>
  <c r="AD8" i="53" s="1"/>
  <c r="Y8" i="53"/>
  <c r="X8" i="53"/>
  <c r="P8" i="53"/>
  <c r="O8" i="53"/>
  <c r="Q8" i="53" s="1"/>
  <c r="M8" i="53"/>
  <c r="H8" i="53"/>
  <c r="C8" i="53"/>
  <c r="AB7" i="53"/>
  <c r="AD7" i="53" s="1"/>
  <c r="J7" i="53" s="1"/>
  <c r="Y7" i="53"/>
  <c r="X7" i="53"/>
  <c r="P7" i="53"/>
  <c r="O7" i="53"/>
  <c r="Q7" i="53" s="1"/>
  <c r="M7" i="53"/>
  <c r="H7" i="53"/>
  <c r="C7" i="53"/>
  <c r="AD6" i="53"/>
  <c r="J6" i="53" s="1"/>
  <c r="AB6" i="53"/>
  <c r="Y6" i="53"/>
  <c r="X6" i="53"/>
  <c r="P6" i="53"/>
  <c r="O6" i="53"/>
  <c r="M6" i="53"/>
  <c r="I6" i="53"/>
  <c r="H6" i="53"/>
  <c r="C6" i="53"/>
  <c r="AD5" i="53"/>
  <c r="J5" i="53" s="1"/>
  <c r="AB5" i="53"/>
  <c r="Y5" i="53"/>
  <c r="X5" i="53"/>
  <c r="P5" i="53"/>
  <c r="Q5" i="53" s="1"/>
  <c r="O5" i="53"/>
  <c r="M5" i="53"/>
  <c r="K5" i="53"/>
  <c r="I5" i="53"/>
  <c r="H5" i="53"/>
  <c r="C5" i="53"/>
  <c r="AB4" i="53"/>
  <c r="AD4" i="53" s="1"/>
  <c r="J4" i="53" s="1"/>
  <c r="I4" i="53" s="1"/>
  <c r="Y4" i="53"/>
  <c r="X4" i="53"/>
  <c r="P4" i="53"/>
  <c r="O4" i="53"/>
  <c r="M4" i="53"/>
  <c r="H4" i="53"/>
  <c r="C4" i="53"/>
  <c r="AF3" i="53"/>
  <c r="W3" i="53"/>
  <c r="V3" i="53"/>
  <c r="U3" i="53"/>
  <c r="T3" i="53"/>
  <c r="O3" i="53"/>
  <c r="G3" i="53"/>
  <c r="F3" i="53"/>
  <c r="D3" i="53"/>
  <c r="A2" i="53"/>
  <c r="A1" i="53"/>
  <c r="AB31" i="52"/>
  <c r="AD31" i="52" s="1"/>
  <c r="J31" i="52" s="1"/>
  <c r="Y31" i="52"/>
  <c r="X31" i="52"/>
  <c r="P31" i="52"/>
  <c r="O31" i="52"/>
  <c r="M31" i="52"/>
  <c r="H31" i="52"/>
  <c r="C31" i="52"/>
  <c r="AB30" i="52"/>
  <c r="AD30" i="52" s="1"/>
  <c r="J30" i="52" s="1"/>
  <c r="Y30" i="52"/>
  <c r="X30" i="52"/>
  <c r="P30" i="52"/>
  <c r="Q30" i="52" s="1"/>
  <c r="O30" i="52"/>
  <c r="M30" i="52"/>
  <c r="H30" i="52"/>
  <c r="C30" i="52"/>
  <c r="AB29" i="52"/>
  <c r="AD29" i="52" s="1"/>
  <c r="J29" i="52" s="1"/>
  <c r="I29" i="52" s="1"/>
  <c r="Y29" i="52"/>
  <c r="X29" i="52"/>
  <c r="P29" i="52"/>
  <c r="O29" i="52"/>
  <c r="Q29" i="52" s="1"/>
  <c r="M29" i="52"/>
  <c r="H29" i="52"/>
  <c r="C29" i="52"/>
  <c r="AB28" i="52"/>
  <c r="AD28" i="52" s="1"/>
  <c r="J28" i="52" s="1"/>
  <c r="Y28" i="52"/>
  <c r="X28" i="52"/>
  <c r="P28" i="52"/>
  <c r="O28" i="52"/>
  <c r="Q28" i="52" s="1"/>
  <c r="M28" i="52"/>
  <c r="H28" i="52"/>
  <c r="C28" i="52"/>
  <c r="AB27" i="52"/>
  <c r="AD27" i="52" s="1"/>
  <c r="J27" i="52" s="1"/>
  <c r="Y27" i="52"/>
  <c r="X27" i="52"/>
  <c r="P27" i="52"/>
  <c r="O27" i="52"/>
  <c r="Q27" i="52" s="1"/>
  <c r="M27" i="52"/>
  <c r="H27" i="52"/>
  <c r="C27" i="52"/>
  <c r="AB26" i="52"/>
  <c r="AD26" i="52" s="1"/>
  <c r="J26" i="52" s="1"/>
  <c r="Y26" i="52"/>
  <c r="X26" i="52"/>
  <c r="P26" i="52"/>
  <c r="O26" i="52"/>
  <c r="M26" i="52"/>
  <c r="H26" i="52"/>
  <c r="C26" i="52"/>
  <c r="AB25" i="52"/>
  <c r="AD25" i="52" s="1"/>
  <c r="J25" i="52" s="1"/>
  <c r="Y25" i="52"/>
  <c r="X25" i="52"/>
  <c r="Q25" i="52"/>
  <c r="P25" i="52"/>
  <c r="O25" i="52"/>
  <c r="M25" i="52"/>
  <c r="H25" i="52"/>
  <c r="C25" i="52"/>
  <c r="AB24" i="52"/>
  <c r="AD24" i="52" s="1"/>
  <c r="J24" i="52" s="1"/>
  <c r="Y24" i="52"/>
  <c r="X24" i="52"/>
  <c r="P24" i="52"/>
  <c r="O24" i="52"/>
  <c r="Q24" i="52" s="1"/>
  <c r="M24" i="52"/>
  <c r="H24" i="52"/>
  <c r="C24" i="52"/>
  <c r="AB23" i="52"/>
  <c r="AD23" i="52" s="1"/>
  <c r="J23" i="52" s="1"/>
  <c r="K23" i="52" s="1"/>
  <c r="Y23" i="52"/>
  <c r="X23" i="52"/>
  <c r="P23" i="52"/>
  <c r="O23" i="52"/>
  <c r="Q23" i="52" s="1"/>
  <c r="M23" i="52"/>
  <c r="H23" i="52"/>
  <c r="C23" i="52"/>
  <c r="AB22" i="52"/>
  <c r="AD22" i="52" s="1"/>
  <c r="J22" i="52" s="1"/>
  <c r="Y22" i="52"/>
  <c r="X22" i="52"/>
  <c r="P22" i="52"/>
  <c r="O22" i="52"/>
  <c r="M22" i="52"/>
  <c r="H22" i="52"/>
  <c r="C22" i="52"/>
  <c r="AB21" i="52"/>
  <c r="AD21" i="52" s="1"/>
  <c r="J21" i="52" s="1"/>
  <c r="I21" i="52" s="1"/>
  <c r="Y21" i="52"/>
  <c r="X21" i="52"/>
  <c r="P21" i="52"/>
  <c r="O21" i="52"/>
  <c r="Q21" i="52" s="1"/>
  <c r="M21" i="52"/>
  <c r="H21" i="52"/>
  <c r="C21" i="52"/>
  <c r="AB20" i="52"/>
  <c r="AD20" i="52" s="1"/>
  <c r="J20" i="52" s="1"/>
  <c r="Y20" i="52"/>
  <c r="X20" i="52"/>
  <c r="P20" i="52"/>
  <c r="O20" i="52"/>
  <c r="Q20" i="52" s="1"/>
  <c r="M20" i="52"/>
  <c r="H20" i="52"/>
  <c r="C20" i="52"/>
  <c r="AD19" i="52"/>
  <c r="J19" i="52" s="1"/>
  <c r="AB19" i="52"/>
  <c r="Y19" i="52"/>
  <c r="X19" i="52"/>
  <c r="P19" i="52"/>
  <c r="O19" i="52"/>
  <c r="M19" i="52"/>
  <c r="H19" i="52"/>
  <c r="C19" i="52"/>
  <c r="AB18" i="52"/>
  <c r="AD18" i="52" s="1"/>
  <c r="J18" i="52" s="1"/>
  <c r="I18" i="52" s="1"/>
  <c r="Y18" i="52"/>
  <c r="X18" i="52"/>
  <c r="P18" i="52"/>
  <c r="Q18" i="52" s="1"/>
  <c r="O18" i="52"/>
  <c r="M18" i="52"/>
  <c r="H18" i="52"/>
  <c r="C18" i="52"/>
  <c r="AB17" i="52"/>
  <c r="AD17" i="52" s="1"/>
  <c r="J17" i="52" s="1"/>
  <c r="Y17" i="52"/>
  <c r="X17" i="52"/>
  <c r="Q17" i="52"/>
  <c r="P17" i="52"/>
  <c r="O17" i="52"/>
  <c r="M17" i="52"/>
  <c r="H17" i="52"/>
  <c r="C17" i="52"/>
  <c r="AB16" i="52"/>
  <c r="AD16" i="52" s="1"/>
  <c r="J16" i="52" s="1"/>
  <c r="Y16" i="52"/>
  <c r="X16" i="52"/>
  <c r="P16" i="52"/>
  <c r="O16" i="52"/>
  <c r="Q16" i="52" s="1"/>
  <c r="M16" i="52"/>
  <c r="H16" i="52"/>
  <c r="C16" i="52"/>
  <c r="AB15" i="52"/>
  <c r="AD15" i="52" s="1"/>
  <c r="J15" i="52" s="1"/>
  <c r="Y15" i="52"/>
  <c r="X15" i="52"/>
  <c r="P15" i="52"/>
  <c r="O15" i="52"/>
  <c r="M15" i="52"/>
  <c r="H15" i="52"/>
  <c r="C15" i="52"/>
  <c r="AB14" i="52"/>
  <c r="AD14" i="52" s="1"/>
  <c r="J14" i="52" s="1"/>
  <c r="Y14" i="52"/>
  <c r="X14" i="52"/>
  <c r="P14" i="52"/>
  <c r="Q14" i="52" s="1"/>
  <c r="O14" i="52"/>
  <c r="M14" i="52"/>
  <c r="H14" i="52"/>
  <c r="C14" i="52"/>
  <c r="AD13" i="52"/>
  <c r="J13" i="52" s="1"/>
  <c r="AB13" i="52"/>
  <c r="Y13" i="52"/>
  <c r="X13" i="52"/>
  <c r="P13" i="52"/>
  <c r="O13" i="52"/>
  <c r="M13" i="52"/>
  <c r="H13" i="52"/>
  <c r="C13" i="52"/>
  <c r="AB12" i="52"/>
  <c r="AD12" i="52" s="1"/>
  <c r="J12" i="52" s="1"/>
  <c r="Y12" i="52"/>
  <c r="X12" i="52"/>
  <c r="P12" i="52"/>
  <c r="O12" i="52"/>
  <c r="M12" i="52"/>
  <c r="H12" i="52"/>
  <c r="C12" i="52"/>
  <c r="AB11" i="52"/>
  <c r="AD11" i="52" s="1"/>
  <c r="J11" i="52" s="1"/>
  <c r="Y11" i="52"/>
  <c r="X11" i="52"/>
  <c r="P11" i="52"/>
  <c r="O11" i="52"/>
  <c r="M11" i="52"/>
  <c r="H11" i="52"/>
  <c r="C11" i="52"/>
  <c r="AB10" i="52"/>
  <c r="AD10" i="52" s="1"/>
  <c r="J10" i="52" s="1"/>
  <c r="Y10" i="52"/>
  <c r="X10" i="52"/>
  <c r="P10" i="52"/>
  <c r="Q10" i="52" s="1"/>
  <c r="O10" i="52"/>
  <c r="M10" i="52"/>
  <c r="H10" i="52"/>
  <c r="C10" i="52"/>
  <c r="AD9" i="52"/>
  <c r="J9" i="52" s="1"/>
  <c r="K9" i="52" s="1"/>
  <c r="AB9" i="52"/>
  <c r="Y9" i="52"/>
  <c r="X9" i="52"/>
  <c r="P9" i="52"/>
  <c r="O9" i="52"/>
  <c r="Q9" i="52" s="1"/>
  <c r="M9" i="52"/>
  <c r="I9" i="52"/>
  <c r="H9" i="52"/>
  <c r="C9" i="52"/>
  <c r="AB8" i="52"/>
  <c r="AD8" i="52" s="1"/>
  <c r="J8" i="52" s="1"/>
  <c r="Y8" i="52"/>
  <c r="X8" i="52"/>
  <c r="P8" i="52"/>
  <c r="O8" i="52"/>
  <c r="M8" i="52"/>
  <c r="H8" i="52"/>
  <c r="C8" i="52"/>
  <c r="AD7" i="52"/>
  <c r="J7" i="52" s="1"/>
  <c r="I7" i="52" s="1"/>
  <c r="AB7" i="52"/>
  <c r="Y7" i="52"/>
  <c r="X7" i="52"/>
  <c r="P7" i="52"/>
  <c r="O7" i="52"/>
  <c r="Q7" i="52" s="1"/>
  <c r="M7" i="52"/>
  <c r="K7" i="52"/>
  <c r="H7" i="52"/>
  <c r="C7" i="52"/>
  <c r="AB6" i="52"/>
  <c r="AD6" i="52" s="1"/>
  <c r="J6" i="52" s="1"/>
  <c r="Y6" i="52"/>
  <c r="X6" i="52"/>
  <c r="Q6" i="52"/>
  <c r="P6" i="52"/>
  <c r="O6" i="52"/>
  <c r="M6" i="52"/>
  <c r="H6" i="52"/>
  <c r="C6" i="52"/>
  <c r="AB5" i="52"/>
  <c r="AD5" i="52" s="1"/>
  <c r="J5" i="52" s="1"/>
  <c r="Y5" i="52"/>
  <c r="X5" i="52"/>
  <c r="P5" i="52"/>
  <c r="O5" i="52"/>
  <c r="M5" i="52"/>
  <c r="H5" i="52"/>
  <c r="C5" i="52"/>
  <c r="AB4" i="52"/>
  <c r="AD4" i="52" s="1"/>
  <c r="J4" i="52" s="1"/>
  <c r="Y4" i="52"/>
  <c r="X4" i="52"/>
  <c r="P4" i="52"/>
  <c r="O4" i="52"/>
  <c r="M4" i="52"/>
  <c r="H4" i="52"/>
  <c r="C4" i="52"/>
  <c r="AG3" i="52"/>
  <c r="AF3" i="52"/>
  <c r="W3" i="52"/>
  <c r="V3" i="52"/>
  <c r="U3" i="52"/>
  <c r="T3" i="52"/>
  <c r="O3" i="52"/>
  <c r="G3" i="52"/>
  <c r="F3" i="52"/>
  <c r="D3" i="52"/>
  <c r="A2" i="52"/>
  <c r="A1" i="52"/>
  <c r="AB31" i="51"/>
  <c r="AD31" i="51" s="1"/>
  <c r="J31" i="51" s="1"/>
  <c r="Y31" i="51"/>
  <c r="X31" i="51"/>
  <c r="P31" i="51"/>
  <c r="O31" i="51"/>
  <c r="Q31" i="51" s="1"/>
  <c r="M31" i="51"/>
  <c r="H31" i="51"/>
  <c r="C31" i="51"/>
  <c r="AB30" i="51"/>
  <c r="AD30" i="51" s="1"/>
  <c r="J30" i="51" s="1"/>
  <c r="Y30" i="51"/>
  <c r="X30" i="51"/>
  <c r="P30" i="51"/>
  <c r="O30" i="51"/>
  <c r="Q30" i="51" s="1"/>
  <c r="M30" i="51"/>
  <c r="H30" i="51"/>
  <c r="C30" i="51"/>
  <c r="AB29" i="51"/>
  <c r="AD29" i="51" s="1"/>
  <c r="J29" i="51" s="1"/>
  <c r="Y29" i="51"/>
  <c r="X29" i="51"/>
  <c r="P29" i="51"/>
  <c r="O29" i="51"/>
  <c r="M29" i="51"/>
  <c r="H29" i="51"/>
  <c r="C29" i="51"/>
  <c r="AD28" i="51"/>
  <c r="J28" i="51" s="1"/>
  <c r="AB28" i="51"/>
  <c r="Y28" i="51"/>
  <c r="X28" i="51"/>
  <c r="P28" i="51"/>
  <c r="O28" i="51"/>
  <c r="Q28" i="51" s="1"/>
  <c r="M28" i="51"/>
  <c r="H28" i="51"/>
  <c r="C28" i="51"/>
  <c r="AD27" i="51"/>
  <c r="J27" i="51" s="1"/>
  <c r="K27" i="51" s="1"/>
  <c r="AB27" i="51"/>
  <c r="Y27" i="51"/>
  <c r="X27" i="51"/>
  <c r="P27" i="51"/>
  <c r="Q27" i="51" s="1"/>
  <c r="O27" i="51"/>
  <c r="M27" i="51"/>
  <c r="I27" i="51"/>
  <c r="H27" i="51"/>
  <c r="C27" i="51"/>
  <c r="AB26" i="51"/>
  <c r="AD26" i="51" s="1"/>
  <c r="J26" i="51" s="1"/>
  <c r="Y26" i="51"/>
  <c r="X26" i="51"/>
  <c r="P26" i="51"/>
  <c r="O26" i="51"/>
  <c r="M26" i="51"/>
  <c r="H26" i="51"/>
  <c r="C26" i="51"/>
  <c r="AB25" i="51"/>
  <c r="AD25" i="51" s="1"/>
  <c r="J25" i="51" s="1"/>
  <c r="Y25" i="51"/>
  <c r="X25" i="51"/>
  <c r="P25" i="51"/>
  <c r="O25" i="51"/>
  <c r="Q25" i="51" s="1"/>
  <c r="M25" i="51"/>
  <c r="H25" i="51"/>
  <c r="C25" i="51"/>
  <c r="AD24" i="51"/>
  <c r="J24" i="51" s="1"/>
  <c r="AB24" i="51"/>
  <c r="Y24" i="51"/>
  <c r="X24" i="51"/>
  <c r="P24" i="51"/>
  <c r="O24" i="51"/>
  <c r="M24" i="51"/>
  <c r="H24" i="51"/>
  <c r="C24" i="51"/>
  <c r="AD23" i="51"/>
  <c r="J23" i="51" s="1"/>
  <c r="AB23" i="51"/>
  <c r="Y23" i="51"/>
  <c r="X23" i="51"/>
  <c r="P23" i="51"/>
  <c r="O23" i="51"/>
  <c r="Q23" i="51" s="1"/>
  <c r="M23" i="51"/>
  <c r="H23" i="51"/>
  <c r="C23" i="51"/>
  <c r="AB22" i="51"/>
  <c r="AD22" i="51" s="1"/>
  <c r="J22" i="51" s="1"/>
  <c r="K22" i="51" s="1"/>
  <c r="Y22" i="51"/>
  <c r="X22" i="51"/>
  <c r="P22" i="51"/>
  <c r="O22" i="51"/>
  <c r="Q22" i="51" s="1"/>
  <c r="M22" i="51"/>
  <c r="I22" i="51"/>
  <c r="H22" i="51"/>
  <c r="C22" i="51"/>
  <c r="AD21" i="51"/>
  <c r="J21" i="51" s="1"/>
  <c r="AB21" i="51"/>
  <c r="Y21" i="51"/>
  <c r="X21" i="51"/>
  <c r="P21" i="51"/>
  <c r="O21" i="51"/>
  <c r="M21" i="51"/>
  <c r="H21" i="51"/>
  <c r="C21" i="51"/>
  <c r="AB20" i="51"/>
  <c r="AD20" i="51" s="1"/>
  <c r="J20" i="51" s="1"/>
  <c r="Y20" i="51"/>
  <c r="X20" i="51"/>
  <c r="P20" i="51"/>
  <c r="O20" i="51"/>
  <c r="Q20" i="51" s="1"/>
  <c r="M20" i="51"/>
  <c r="H20" i="51"/>
  <c r="C20" i="51"/>
  <c r="AD19" i="51"/>
  <c r="J19" i="51" s="1"/>
  <c r="K19" i="51" s="1"/>
  <c r="AB19" i="51"/>
  <c r="Y19" i="51"/>
  <c r="X19" i="51"/>
  <c r="Q19" i="51"/>
  <c r="P19" i="51"/>
  <c r="O19" i="51"/>
  <c r="M19" i="51"/>
  <c r="I19" i="51"/>
  <c r="H19" i="51"/>
  <c r="C19" i="51"/>
  <c r="AB18" i="51"/>
  <c r="AD18" i="51" s="1"/>
  <c r="J18" i="51" s="1"/>
  <c r="Y18" i="51"/>
  <c r="X18" i="51"/>
  <c r="P18" i="51"/>
  <c r="O18" i="51"/>
  <c r="M18" i="51"/>
  <c r="H18" i="51"/>
  <c r="C18" i="51"/>
  <c r="AB17" i="51"/>
  <c r="AD17" i="51" s="1"/>
  <c r="J17" i="51" s="1"/>
  <c r="Y17" i="51"/>
  <c r="X17" i="51"/>
  <c r="P17" i="51"/>
  <c r="Q17" i="51" s="1"/>
  <c r="O17" i="51"/>
  <c r="M17" i="51"/>
  <c r="H17" i="51"/>
  <c r="C17" i="51"/>
  <c r="AB16" i="51"/>
  <c r="AD16" i="51" s="1"/>
  <c r="J16" i="51" s="1"/>
  <c r="Y16" i="51"/>
  <c r="X16" i="51"/>
  <c r="P16" i="51"/>
  <c r="Q16" i="51" s="1"/>
  <c r="O16" i="51"/>
  <c r="M16" i="51"/>
  <c r="H16" i="51"/>
  <c r="C16" i="51"/>
  <c r="AD15" i="51"/>
  <c r="J15" i="51" s="1"/>
  <c r="I15" i="51" s="1"/>
  <c r="AB15" i="51"/>
  <c r="Y15" i="51"/>
  <c r="X15" i="51"/>
  <c r="P15" i="51"/>
  <c r="O15" i="51"/>
  <c r="Q15" i="51" s="1"/>
  <c r="M15" i="51"/>
  <c r="H15" i="51"/>
  <c r="C15" i="51"/>
  <c r="AB14" i="51"/>
  <c r="AD14" i="51" s="1"/>
  <c r="J14" i="51" s="1"/>
  <c r="Y14" i="51"/>
  <c r="X14" i="51"/>
  <c r="P14" i="51"/>
  <c r="O14" i="51"/>
  <c r="Q14" i="51" s="1"/>
  <c r="M14" i="51"/>
  <c r="H14" i="51"/>
  <c r="C14" i="51"/>
  <c r="AB13" i="51"/>
  <c r="AD13" i="51" s="1"/>
  <c r="J13" i="51" s="1"/>
  <c r="Y13" i="51"/>
  <c r="X13" i="51"/>
  <c r="P13" i="51"/>
  <c r="O13" i="51"/>
  <c r="Q13" i="51" s="1"/>
  <c r="M13" i="51"/>
  <c r="H13" i="51"/>
  <c r="C13" i="51"/>
  <c r="AD12" i="51"/>
  <c r="J12" i="51" s="1"/>
  <c r="I12" i="51" s="1"/>
  <c r="AB12" i="51"/>
  <c r="Y12" i="51"/>
  <c r="X12" i="51"/>
  <c r="Q12" i="51"/>
  <c r="P12" i="51"/>
  <c r="O12" i="51"/>
  <c r="M12" i="51"/>
  <c r="K12" i="51"/>
  <c r="H12" i="51"/>
  <c r="C12" i="51"/>
  <c r="AB11" i="51"/>
  <c r="AD11" i="51" s="1"/>
  <c r="J11" i="51" s="1"/>
  <c r="Y11" i="51"/>
  <c r="X11" i="51"/>
  <c r="P11" i="51"/>
  <c r="Q11" i="51" s="1"/>
  <c r="O11" i="51"/>
  <c r="M11" i="51"/>
  <c r="H11" i="51"/>
  <c r="C11" i="51"/>
  <c r="AB10" i="51"/>
  <c r="AD10" i="51" s="1"/>
  <c r="J10" i="51" s="1"/>
  <c r="Y10" i="51"/>
  <c r="X10" i="51"/>
  <c r="P10" i="51"/>
  <c r="O10" i="51"/>
  <c r="M10" i="51"/>
  <c r="H10" i="51"/>
  <c r="C10" i="51"/>
  <c r="AB9" i="51"/>
  <c r="AD9" i="51" s="1"/>
  <c r="J9" i="51" s="1"/>
  <c r="Y9" i="51"/>
  <c r="X9" i="51"/>
  <c r="P9" i="51"/>
  <c r="O9" i="51"/>
  <c r="Q9" i="51" s="1"/>
  <c r="M9" i="51"/>
  <c r="H9" i="51"/>
  <c r="C9" i="51"/>
  <c r="AD8" i="51"/>
  <c r="J8" i="51" s="1"/>
  <c r="AB8" i="51"/>
  <c r="Y8" i="51"/>
  <c r="X8" i="51"/>
  <c r="P8" i="51"/>
  <c r="Q8" i="51" s="1"/>
  <c r="O8" i="51"/>
  <c r="M8" i="51"/>
  <c r="H8" i="51"/>
  <c r="C8" i="51"/>
  <c r="AD7" i="51"/>
  <c r="J7" i="51" s="1"/>
  <c r="AB7" i="51"/>
  <c r="Y7" i="51"/>
  <c r="X7" i="51"/>
  <c r="P7" i="51"/>
  <c r="O7" i="51"/>
  <c r="Q7" i="51" s="1"/>
  <c r="M7" i="51"/>
  <c r="H7" i="51"/>
  <c r="C7" i="51"/>
  <c r="AB6" i="51"/>
  <c r="AD6" i="51" s="1"/>
  <c r="Y6" i="51"/>
  <c r="X6" i="51"/>
  <c r="P6" i="51"/>
  <c r="O6" i="51"/>
  <c r="Q6" i="51" s="1"/>
  <c r="M6" i="51"/>
  <c r="J6" i="51"/>
  <c r="H6" i="51"/>
  <c r="C6" i="51"/>
  <c r="AB5" i="51"/>
  <c r="AD5" i="51" s="1"/>
  <c r="J5" i="51" s="1"/>
  <c r="Y5" i="51"/>
  <c r="X5" i="51"/>
  <c r="Q5" i="51"/>
  <c r="P5" i="51"/>
  <c r="O5" i="51"/>
  <c r="M5" i="51"/>
  <c r="H5" i="51"/>
  <c r="C5" i="51"/>
  <c r="AB4" i="51"/>
  <c r="AD4" i="51" s="1"/>
  <c r="Y4" i="51"/>
  <c r="X4" i="51"/>
  <c r="Q4" i="51"/>
  <c r="P4" i="51"/>
  <c r="O4" i="51"/>
  <c r="M4" i="51"/>
  <c r="H4" i="51"/>
  <c r="C4" i="51"/>
  <c r="AG3" i="51"/>
  <c r="AF3" i="51"/>
  <c r="W3" i="51"/>
  <c r="X3" i="51" s="1"/>
  <c r="V3" i="51"/>
  <c r="U3" i="51"/>
  <c r="T3" i="51"/>
  <c r="O3" i="51"/>
  <c r="G3" i="51"/>
  <c r="D3" i="51"/>
  <c r="A2" i="51"/>
  <c r="A1" i="51"/>
  <c r="AB31" i="50"/>
  <c r="AD31" i="50" s="1"/>
  <c r="J31" i="50" s="1"/>
  <c r="Y31" i="50"/>
  <c r="X31" i="50"/>
  <c r="P31" i="50"/>
  <c r="O31" i="50"/>
  <c r="Q31" i="50" s="1"/>
  <c r="M31" i="50"/>
  <c r="H31" i="50"/>
  <c r="C31" i="50"/>
  <c r="AB30" i="50"/>
  <c r="AD30" i="50" s="1"/>
  <c r="J30" i="50" s="1"/>
  <c r="Y30" i="50"/>
  <c r="X30" i="50"/>
  <c r="P30" i="50"/>
  <c r="O30" i="50"/>
  <c r="Q30" i="50" s="1"/>
  <c r="M30" i="50"/>
  <c r="H30" i="50"/>
  <c r="C30" i="50"/>
  <c r="AB29" i="50"/>
  <c r="AD29" i="50" s="1"/>
  <c r="J29" i="50" s="1"/>
  <c r="Y29" i="50"/>
  <c r="X29" i="50"/>
  <c r="Q29" i="50"/>
  <c r="P29" i="50"/>
  <c r="O29" i="50"/>
  <c r="M29" i="50"/>
  <c r="H29" i="50"/>
  <c r="C29" i="50"/>
  <c r="AB28" i="50"/>
  <c r="AD28" i="50" s="1"/>
  <c r="J28" i="50" s="1"/>
  <c r="Y28" i="50"/>
  <c r="X28" i="50"/>
  <c r="P28" i="50"/>
  <c r="O28" i="50"/>
  <c r="M28" i="50"/>
  <c r="H28" i="50"/>
  <c r="C28" i="50"/>
  <c r="AD27" i="50"/>
  <c r="J27" i="50" s="1"/>
  <c r="I27" i="50" s="1"/>
  <c r="AB27" i="50"/>
  <c r="Y27" i="50"/>
  <c r="X27" i="50"/>
  <c r="P27" i="50"/>
  <c r="O27" i="50"/>
  <c r="M27" i="50"/>
  <c r="H27" i="50"/>
  <c r="C27" i="50"/>
  <c r="AD26" i="50"/>
  <c r="J26" i="50" s="1"/>
  <c r="AB26" i="50"/>
  <c r="Y26" i="50"/>
  <c r="X26" i="50"/>
  <c r="P26" i="50"/>
  <c r="O26" i="50"/>
  <c r="Q26" i="50" s="1"/>
  <c r="M26" i="50"/>
  <c r="H26" i="50"/>
  <c r="C26" i="50"/>
  <c r="AB25" i="50"/>
  <c r="AD25" i="50" s="1"/>
  <c r="J25" i="50" s="1"/>
  <c r="I25" i="50" s="1"/>
  <c r="Y25" i="50"/>
  <c r="X25" i="50"/>
  <c r="P25" i="50"/>
  <c r="O25" i="50"/>
  <c r="Q25" i="50" s="1"/>
  <c r="M25" i="50"/>
  <c r="H25" i="50"/>
  <c r="C25" i="50"/>
  <c r="AB24" i="50"/>
  <c r="AD24" i="50" s="1"/>
  <c r="J24" i="50" s="1"/>
  <c r="Y24" i="50"/>
  <c r="X24" i="50"/>
  <c r="P24" i="50"/>
  <c r="O24" i="50"/>
  <c r="Q24" i="50" s="1"/>
  <c r="M24" i="50"/>
  <c r="H24" i="50"/>
  <c r="C24" i="50"/>
  <c r="AD23" i="50"/>
  <c r="J23" i="50" s="1"/>
  <c r="AB23" i="50"/>
  <c r="Y23" i="50"/>
  <c r="X23" i="50"/>
  <c r="P23" i="50"/>
  <c r="O23" i="50"/>
  <c r="Q23" i="50" s="1"/>
  <c r="M23" i="50"/>
  <c r="H23" i="50"/>
  <c r="C23" i="50"/>
  <c r="AD22" i="50"/>
  <c r="J22" i="50" s="1"/>
  <c r="AB22" i="50"/>
  <c r="Y22" i="50"/>
  <c r="X22" i="50"/>
  <c r="Q22" i="50"/>
  <c r="P22" i="50"/>
  <c r="O22" i="50"/>
  <c r="M22" i="50"/>
  <c r="H22" i="50"/>
  <c r="C22" i="50"/>
  <c r="AB21" i="50"/>
  <c r="AD21" i="50" s="1"/>
  <c r="J21" i="50" s="1"/>
  <c r="Y21" i="50"/>
  <c r="X21" i="50"/>
  <c r="P21" i="50"/>
  <c r="O21" i="50"/>
  <c r="Q21" i="50" s="1"/>
  <c r="M21" i="50"/>
  <c r="H21" i="50"/>
  <c r="C21" i="50"/>
  <c r="AB20" i="50"/>
  <c r="AD20" i="50" s="1"/>
  <c r="J20" i="50" s="1"/>
  <c r="Y20" i="50"/>
  <c r="X20" i="50"/>
  <c r="P20" i="50"/>
  <c r="O20" i="50"/>
  <c r="M20" i="50"/>
  <c r="H20" i="50"/>
  <c r="C20" i="50"/>
  <c r="AB19" i="50"/>
  <c r="AD19" i="50" s="1"/>
  <c r="J19" i="50" s="1"/>
  <c r="Y19" i="50"/>
  <c r="X19" i="50"/>
  <c r="Q19" i="50"/>
  <c r="P19" i="50"/>
  <c r="O19" i="50"/>
  <c r="M19" i="50"/>
  <c r="H19" i="50"/>
  <c r="C19" i="50"/>
  <c r="AB18" i="50"/>
  <c r="AD18" i="50" s="1"/>
  <c r="J18" i="50" s="1"/>
  <c r="Y18" i="50"/>
  <c r="X18" i="50"/>
  <c r="P18" i="50"/>
  <c r="O18" i="50"/>
  <c r="Q18" i="50" s="1"/>
  <c r="M18" i="50"/>
  <c r="H18" i="50"/>
  <c r="C18" i="50"/>
  <c r="AD17" i="50"/>
  <c r="J17" i="50" s="1"/>
  <c r="I17" i="50" s="1"/>
  <c r="AB17" i="50"/>
  <c r="Y17" i="50"/>
  <c r="X17" i="50"/>
  <c r="P17" i="50"/>
  <c r="O17" i="50"/>
  <c r="Q17" i="50" s="1"/>
  <c r="M17" i="50"/>
  <c r="K17" i="50"/>
  <c r="H17" i="50"/>
  <c r="C17" i="50"/>
  <c r="AB16" i="50"/>
  <c r="AD16" i="50" s="1"/>
  <c r="J16" i="50" s="1"/>
  <c r="Y16" i="50"/>
  <c r="X16" i="50"/>
  <c r="P16" i="50"/>
  <c r="O16" i="50"/>
  <c r="M16" i="50"/>
  <c r="H16" i="50"/>
  <c r="C16" i="50"/>
  <c r="AD15" i="50"/>
  <c r="J15" i="50" s="1"/>
  <c r="AB15" i="50"/>
  <c r="Y15" i="50"/>
  <c r="X15" i="50"/>
  <c r="P15" i="50"/>
  <c r="O15" i="50"/>
  <c r="Q15" i="50" s="1"/>
  <c r="M15" i="50"/>
  <c r="H15" i="50"/>
  <c r="C15" i="50"/>
  <c r="AB14" i="50"/>
  <c r="AD14" i="50" s="1"/>
  <c r="Y14" i="50"/>
  <c r="X14" i="50"/>
  <c r="P14" i="50"/>
  <c r="O14" i="50"/>
  <c r="M14" i="50"/>
  <c r="J14" i="50"/>
  <c r="H14" i="50"/>
  <c r="C14" i="50"/>
  <c r="AD13" i="50"/>
  <c r="J13" i="50" s="1"/>
  <c r="K13" i="50" s="1"/>
  <c r="AB13" i="50"/>
  <c r="Y13" i="50"/>
  <c r="X13" i="50"/>
  <c r="P13" i="50"/>
  <c r="O13" i="50"/>
  <c r="Q13" i="50" s="1"/>
  <c r="M13" i="50"/>
  <c r="H13" i="50"/>
  <c r="C13" i="50"/>
  <c r="AB12" i="50"/>
  <c r="AD12" i="50" s="1"/>
  <c r="J12" i="50" s="1"/>
  <c r="Y12" i="50"/>
  <c r="X12" i="50"/>
  <c r="P12" i="50"/>
  <c r="O12" i="50"/>
  <c r="M12" i="50"/>
  <c r="H12" i="50"/>
  <c r="C12" i="50"/>
  <c r="AB11" i="50"/>
  <c r="AD11" i="50" s="1"/>
  <c r="J11" i="50" s="1"/>
  <c r="Y11" i="50"/>
  <c r="X11" i="50"/>
  <c r="Q11" i="50"/>
  <c r="P11" i="50"/>
  <c r="O11" i="50"/>
  <c r="M11" i="50"/>
  <c r="H11" i="50"/>
  <c r="C11" i="50"/>
  <c r="AB10" i="50"/>
  <c r="AD10" i="50" s="1"/>
  <c r="J10" i="50" s="1"/>
  <c r="Y10" i="50"/>
  <c r="X10" i="50"/>
  <c r="P10" i="50"/>
  <c r="Q10" i="50" s="1"/>
  <c r="O10" i="50"/>
  <c r="M10" i="50"/>
  <c r="H10" i="50"/>
  <c r="C10" i="50"/>
  <c r="AD9" i="50"/>
  <c r="J9" i="50" s="1"/>
  <c r="I9" i="50" s="1"/>
  <c r="AB9" i="50"/>
  <c r="Y9" i="50"/>
  <c r="X9" i="50"/>
  <c r="P9" i="50"/>
  <c r="O9" i="50"/>
  <c r="Q9" i="50" s="1"/>
  <c r="M9" i="50"/>
  <c r="H9" i="50"/>
  <c r="C9" i="50"/>
  <c r="AB8" i="50"/>
  <c r="AD8" i="50" s="1"/>
  <c r="J8" i="50" s="1"/>
  <c r="K8" i="50" s="1"/>
  <c r="Y8" i="50"/>
  <c r="X8" i="50"/>
  <c r="P8" i="50"/>
  <c r="O8" i="50"/>
  <c r="Q8" i="50" s="1"/>
  <c r="M8" i="50"/>
  <c r="H8" i="50"/>
  <c r="C8" i="50"/>
  <c r="AB7" i="50"/>
  <c r="AD7" i="50" s="1"/>
  <c r="J7" i="50" s="1"/>
  <c r="Y7" i="50"/>
  <c r="X7" i="50"/>
  <c r="P7" i="50"/>
  <c r="O7" i="50"/>
  <c r="M7" i="50"/>
  <c r="H7" i="50"/>
  <c r="C7" i="50"/>
  <c r="AD6" i="50"/>
  <c r="J6" i="50" s="1"/>
  <c r="AB6" i="50"/>
  <c r="Y6" i="50"/>
  <c r="X6" i="50"/>
  <c r="Q6" i="50"/>
  <c r="P6" i="50"/>
  <c r="O6" i="50"/>
  <c r="M6" i="50"/>
  <c r="H6" i="50"/>
  <c r="C6" i="50"/>
  <c r="AB5" i="50"/>
  <c r="AD5" i="50" s="1"/>
  <c r="J5" i="50" s="1"/>
  <c r="I5" i="50" s="1"/>
  <c r="Y5" i="50"/>
  <c r="X5" i="50"/>
  <c r="Q5" i="50"/>
  <c r="P5" i="50"/>
  <c r="O5" i="50"/>
  <c r="M5" i="50"/>
  <c r="H5" i="50"/>
  <c r="C5" i="50"/>
  <c r="AB4" i="50"/>
  <c r="AD4" i="50" s="1"/>
  <c r="J4" i="50" s="1"/>
  <c r="Y4" i="50"/>
  <c r="X4" i="50"/>
  <c r="P4" i="50"/>
  <c r="O4" i="50"/>
  <c r="M4" i="50"/>
  <c r="H4" i="50"/>
  <c r="C4" i="50"/>
  <c r="AF3" i="50"/>
  <c r="W3" i="50"/>
  <c r="X3" i="50" s="1"/>
  <c r="V3" i="50"/>
  <c r="U3" i="50"/>
  <c r="T3" i="50"/>
  <c r="O3" i="50"/>
  <c r="G3" i="50"/>
  <c r="F3" i="50"/>
  <c r="H3" i="50" s="1"/>
  <c r="D3" i="50"/>
  <c r="A2" i="50"/>
  <c r="A1" i="50"/>
  <c r="AB31" i="49"/>
  <c r="AD31" i="49" s="1"/>
  <c r="J31" i="49" s="1"/>
  <c r="Y31" i="49"/>
  <c r="X31" i="49"/>
  <c r="P31" i="49"/>
  <c r="O31" i="49"/>
  <c r="Q31" i="49" s="1"/>
  <c r="M31" i="49"/>
  <c r="H31" i="49"/>
  <c r="C31" i="49"/>
  <c r="AB30" i="49"/>
  <c r="AD30" i="49" s="1"/>
  <c r="J30" i="49" s="1"/>
  <c r="Y30" i="49"/>
  <c r="X30" i="49"/>
  <c r="P30" i="49"/>
  <c r="O30" i="49"/>
  <c r="M30" i="49"/>
  <c r="H30" i="49"/>
  <c r="C30" i="49"/>
  <c r="AD29" i="49"/>
  <c r="J29" i="49" s="1"/>
  <c r="I29" i="49" s="1"/>
  <c r="AB29" i="49"/>
  <c r="Y29" i="49"/>
  <c r="X29" i="49"/>
  <c r="P29" i="49"/>
  <c r="O29" i="49"/>
  <c r="Q29" i="49" s="1"/>
  <c r="M29" i="49"/>
  <c r="H29" i="49"/>
  <c r="C29" i="49"/>
  <c r="AB28" i="49"/>
  <c r="AD28" i="49" s="1"/>
  <c r="J28" i="49" s="1"/>
  <c r="Y28" i="49"/>
  <c r="X28" i="49"/>
  <c r="P28" i="49"/>
  <c r="O28" i="49"/>
  <c r="M28" i="49"/>
  <c r="H28" i="49"/>
  <c r="C28" i="49"/>
  <c r="AD27" i="49"/>
  <c r="J27" i="49" s="1"/>
  <c r="I27" i="49" s="1"/>
  <c r="AB27" i="49"/>
  <c r="Y27" i="49"/>
  <c r="X27" i="49"/>
  <c r="P27" i="49"/>
  <c r="O27" i="49"/>
  <c r="M27" i="49"/>
  <c r="H27" i="49"/>
  <c r="C27" i="49"/>
  <c r="AB26" i="49"/>
  <c r="AD26" i="49" s="1"/>
  <c r="J26" i="49" s="1"/>
  <c r="K26" i="49" s="1"/>
  <c r="Y26" i="49"/>
  <c r="X26" i="49"/>
  <c r="P26" i="49"/>
  <c r="O26" i="49"/>
  <c r="M26" i="49"/>
  <c r="H26" i="49"/>
  <c r="C26" i="49"/>
  <c r="AB25" i="49"/>
  <c r="AD25" i="49" s="1"/>
  <c r="J25" i="49" s="1"/>
  <c r="Y25" i="49"/>
  <c r="X25" i="49"/>
  <c r="P25" i="49"/>
  <c r="Q25" i="49" s="1"/>
  <c r="O25" i="49"/>
  <c r="M25" i="49"/>
  <c r="H25" i="49"/>
  <c r="C25" i="49"/>
  <c r="AB24" i="49"/>
  <c r="AD24" i="49" s="1"/>
  <c r="J24" i="49" s="1"/>
  <c r="Y24" i="49"/>
  <c r="X24" i="49"/>
  <c r="P24" i="49"/>
  <c r="O24" i="49"/>
  <c r="Q24" i="49" s="1"/>
  <c r="M24" i="49"/>
  <c r="H24" i="49"/>
  <c r="C24" i="49"/>
  <c r="AB23" i="49"/>
  <c r="AD23" i="49" s="1"/>
  <c r="J23" i="49" s="1"/>
  <c r="Y23" i="49"/>
  <c r="X23" i="49"/>
  <c r="P23" i="49"/>
  <c r="O23" i="49"/>
  <c r="Q23" i="49" s="1"/>
  <c r="M23" i="49"/>
  <c r="H23" i="49"/>
  <c r="C23" i="49"/>
  <c r="AB22" i="49"/>
  <c r="AD22" i="49" s="1"/>
  <c r="J22" i="49" s="1"/>
  <c r="Y22" i="49"/>
  <c r="X22" i="49"/>
  <c r="P22" i="49"/>
  <c r="O22" i="49"/>
  <c r="Q22" i="49" s="1"/>
  <c r="M22" i="49"/>
  <c r="H22" i="49"/>
  <c r="C22" i="49"/>
  <c r="AB21" i="49"/>
  <c r="AD21" i="49" s="1"/>
  <c r="J21" i="49" s="1"/>
  <c r="Y21" i="49"/>
  <c r="X21" i="49"/>
  <c r="P21" i="49"/>
  <c r="Q21" i="49" s="1"/>
  <c r="O21" i="49"/>
  <c r="M21" i="49"/>
  <c r="H21" i="49"/>
  <c r="C21" i="49"/>
  <c r="AD20" i="49"/>
  <c r="J20" i="49" s="1"/>
  <c r="AB20" i="49"/>
  <c r="Y20" i="49"/>
  <c r="X20" i="49"/>
  <c r="P20" i="49"/>
  <c r="O20" i="49"/>
  <c r="M20" i="49"/>
  <c r="H20" i="49"/>
  <c r="C20" i="49"/>
  <c r="AB19" i="49"/>
  <c r="AD19" i="49" s="1"/>
  <c r="J19" i="49" s="1"/>
  <c r="Y19" i="49"/>
  <c r="X19" i="49"/>
  <c r="P19" i="49"/>
  <c r="O19" i="49"/>
  <c r="M19" i="49"/>
  <c r="H19" i="49"/>
  <c r="C19" i="49"/>
  <c r="AB18" i="49"/>
  <c r="AD18" i="49" s="1"/>
  <c r="J18" i="49" s="1"/>
  <c r="K18" i="49" s="1"/>
  <c r="Y18" i="49"/>
  <c r="X18" i="49"/>
  <c r="P18" i="49"/>
  <c r="O18" i="49"/>
  <c r="Q18" i="49" s="1"/>
  <c r="M18" i="49"/>
  <c r="H18" i="49"/>
  <c r="C18" i="49"/>
  <c r="AB17" i="49"/>
  <c r="AD17" i="49" s="1"/>
  <c r="J17" i="49" s="1"/>
  <c r="Y17" i="49"/>
  <c r="X17" i="49"/>
  <c r="P17" i="49"/>
  <c r="O17" i="49"/>
  <c r="M17" i="49"/>
  <c r="H17" i="49"/>
  <c r="C17" i="49"/>
  <c r="AB16" i="49"/>
  <c r="AD16" i="49" s="1"/>
  <c r="J16" i="49" s="1"/>
  <c r="Y16" i="49"/>
  <c r="X16" i="49"/>
  <c r="P16" i="49"/>
  <c r="O16" i="49"/>
  <c r="Q16" i="49" s="1"/>
  <c r="M16" i="49"/>
  <c r="H16" i="49"/>
  <c r="C16" i="49"/>
  <c r="AB15" i="49"/>
  <c r="AD15" i="49" s="1"/>
  <c r="J15" i="49" s="1"/>
  <c r="K15" i="49" s="1"/>
  <c r="Y15" i="49"/>
  <c r="X15" i="49"/>
  <c r="P15" i="49"/>
  <c r="O15" i="49"/>
  <c r="M15" i="49"/>
  <c r="I15" i="49"/>
  <c r="H15" i="49"/>
  <c r="C15" i="49"/>
  <c r="AB14" i="49"/>
  <c r="AD14" i="49" s="1"/>
  <c r="J14" i="49" s="1"/>
  <c r="Y14" i="49"/>
  <c r="X14" i="49"/>
  <c r="P14" i="49"/>
  <c r="O14" i="49"/>
  <c r="Q14" i="49" s="1"/>
  <c r="M14" i="49"/>
  <c r="H14" i="49"/>
  <c r="C14" i="49"/>
  <c r="AB13" i="49"/>
  <c r="AD13" i="49" s="1"/>
  <c r="J13" i="49" s="1"/>
  <c r="K13" i="49" s="1"/>
  <c r="Y13" i="49"/>
  <c r="X13" i="49"/>
  <c r="P13" i="49"/>
  <c r="O13" i="49"/>
  <c r="Q13" i="49" s="1"/>
  <c r="M13" i="49"/>
  <c r="H13" i="49"/>
  <c r="C13" i="49"/>
  <c r="AB12" i="49"/>
  <c r="AD12" i="49" s="1"/>
  <c r="J12" i="49" s="1"/>
  <c r="Y12" i="49"/>
  <c r="X12" i="49"/>
  <c r="P12" i="49"/>
  <c r="Q12" i="49" s="1"/>
  <c r="O12" i="49"/>
  <c r="M12" i="49"/>
  <c r="H12" i="49"/>
  <c r="C12" i="49"/>
  <c r="AD11" i="49"/>
  <c r="J11" i="49" s="1"/>
  <c r="K11" i="49" s="1"/>
  <c r="AB11" i="49"/>
  <c r="Y11" i="49"/>
  <c r="X11" i="49"/>
  <c r="P11" i="49"/>
  <c r="O11" i="49"/>
  <c r="Q11" i="49" s="1"/>
  <c r="M11" i="49"/>
  <c r="H11" i="49"/>
  <c r="C11" i="49"/>
  <c r="AB10" i="49"/>
  <c r="AD10" i="49" s="1"/>
  <c r="J10" i="49" s="1"/>
  <c r="Y10" i="49"/>
  <c r="X10" i="49"/>
  <c r="P10" i="49"/>
  <c r="O10" i="49"/>
  <c r="M10" i="49"/>
  <c r="H10" i="49"/>
  <c r="C10" i="49"/>
  <c r="AB9" i="49"/>
  <c r="AD9" i="49" s="1"/>
  <c r="J9" i="49" s="1"/>
  <c r="Y9" i="49"/>
  <c r="X9" i="49"/>
  <c r="P9" i="49"/>
  <c r="O9" i="49"/>
  <c r="Q9" i="49" s="1"/>
  <c r="M9" i="49"/>
  <c r="H9" i="49"/>
  <c r="C9" i="49"/>
  <c r="AD8" i="49"/>
  <c r="J8" i="49" s="1"/>
  <c r="AB8" i="49"/>
  <c r="Y8" i="49"/>
  <c r="X8" i="49"/>
  <c r="P8" i="49"/>
  <c r="Q8" i="49" s="1"/>
  <c r="O8" i="49"/>
  <c r="M8" i="49"/>
  <c r="H8" i="49"/>
  <c r="C8" i="49"/>
  <c r="AD7" i="49"/>
  <c r="J7" i="49" s="1"/>
  <c r="K7" i="49" s="1"/>
  <c r="AB7" i="49"/>
  <c r="Y7" i="49"/>
  <c r="X7" i="49"/>
  <c r="P7" i="49"/>
  <c r="O7" i="49"/>
  <c r="Q7" i="49" s="1"/>
  <c r="M7" i="49"/>
  <c r="H7" i="49"/>
  <c r="C7" i="49"/>
  <c r="AB6" i="49"/>
  <c r="AD6" i="49" s="1"/>
  <c r="J6" i="49" s="1"/>
  <c r="Y6" i="49"/>
  <c r="X6" i="49"/>
  <c r="P6" i="49"/>
  <c r="O6" i="49"/>
  <c r="Q6" i="49" s="1"/>
  <c r="M6" i="49"/>
  <c r="H6" i="49"/>
  <c r="C6" i="49"/>
  <c r="AB5" i="49"/>
  <c r="AD5" i="49" s="1"/>
  <c r="J5" i="49" s="1"/>
  <c r="Y5" i="49"/>
  <c r="X5" i="49"/>
  <c r="P5" i="49"/>
  <c r="O5" i="49"/>
  <c r="Q5" i="49" s="1"/>
  <c r="M5" i="49"/>
  <c r="H5" i="49"/>
  <c r="C5" i="49"/>
  <c r="AB4" i="49"/>
  <c r="AD4" i="49" s="1"/>
  <c r="J4" i="49" s="1"/>
  <c r="Y4" i="49"/>
  <c r="X4" i="49"/>
  <c r="P4" i="49"/>
  <c r="Q4" i="49" s="1"/>
  <c r="O4" i="49"/>
  <c r="M4" i="49"/>
  <c r="H4" i="49"/>
  <c r="C4" i="49"/>
  <c r="AG3" i="49"/>
  <c r="AF3" i="49"/>
  <c r="W3" i="49"/>
  <c r="V3" i="49"/>
  <c r="U3" i="49"/>
  <c r="T3" i="49"/>
  <c r="O3" i="49"/>
  <c r="G3" i="49"/>
  <c r="F3" i="49"/>
  <c r="A2" i="49"/>
  <c r="A1" i="49"/>
  <c r="AD31" i="48"/>
  <c r="AB31" i="48"/>
  <c r="Y31" i="48"/>
  <c r="X31" i="48"/>
  <c r="Q31" i="48"/>
  <c r="P31" i="48"/>
  <c r="O31" i="48"/>
  <c r="M31" i="48"/>
  <c r="J31" i="48"/>
  <c r="K31" i="48" s="1"/>
  <c r="H31" i="48"/>
  <c r="C31" i="48"/>
  <c r="AD30" i="48"/>
  <c r="J30" i="48" s="1"/>
  <c r="AB30" i="48"/>
  <c r="Y30" i="48"/>
  <c r="X30" i="48"/>
  <c r="P30" i="48"/>
  <c r="Q30" i="48" s="1"/>
  <c r="O30" i="48"/>
  <c r="M30" i="48"/>
  <c r="H30" i="48"/>
  <c r="C30" i="48"/>
  <c r="AD29" i="48"/>
  <c r="J29" i="48" s="1"/>
  <c r="K29" i="48" s="1"/>
  <c r="AB29" i="48"/>
  <c r="Y29" i="48"/>
  <c r="X29" i="48"/>
  <c r="P29" i="48"/>
  <c r="O29" i="48"/>
  <c r="M29" i="48"/>
  <c r="I29" i="48"/>
  <c r="H29" i="48"/>
  <c r="C29" i="48"/>
  <c r="AB28" i="48"/>
  <c r="AD28" i="48" s="1"/>
  <c r="J28" i="48" s="1"/>
  <c r="Y28" i="48"/>
  <c r="X28" i="48"/>
  <c r="P28" i="48"/>
  <c r="O28" i="48"/>
  <c r="Q28" i="48" s="1"/>
  <c r="M28" i="48"/>
  <c r="H28" i="48"/>
  <c r="C28" i="48"/>
  <c r="AB27" i="48"/>
  <c r="AD27" i="48" s="1"/>
  <c r="J27" i="48" s="1"/>
  <c r="Y27" i="48"/>
  <c r="X27" i="48"/>
  <c r="P27" i="48"/>
  <c r="O27" i="48"/>
  <c r="Q27" i="48" s="1"/>
  <c r="M27" i="48"/>
  <c r="H27" i="48"/>
  <c r="C27" i="48"/>
  <c r="AB26" i="48"/>
  <c r="AD26" i="48" s="1"/>
  <c r="J26" i="48" s="1"/>
  <c r="Y26" i="48"/>
  <c r="X26" i="48"/>
  <c r="P26" i="48"/>
  <c r="O26" i="48"/>
  <c r="M26" i="48"/>
  <c r="H26" i="48"/>
  <c r="C26" i="48"/>
  <c r="AD25" i="48"/>
  <c r="J25" i="48" s="1"/>
  <c r="K25" i="48" s="1"/>
  <c r="AB25" i="48"/>
  <c r="Y25" i="48"/>
  <c r="X25" i="48"/>
  <c r="P25" i="48"/>
  <c r="O25" i="48"/>
  <c r="M25" i="48"/>
  <c r="H25" i="48"/>
  <c r="C25" i="48"/>
  <c r="AB24" i="48"/>
  <c r="AD24" i="48" s="1"/>
  <c r="J24" i="48" s="1"/>
  <c r="Y24" i="48"/>
  <c r="X24" i="48"/>
  <c r="P24" i="48"/>
  <c r="O24" i="48"/>
  <c r="M24" i="48"/>
  <c r="H24" i="48"/>
  <c r="C24" i="48"/>
  <c r="AB23" i="48"/>
  <c r="AD23" i="48" s="1"/>
  <c r="J23" i="48" s="1"/>
  <c r="Y23" i="48"/>
  <c r="X23" i="48"/>
  <c r="P23" i="48"/>
  <c r="Q23" i="48" s="1"/>
  <c r="O23" i="48"/>
  <c r="M23" i="48"/>
  <c r="H23" i="48"/>
  <c r="C23" i="48"/>
  <c r="AB22" i="48"/>
  <c r="AD22" i="48" s="1"/>
  <c r="J22" i="48" s="1"/>
  <c r="I22" i="48" s="1"/>
  <c r="Y22" i="48"/>
  <c r="X22" i="48"/>
  <c r="P22" i="48"/>
  <c r="Q22" i="48" s="1"/>
  <c r="O22" i="48"/>
  <c r="M22" i="48"/>
  <c r="K22" i="48"/>
  <c r="H22" i="48"/>
  <c r="C22" i="48"/>
  <c r="AB21" i="48"/>
  <c r="AD21" i="48" s="1"/>
  <c r="J21" i="48" s="1"/>
  <c r="Y21" i="48"/>
  <c r="X21" i="48"/>
  <c r="P21" i="48"/>
  <c r="O21" i="48"/>
  <c r="Q21" i="48" s="1"/>
  <c r="M21" i="48"/>
  <c r="H21" i="48"/>
  <c r="C21" i="48"/>
  <c r="AB20" i="48"/>
  <c r="AD20" i="48" s="1"/>
  <c r="J20" i="48" s="1"/>
  <c r="Y20" i="48"/>
  <c r="X20" i="48"/>
  <c r="P20" i="48"/>
  <c r="O20" i="48"/>
  <c r="M20" i="48"/>
  <c r="H20" i="48"/>
  <c r="C20" i="48"/>
  <c r="AB19" i="48"/>
  <c r="AD19" i="48" s="1"/>
  <c r="J19" i="48" s="1"/>
  <c r="Y19" i="48"/>
  <c r="X19" i="48"/>
  <c r="P19" i="48"/>
  <c r="O19" i="48"/>
  <c r="M19" i="48"/>
  <c r="H19" i="48"/>
  <c r="C19" i="48"/>
  <c r="AB18" i="48"/>
  <c r="AD18" i="48" s="1"/>
  <c r="J18" i="48" s="1"/>
  <c r="Y18" i="48"/>
  <c r="X18" i="48"/>
  <c r="Q18" i="48"/>
  <c r="P18" i="48"/>
  <c r="O18" i="48"/>
  <c r="M18" i="48"/>
  <c r="H18" i="48"/>
  <c r="C18" i="48"/>
  <c r="AB17" i="48"/>
  <c r="AD17" i="48" s="1"/>
  <c r="J17" i="48" s="1"/>
  <c r="Y17" i="48"/>
  <c r="X17" i="48"/>
  <c r="P17" i="48"/>
  <c r="O17" i="48"/>
  <c r="Q17" i="48" s="1"/>
  <c r="M17" i="48"/>
  <c r="H17" i="48"/>
  <c r="C17" i="48"/>
  <c r="AB16" i="48"/>
  <c r="AD16" i="48" s="1"/>
  <c r="J16" i="48" s="1"/>
  <c r="Y16" i="48"/>
  <c r="X16" i="48"/>
  <c r="P16" i="48"/>
  <c r="O16" i="48"/>
  <c r="M16" i="48"/>
  <c r="H16" i="48"/>
  <c r="C16" i="48"/>
  <c r="AB15" i="48"/>
  <c r="AD15" i="48" s="1"/>
  <c r="Y15" i="48"/>
  <c r="X15" i="48"/>
  <c r="P15" i="48"/>
  <c r="O15" i="48"/>
  <c r="Q15" i="48" s="1"/>
  <c r="M15" i="48"/>
  <c r="H15" i="48"/>
  <c r="C15" i="48"/>
  <c r="AB14" i="48"/>
  <c r="AD14" i="48" s="1"/>
  <c r="J14" i="48" s="1"/>
  <c r="Y14" i="48"/>
  <c r="X14" i="48"/>
  <c r="P14" i="48"/>
  <c r="Q14" i="48" s="1"/>
  <c r="O14" i="48"/>
  <c r="M14" i="48"/>
  <c r="H14" i="48"/>
  <c r="C14" i="48"/>
  <c r="AB13" i="48"/>
  <c r="AD13" i="48" s="1"/>
  <c r="J13" i="48" s="1"/>
  <c r="Y13" i="48"/>
  <c r="X13" i="48"/>
  <c r="P13" i="48"/>
  <c r="O13" i="48"/>
  <c r="Q13" i="48" s="1"/>
  <c r="M13" i="48"/>
  <c r="H13" i="48"/>
  <c r="C13" i="48"/>
  <c r="AB12" i="48"/>
  <c r="AD12" i="48" s="1"/>
  <c r="J12" i="48" s="1"/>
  <c r="Y12" i="48"/>
  <c r="X12" i="48"/>
  <c r="P12" i="48"/>
  <c r="O12" i="48"/>
  <c r="Q12" i="48" s="1"/>
  <c r="M12" i="48"/>
  <c r="H12" i="48"/>
  <c r="C12" i="48"/>
  <c r="AB11" i="48"/>
  <c r="AD11" i="48" s="1"/>
  <c r="J11" i="48" s="1"/>
  <c r="Y11" i="48"/>
  <c r="X11" i="48"/>
  <c r="P11" i="48"/>
  <c r="O11" i="48"/>
  <c r="Q11" i="48" s="1"/>
  <c r="M11" i="48"/>
  <c r="H11" i="48"/>
  <c r="C11" i="48"/>
  <c r="AD10" i="48"/>
  <c r="J10" i="48" s="1"/>
  <c r="AB10" i="48"/>
  <c r="Y10" i="48"/>
  <c r="X10" i="48"/>
  <c r="P10" i="48"/>
  <c r="Q10" i="48" s="1"/>
  <c r="O10" i="48"/>
  <c r="M10" i="48"/>
  <c r="H10" i="48"/>
  <c r="C10" i="48"/>
  <c r="AD9" i="48"/>
  <c r="J9" i="48" s="1"/>
  <c r="AB9" i="48"/>
  <c r="Y9" i="48"/>
  <c r="X9" i="48"/>
  <c r="P9" i="48"/>
  <c r="O9" i="48"/>
  <c r="Q9" i="48" s="1"/>
  <c r="M9" i="48"/>
  <c r="K9" i="48"/>
  <c r="I9" i="48"/>
  <c r="H9" i="48"/>
  <c r="C9" i="48"/>
  <c r="AB8" i="48"/>
  <c r="AD8" i="48" s="1"/>
  <c r="J8" i="48" s="1"/>
  <c r="Y8" i="48"/>
  <c r="X8" i="48"/>
  <c r="P8" i="48"/>
  <c r="O8" i="48"/>
  <c r="M8" i="48"/>
  <c r="H8" i="48"/>
  <c r="C8" i="48"/>
  <c r="AB7" i="48"/>
  <c r="AD7" i="48" s="1"/>
  <c r="J7" i="48" s="1"/>
  <c r="Y7" i="48"/>
  <c r="X7" i="48"/>
  <c r="P7" i="48"/>
  <c r="O7" i="48"/>
  <c r="Q7" i="48" s="1"/>
  <c r="M7" i="48"/>
  <c r="H7" i="48"/>
  <c r="C7" i="48"/>
  <c r="AB6" i="48"/>
  <c r="AD6" i="48" s="1"/>
  <c r="J6" i="48" s="1"/>
  <c r="Y6" i="48"/>
  <c r="X6" i="48"/>
  <c r="P6" i="48"/>
  <c r="O6" i="48"/>
  <c r="M6" i="48"/>
  <c r="H6" i="48"/>
  <c r="C6" i="48"/>
  <c r="AD5" i="48"/>
  <c r="J5" i="48" s="1"/>
  <c r="K5" i="48" s="1"/>
  <c r="AB5" i="48"/>
  <c r="Y5" i="48"/>
  <c r="X5" i="48"/>
  <c r="P5" i="48"/>
  <c r="O5" i="48"/>
  <c r="M5" i="48"/>
  <c r="H5" i="48"/>
  <c r="C5" i="48"/>
  <c r="AB4" i="48"/>
  <c r="AD4" i="48" s="1"/>
  <c r="J4" i="48" s="1"/>
  <c r="Y4" i="48"/>
  <c r="X4" i="48"/>
  <c r="P4" i="48"/>
  <c r="O4" i="48"/>
  <c r="Q4" i="48" s="1"/>
  <c r="M4" i="48"/>
  <c r="H4" i="48"/>
  <c r="C4" i="48"/>
  <c r="AG3" i="48"/>
  <c r="AF3" i="48"/>
  <c r="W3" i="48"/>
  <c r="V3" i="48"/>
  <c r="U3" i="48"/>
  <c r="T3" i="48"/>
  <c r="O3" i="48"/>
  <c r="G3" i="48"/>
  <c r="F3" i="48"/>
  <c r="D3" i="48"/>
  <c r="A2" i="48"/>
  <c r="A1" i="48"/>
  <c r="AB31" i="47"/>
  <c r="AD31" i="47" s="1"/>
  <c r="J31" i="47" s="1"/>
  <c r="Y31" i="47"/>
  <c r="X31" i="47"/>
  <c r="P31" i="47"/>
  <c r="O31" i="47"/>
  <c r="Q31" i="47" s="1"/>
  <c r="M31" i="47"/>
  <c r="K31" i="47"/>
  <c r="I31" i="47"/>
  <c r="H31" i="47"/>
  <c r="C31" i="47"/>
  <c r="AB30" i="47"/>
  <c r="AD30" i="47" s="1"/>
  <c r="J30" i="47" s="1"/>
  <c r="Y30" i="47"/>
  <c r="X30" i="47"/>
  <c r="P30" i="47"/>
  <c r="O30" i="47"/>
  <c r="Q30" i="47" s="1"/>
  <c r="M30" i="47"/>
  <c r="H30" i="47"/>
  <c r="C30" i="47"/>
  <c r="AB29" i="47"/>
  <c r="AD29" i="47" s="1"/>
  <c r="J29" i="47" s="1"/>
  <c r="Y29" i="47"/>
  <c r="X29" i="47"/>
  <c r="P29" i="47"/>
  <c r="O29" i="47"/>
  <c r="Q29" i="47" s="1"/>
  <c r="M29" i="47"/>
  <c r="H29" i="47"/>
  <c r="C29" i="47"/>
  <c r="AB28" i="47"/>
  <c r="AD28" i="47" s="1"/>
  <c r="J28" i="47" s="1"/>
  <c r="Y28" i="47"/>
  <c r="X28" i="47"/>
  <c r="P28" i="47"/>
  <c r="O28" i="47"/>
  <c r="M28" i="47"/>
  <c r="H28" i="47"/>
  <c r="C28" i="47"/>
  <c r="AB27" i="47"/>
  <c r="AD27" i="47" s="1"/>
  <c r="J27" i="47" s="1"/>
  <c r="K27" i="47" s="1"/>
  <c r="Y27" i="47"/>
  <c r="X27" i="47"/>
  <c r="P27" i="47"/>
  <c r="O27" i="47"/>
  <c r="M27" i="47"/>
  <c r="I27" i="47"/>
  <c r="H27" i="47"/>
  <c r="C27" i="47"/>
  <c r="AB26" i="47"/>
  <c r="AD26" i="47" s="1"/>
  <c r="J26" i="47" s="1"/>
  <c r="Y26" i="47"/>
  <c r="X26" i="47"/>
  <c r="P26" i="47"/>
  <c r="O26" i="47"/>
  <c r="Q26" i="47" s="1"/>
  <c r="M26" i="47"/>
  <c r="H26" i="47"/>
  <c r="C26" i="47"/>
  <c r="AB25" i="47"/>
  <c r="AD25" i="47" s="1"/>
  <c r="J25" i="47" s="1"/>
  <c r="K25" i="47" s="1"/>
  <c r="Y25" i="47"/>
  <c r="X25" i="47"/>
  <c r="P25" i="47"/>
  <c r="Q25" i="47" s="1"/>
  <c r="O25" i="47"/>
  <c r="M25" i="47"/>
  <c r="H25" i="47"/>
  <c r="C25" i="47"/>
  <c r="AB24" i="47"/>
  <c r="AD24" i="47" s="1"/>
  <c r="J24" i="47" s="1"/>
  <c r="Y24" i="47"/>
  <c r="X24" i="47"/>
  <c r="P24" i="47"/>
  <c r="Q24" i="47" s="1"/>
  <c r="O24" i="47"/>
  <c r="M24" i="47"/>
  <c r="H24" i="47"/>
  <c r="C24" i="47"/>
  <c r="AD23" i="47"/>
  <c r="J23" i="47" s="1"/>
  <c r="K23" i="47" s="1"/>
  <c r="AB23" i="47"/>
  <c r="Y23" i="47"/>
  <c r="X23" i="47"/>
  <c r="P23" i="47"/>
  <c r="O23" i="47"/>
  <c r="Q23" i="47" s="1"/>
  <c r="M23" i="47"/>
  <c r="I23" i="47"/>
  <c r="H23" i="47"/>
  <c r="C23" i="47"/>
  <c r="AB22" i="47"/>
  <c r="AD22" i="47" s="1"/>
  <c r="Y22" i="47"/>
  <c r="X22" i="47"/>
  <c r="P22" i="47"/>
  <c r="O22" i="47"/>
  <c r="M22" i="47"/>
  <c r="J22" i="47"/>
  <c r="K22" i="47" s="1"/>
  <c r="H22" i="47"/>
  <c r="C22" i="47"/>
  <c r="AB21" i="47"/>
  <c r="AD21" i="47" s="1"/>
  <c r="J21" i="47" s="1"/>
  <c r="Y21" i="47"/>
  <c r="X21" i="47"/>
  <c r="P21" i="47"/>
  <c r="Q21" i="47" s="1"/>
  <c r="O21" i="47"/>
  <c r="M21" i="47"/>
  <c r="H21" i="47"/>
  <c r="C21" i="47"/>
  <c r="AD20" i="47"/>
  <c r="J20" i="47" s="1"/>
  <c r="I20" i="47" s="1"/>
  <c r="AB20" i="47"/>
  <c r="Y20" i="47"/>
  <c r="X20" i="47"/>
  <c r="P20" i="47"/>
  <c r="O20" i="47"/>
  <c r="M20" i="47"/>
  <c r="H20" i="47"/>
  <c r="C20" i="47"/>
  <c r="AB19" i="47"/>
  <c r="AD19" i="47" s="1"/>
  <c r="J19" i="47" s="1"/>
  <c r="K19" i="47" s="1"/>
  <c r="Y19" i="47"/>
  <c r="X19" i="47"/>
  <c r="P19" i="47"/>
  <c r="O19" i="47"/>
  <c r="Q19" i="47" s="1"/>
  <c r="M19" i="47"/>
  <c r="I19" i="47"/>
  <c r="H19" i="47"/>
  <c r="C19" i="47"/>
  <c r="AB18" i="47"/>
  <c r="AD18" i="47" s="1"/>
  <c r="J18" i="47" s="1"/>
  <c r="Y18" i="47"/>
  <c r="X18" i="47"/>
  <c r="P18" i="47"/>
  <c r="O18" i="47"/>
  <c r="M18" i="47"/>
  <c r="H18" i="47"/>
  <c r="C18" i="47"/>
  <c r="AB17" i="47"/>
  <c r="AD17" i="47" s="1"/>
  <c r="J17" i="47" s="1"/>
  <c r="Y17" i="47"/>
  <c r="X17" i="47"/>
  <c r="P17" i="47"/>
  <c r="O17" i="47"/>
  <c r="M17" i="47"/>
  <c r="H17" i="47"/>
  <c r="C17" i="47"/>
  <c r="AB16" i="47"/>
  <c r="AD16" i="47" s="1"/>
  <c r="J16" i="47" s="1"/>
  <c r="Y16" i="47"/>
  <c r="X16" i="47"/>
  <c r="P16" i="47"/>
  <c r="O16" i="47"/>
  <c r="Q16" i="47" s="1"/>
  <c r="M16" i="47"/>
  <c r="H16" i="47"/>
  <c r="C16" i="47"/>
  <c r="AB15" i="47"/>
  <c r="AD15" i="47" s="1"/>
  <c r="J15" i="47" s="1"/>
  <c r="Y15" i="47"/>
  <c r="X15" i="47"/>
  <c r="P15" i="47"/>
  <c r="O15" i="47"/>
  <c r="Q15" i="47" s="1"/>
  <c r="M15" i="47"/>
  <c r="H15" i="47"/>
  <c r="C15" i="47"/>
  <c r="AB14" i="47"/>
  <c r="AD14" i="47" s="1"/>
  <c r="J14" i="47" s="1"/>
  <c r="K14" i="47" s="1"/>
  <c r="Y14" i="47"/>
  <c r="X14" i="47"/>
  <c r="P14" i="47"/>
  <c r="O14" i="47"/>
  <c r="M14" i="47"/>
  <c r="I14" i="47"/>
  <c r="H14" i="47"/>
  <c r="C14" i="47"/>
  <c r="AB13" i="47"/>
  <c r="AD13" i="47" s="1"/>
  <c r="J13" i="47" s="1"/>
  <c r="Y13" i="47"/>
  <c r="X13" i="47"/>
  <c r="P13" i="47"/>
  <c r="O13" i="47"/>
  <c r="M13" i="47"/>
  <c r="H13" i="47"/>
  <c r="C13" i="47"/>
  <c r="AB12" i="47"/>
  <c r="AD12" i="47" s="1"/>
  <c r="J12" i="47" s="1"/>
  <c r="I12" i="47" s="1"/>
  <c r="Y12" i="47"/>
  <c r="X12" i="47"/>
  <c r="P12" i="47"/>
  <c r="Q12" i="47" s="1"/>
  <c r="O12" i="47"/>
  <c r="M12" i="47"/>
  <c r="H12" i="47"/>
  <c r="C12" i="47"/>
  <c r="AB11" i="47"/>
  <c r="AD11" i="47" s="1"/>
  <c r="J11" i="47" s="1"/>
  <c r="Y11" i="47"/>
  <c r="X11" i="47"/>
  <c r="P11" i="47"/>
  <c r="Q11" i="47" s="1"/>
  <c r="O11" i="47"/>
  <c r="M11" i="47"/>
  <c r="H11" i="47"/>
  <c r="C11" i="47"/>
  <c r="AB10" i="47"/>
  <c r="AD10" i="47" s="1"/>
  <c r="J10" i="47" s="1"/>
  <c r="Y10" i="47"/>
  <c r="X10" i="47"/>
  <c r="P10" i="47"/>
  <c r="O10" i="47"/>
  <c r="M10" i="47"/>
  <c r="H10" i="47"/>
  <c r="C10" i="47"/>
  <c r="AB9" i="47"/>
  <c r="AD9" i="47" s="1"/>
  <c r="J9" i="47" s="1"/>
  <c r="I9" i="47" s="1"/>
  <c r="Y9" i="47"/>
  <c r="X9" i="47"/>
  <c r="P9" i="47"/>
  <c r="O9" i="47"/>
  <c r="M9" i="47"/>
  <c r="H9" i="47"/>
  <c r="C9" i="47"/>
  <c r="AB8" i="47"/>
  <c r="AD8" i="47" s="1"/>
  <c r="J8" i="47" s="1"/>
  <c r="Y8" i="47"/>
  <c r="X8" i="47"/>
  <c r="P8" i="47"/>
  <c r="Q8" i="47" s="1"/>
  <c r="O8" i="47"/>
  <c r="M8" i="47"/>
  <c r="H8" i="47"/>
  <c r="C8" i="47"/>
  <c r="AB7" i="47"/>
  <c r="AD7" i="47" s="1"/>
  <c r="J7" i="47" s="1"/>
  <c r="I7" i="47" s="1"/>
  <c r="Y7" i="47"/>
  <c r="X7" i="47"/>
  <c r="P7" i="47"/>
  <c r="O7" i="47"/>
  <c r="M7" i="47"/>
  <c r="K7" i="47"/>
  <c r="H7" i="47"/>
  <c r="C7" i="47"/>
  <c r="AB6" i="47"/>
  <c r="AD6" i="47" s="1"/>
  <c r="J6" i="47" s="1"/>
  <c r="Y6" i="47"/>
  <c r="X6" i="47"/>
  <c r="Q6" i="47"/>
  <c r="P6" i="47"/>
  <c r="O6" i="47"/>
  <c r="M6" i="47"/>
  <c r="H6" i="47"/>
  <c r="C6" i="47"/>
  <c r="AD5" i="47"/>
  <c r="J5" i="47" s="1"/>
  <c r="I5" i="47" s="1"/>
  <c r="AB5" i="47"/>
  <c r="Y5" i="47"/>
  <c r="X5" i="47"/>
  <c r="P5" i="47"/>
  <c r="O5" i="47"/>
  <c r="M5" i="47"/>
  <c r="H5" i="47"/>
  <c r="C5" i="47"/>
  <c r="AB4" i="47"/>
  <c r="AD4" i="47" s="1"/>
  <c r="Y4" i="47"/>
  <c r="X4" i="47"/>
  <c r="P4" i="47"/>
  <c r="O4" i="47"/>
  <c r="M4" i="47"/>
  <c r="H4" i="47"/>
  <c r="C4" i="47"/>
  <c r="AG3" i="47"/>
  <c r="AF3" i="47"/>
  <c r="W3" i="47"/>
  <c r="X3" i="47" s="1"/>
  <c r="V3" i="47"/>
  <c r="U3" i="47"/>
  <c r="T3" i="47"/>
  <c r="O3" i="47"/>
  <c r="G3" i="47"/>
  <c r="F3" i="47"/>
  <c r="D3" i="47"/>
  <c r="A2" i="47"/>
  <c r="A1" i="47"/>
  <c r="AB31" i="46"/>
  <c r="AD31" i="46" s="1"/>
  <c r="J31" i="46" s="1"/>
  <c r="I31" i="46" s="1"/>
  <c r="Y31" i="46"/>
  <c r="X31" i="46"/>
  <c r="P31" i="46"/>
  <c r="O31" i="46"/>
  <c r="M31" i="46"/>
  <c r="H31" i="46"/>
  <c r="C31" i="46"/>
  <c r="AB30" i="46"/>
  <c r="AD30" i="46" s="1"/>
  <c r="J30" i="46" s="1"/>
  <c r="Y30" i="46"/>
  <c r="X30" i="46"/>
  <c r="P30" i="46"/>
  <c r="O30" i="46"/>
  <c r="Q30" i="46" s="1"/>
  <c r="M30" i="46"/>
  <c r="H30" i="46"/>
  <c r="C30" i="46"/>
  <c r="AB29" i="46"/>
  <c r="AD29" i="46" s="1"/>
  <c r="J29" i="46" s="1"/>
  <c r="Y29" i="46"/>
  <c r="X29" i="46"/>
  <c r="P29" i="46"/>
  <c r="O29" i="46"/>
  <c r="Q29" i="46" s="1"/>
  <c r="M29" i="46"/>
  <c r="H29" i="46"/>
  <c r="C29" i="46"/>
  <c r="AB28" i="46"/>
  <c r="AD28" i="46" s="1"/>
  <c r="J28" i="46" s="1"/>
  <c r="Y28" i="46"/>
  <c r="X28" i="46"/>
  <c r="P28" i="46"/>
  <c r="O28" i="46"/>
  <c r="M28" i="46"/>
  <c r="H28" i="46"/>
  <c r="C28" i="46"/>
  <c r="AB27" i="46"/>
  <c r="AD27" i="46" s="1"/>
  <c r="J27" i="46" s="1"/>
  <c r="Y27" i="46"/>
  <c r="X27" i="46"/>
  <c r="Q27" i="46"/>
  <c r="P27" i="46"/>
  <c r="O27" i="46"/>
  <c r="M27" i="46"/>
  <c r="H27" i="46"/>
  <c r="C27" i="46"/>
  <c r="AB26" i="46"/>
  <c r="AD26" i="46" s="1"/>
  <c r="J26" i="46" s="1"/>
  <c r="Y26" i="46"/>
  <c r="X26" i="46"/>
  <c r="P26" i="46"/>
  <c r="O26" i="46"/>
  <c r="M26" i="46"/>
  <c r="H26" i="46"/>
  <c r="C26" i="46"/>
  <c r="AB25" i="46"/>
  <c r="AD25" i="46" s="1"/>
  <c r="J25" i="46" s="1"/>
  <c r="Y25" i="46"/>
  <c r="X25" i="46"/>
  <c r="P25" i="46"/>
  <c r="O25" i="46"/>
  <c r="M25" i="46"/>
  <c r="H25" i="46"/>
  <c r="C25" i="46"/>
  <c r="AB24" i="46"/>
  <c r="AD24" i="46" s="1"/>
  <c r="J24" i="46" s="1"/>
  <c r="Y24" i="46"/>
  <c r="X24" i="46"/>
  <c r="P24" i="46"/>
  <c r="O24" i="46"/>
  <c r="M24" i="46"/>
  <c r="H24" i="46"/>
  <c r="C24" i="46"/>
  <c r="AD23" i="46"/>
  <c r="J23" i="46" s="1"/>
  <c r="AB23" i="46"/>
  <c r="Y23" i="46"/>
  <c r="X23" i="46"/>
  <c r="P23" i="46"/>
  <c r="O23" i="46"/>
  <c r="M23" i="46"/>
  <c r="H23" i="46"/>
  <c r="C23" i="46"/>
  <c r="AB22" i="46"/>
  <c r="AD22" i="46" s="1"/>
  <c r="J22" i="46" s="1"/>
  <c r="I22" i="46" s="1"/>
  <c r="Y22" i="46"/>
  <c r="X22" i="46"/>
  <c r="P22" i="46"/>
  <c r="O22" i="46"/>
  <c r="M22" i="46"/>
  <c r="H22" i="46"/>
  <c r="C22" i="46"/>
  <c r="AB21" i="46"/>
  <c r="AD21" i="46" s="1"/>
  <c r="J21" i="46" s="1"/>
  <c r="Y21" i="46"/>
  <c r="X21" i="46"/>
  <c r="Q21" i="46"/>
  <c r="P21" i="46"/>
  <c r="O21" i="46"/>
  <c r="M21" i="46"/>
  <c r="H21" i="46"/>
  <c r="C21" i="46"/>
  <c r="AB20" i="46"/>
  <c r="AD20" i="46" s="1"/>
  <c r="J20" i="46" s="1"/>
  <c r="Y20" i="46"/>
  <c r="X20" i="46"/>
  <c r="P20" i="46"/>
  <c r="O20" i="46"/>
  <c r="M20" i="46"/>
  <c r="H20" i="46"/>
  <c r="C20" i="46"/>
  <c r="AB19" i="46"/>
  <c r="AD19" i="46" s="1"/>
  <c r="Y19" i="46"/>
  <c r="X19" i="46"/>
  <c r="Q19" i="46"/>
  <c r="P19" i="46"/>
  <c r="O19" i="46"/>
  <c r="M19" i="46"/>
  <c r="J19" i="46"/>
  <c r="H19" i="46"/>
  <c r="C19" i="46"/>
  <c r="AB18" i="46"/>
  <c r="AD18" i="46" s="1"/>
  <c r="J18" i="46" s="1"/>
  <c r="Y18" i="46"/>
  <c r="X18" i="46"/>
  <c r="P18" i="46"/>
  <c r="O18" i="46"/>
  <c r="M18" i="46"/>
  <c r="H18" i="46"/>
  <c r="C18" i="46"/>
  <c r="AB17" i="46"/>
  <c r="AD17" i="46" s="1"/>
  <c r="J17" i="46" s="1"/>
  <c r="Y17" i="46"/>
  <c r="X17" i="46"/>
  <c r="P17" i="46"/>
  <c r="O17" i="46"/>
  <c r="Q17" i="46" s="1"/>
  <c r="M17" i="46"/>
  <c r="H17" i="46"/>
  <c r="C17" i="46"/>
  <c r="AD16" i="46"/>
  <c r="J16" i="46" s="1"/>
  <c r="K16" i="46" s="1"/>
  <c r="AB16" i="46"/>
  <c r="Y16" i="46"/>
  <c r="X16" i="46"/>
  <c r="P16" i="46"/>
  <c r="O16" i="46"/>
  <c r="M16" i="46"/>
  <c r="H16" i="46"/>
  <c r="C16" i="46"/>
  <c r="AD15" i="46"/>
  <c r="J15" i="46" s="1"/>
  <c r="I15" i="46" s="1"/>
  <c r="AB15" i="46"/>
  <c r="Y15" i="46"/>
  <c r="X15" i="46"/>
  <c r="P15" i="46"/>
  <c r="O15" i="46"/>
  <c r="Q15" i="46" s="1"/>
  <c r="M15" i="46"/>
  <c r="H15" i="46"/>
  <c r="C15" i="46"/>
  <c r="AB14" i="46"/>
  <c r="AD14" i="46" s="1"/>
  <c r="J14" i="46" s="1"/>
  <c r="Y14" i="46"/>
  <c r="X14" i="46"/>
  <c r="P14" i="46"/>
  <c r="O14" i="46"/>
  <c r="M14" i="46"/>
  <c r="H14" i="46"/>
  <c r="C14" i="46"/>
  <c r="AB13" i="46"/>
  <c r="AD13" i="46" s="1"/>
  <c r="J13" i="46" s="1"/>
  <c r="Y13" i="46"/>
  <c r="X13" i="46"/>
  <c r="P13" i="46"/>
  <c r="O13" i="46"/>
  <c r="M13" i="46"/>
  <c r="H13" i="46"/>
  <c r="C13" i="46"/>
  <c r="AB12" i="46"/>
  <c r="AD12" i="46" s="1"/>
  <c r="J12" i="46" s="1"/>
  <c r="Y12" i="46"/>
  <c r="X12" i="46"/>
  <c r="P12" i="46"/>
  <c r="O12" i="46"/>
  <c r="M12" i="46"/>
  <c r="H12" i="46"/>
  <c r="C12" i="46"/>
  <c r="AB11" i="46"/>
  <c r="AD11" i="46" s="1"/>
  <c r="J11" i="46" s="1"/>
  <c r="Y11" i="46"/>
  <c r="X11" i="46"/>
  <c r="Q11" i="46"/>
  <c r="P11" i="46"/>
  <c r="O11" i="46"/>
  <c r="M11" i="46"/>
  <c r="H11" i="46"/>
  <c r="C11" i="46"/>
  <c r="AB10" i="46"/>
  <c r="AD10" i="46" s="1"/>
  <c r="J10" i="46" s="1"/>
  <c r="Y10" i="46"/>
  <c r="X10" i="46"/>
  <c r="P10" i="46"/>
  <c r="O10" i="46"/>
  <c r="M10" i="46"/>
  <c r="H10" i="46"/>
  <c r="C10" i="46"/>
  <c r="AB9" i="46"/>
  <c r="AD9" i="46" s="1"/>
  <c r="J9" i="46" s="1"/>
  <c r="Y9" i="46"/>
  <c r="X9" i="46"/>
  <c r="P9" i="46"/>
  <c r="O9" i="46"/>
  <c r="M9" i="46"/>
  <c r="H9" i="46"/>
  <c r="C9" i="46"/>
  <c r="AB8" i="46"/>
  <c r="AD8" i="46" s="1"/>
  <c r="J8" i="46" s="1"/>
  <c r="Y8" i="46"/>
  <c r="X8" i="46"/>
  <c r="P8" i="46"/>
  <c r="Q8" i="46" s="1"/>
  <c r="O8" i="46"/>
  <c r="M8" i="46"/>
  <c r="H8" i="46"/>
  <c r="C8" i="46"/>
  <c r="AD7" i="46"/>
  <c r="J7" i="46" s="1"/>
  <c r="AB7" i="46"/>
  <c r="Y7" i="46"/>
  <c r="X7" i="46"/>
  <c r="P7" i="46"/>
  <c r="O7" i="46"/>
  <c r="Q7" i="46" s="1"/>
  <c r="M7" i="46"/>
  <c r="H7" i="46"/>
  <c r="C7" i="46"/>
  <c r="AB6" i="46"/>
  <c r="AD6" i="46" s="1"/>
  <c r="J6" i="46" s="1"/>
  <c r="Y6" i="46"/>
  <c r="X6" i="46"/>
  <c r="P6" i="46"/>
  <c r="O6" i="46"/>
  <c r="Q6" i="46" s="1"/>
  <c r="M6" i="46"/>
  <c r="H6" i="46"/>
  <c r="C6" i="46"/>
  <c r="AB5" i="46"/>
  <c r="AD5" i="46" s="1"/>
  <c r="J5" i="46" s="1"/>
  <c r="Y5" i="46"/>
  <c r="X5" i="46"/>
  <c r="P5" i="46"/>
  <c r="O5" i="46"/>
  <c r="Q5" i="46" s="1"/>
  <c r="M5" i="46"/>
  <c r="H5" i="46"/>
  <c r="C5" i="46"/>
  <c r="AB4" i="46"/>
  <c r="AD4" i="46" s="1"/>
  <c r="Y4" i="46"/>
  <c r="X4" i="46"/>
  <c r="P4" i="46"/>
  <c r="O4" i="46"/>
  <c r="Q4" i="46" s="1"/>
  <c r="M4" i="46"/>
  <c r="H4" i="46"/>
  <c r="C4" i="46"/>
  <c r="AG3" i="46"/>
  <c r="AF3" i="46"/>
  <c r="W3" i="46"/>
  <c r="V3" i="46"/>
  <c r="U3" i="46"/>
  <c r="T3" i="46"/>
  <c r="O3" i="46"/>
  <c r="G3" i="46"/>
  <c r="F3" i="46"/>
  <c r="D3" i="46"/>
  <c r="A2" i="46"/>
  <c r="A1" i="46"/>
  <c r="AB31" i="45"/>
  <c r="AD31" i="45" s="1"/>
  <c r="J31" i="45" s="1"/>
  <c r="Y31" i="45"/>
  <c r="X31" i="45"/>
  <c r="P31" i="45"/>
  <c r="O31" i="45"/>
  <c r="Q31" i="45" s="1"/>
  <c r="M31" i="45"/>
  <c r="H31" i="45"/>
  <c r="C31" i="45"/>
  <c r="AB30" i="45"/>
  <c r="AD30" i="45" s="1"/>
  <c r="J30" i="45" s="1"/>
  <c r="Y30" i="45"/>
  <c r="X30" i="45"/>
  <c r="P30" i="45"/>
  <c r="O30" i="45"/>
  <c r="Q30" i="45" s="1"/>
  <c r="M30" i="45"/>
  <c r="H30" i="45"/>
  <c r="C30" i="45"/>
  <c r="AB29" i="45"/>
  <c r="AD29" i="45" s="1"/>
  <c r="J29" i="45" s="1"/>
  <c r="K29" i="45" s="1"/>
  <c r="Y29" i="45"/>
  <c r="X29" i="45"/>
  <c r="P29" i="45"/>
  <c r="O29" i="45"/>
  <c r="Q29" i="45" s="1"/>
  <c r="M29" i="45"/>
  <c r="I29" i="45"/>
  <c r="H29" i="45"/>
  <c r="C29" i="45"/>
  <c r="AB28" i="45"/>
  <c r="AD28" i="45" s="1"/>
  <c r="J28" i="45" s="1"/>
  <c r="Y28" i="45"/>
  <c r="X28" i="45"/>
  <c r="P28" i="45"/>
  <c r="O28" i="45"/>
  <c r="Q28" i="45" s="1"/>
  <c r="M28" i="45"/>
  <c r="H28" i="45"/>
  <c r="C28" i="45"/>
  <c r="AB27" i="45"/>
  <c r="AD27" i="45" s="1"/>
  <c r="J27" i="45" s="1"/>
  <c r="Y27" i="45"/>
  <c r="X27" i="45"/>
  <c r="P27" i="45"/>
  <c r="O27" i="45"/>
  <c r="Q27" i="45" s="1"/>
  <c r="M27" i="45"/>
  <c r="H27" i="45"/>
  <c r="C27" i="45"/>
  <c r="AD26" i="45"/>
  <c r="J26" i="45" s="1"/>
  <c r="K26" i="45" s="1"/>
  <c r="AB26" i="45"/>
  <c r="Y26" i="45"/>
  <c r="X26" i="45"/>
  <c r="P26" i="45"/>
  <c r="Q26" i="45" s="1"/>
  <c r="O26" i="45"/>
  <c r="M26" i="45"/>
  <c r="H26" i="45"/>
  <c r="C26" i="45"/>
  <c r="AB25" i="45"/>
  <c r="AD25" i="45" s="1"/>
  <c r="J25" i="45" s="1"/>
  <c r="I25" i="45" s="1"/>
  <c r="Y25" i="45"/>
  <c r="X25" i="45"/>
  <c r="P25" i="45"/>
  <c r="O25" i="45"/>
  <c r="M25" i="45"/>
  <c r="H25" i="45"/>
  <c r="C25" i="45"/>
  <c r="AB24" i="45"/>
  <c r="AD24" i="45" s="1"/>
  <c r="J24" i="45" s="1"/>
  <c r="Y24" i="45"/>
  <c r="X24" i="45"/>
  <c r="P24" i="45"/>
  <c r="O24" i="45"/>
  <c r="M24" i="45"/>
  <c r="H24" i="45"/>
  <c r="C24" i="45"/>
  <c r="AB23" i="45"/>
  <c r="AD23" i="45" s="1"/>
  <c r="J23" i="45" s="1"/>
  <c r="Y23" i="45"/>
  <c r="X23" i="45"/>
  <c r="P23" i="45"/>
  <c r="O23" i="45"/>
  <c r="M23" i="45"/>
  <c r="H23" i="45"/>
  <c r="C23" i="45"/>
  <c r="AD22" i="45"/>
  <c r="J22" i="45" s="1"/>
  <c r="AB22" i="45"/>
  <c r="Y22" i="45"/>
  <c r="X22" i="45"/>
  <c r="P22" i="45"/>
  <c r="O22" i="45"/>
  <c r="Q22" i="45" s="1"/>
  <c r="M22" i="45"/>
  <c r="H22" i="45"/>
  <c r="C22" i="45"/>
  <c r="AB21" i="45"/>
  <c r="AD21" i="45" s="1"/>
  <c r="J21" i="45" s="1"/>
  <c r="Y21" i="45"/>
  <c r="X21" i="45"/>
  <c r="Q21" i="45"/>
  <c r="P21" i="45"/>
  <c r="O21" i="45"/>
  <c r="M21" i="45"/>
  <c r="H21" i="45"/>
  <c r="C21" i="45"/>
  <c r="AB20" i="45"/>
  <c r="AD20" i="45" s="1"/>
  <c r="J20" i="45" s="1"/>
  <c r="Y20" i="45"/>
  <c r="X20" i="45"/>
  <c r="P20" i="45"/>
  <c r="O20" i="45"/>
  <c r="M20" i="45"/>
  <c r="H20" i="45"/>
  <c r="C20" i="45"/>
  <c r="AB19" i="45"/>
  <c r="AD19" i="45" s="1"/>
  <c r="J19" i="45" s="1"/>
  <c r="Y19" i="45"/>
  <c r="X19" i="45"/>
  <c r="P19" i="45"/>
  <c r="O19" i="45"/>
  <c r="M19" i="45"/>
  <c r="H19" i="45"/>
  <c r="C19" i="45"/>
  <c r="AB18" i="45"/>
  <c r="AD18" i="45" s="1"/>
  <c r="J18" i="45" s="1"/>
  <c r="Y18" i="45"/>
  <c r="X18" i="45"/>
  <c r="P18" i="45"/>
  <c r="Q18" i="45" s="1"/>
  <c r="O18" i="45"/>
  <c r="M18" i="45"/>
  <c r="H18" i="45"/>
  <c r="C18" i="45"/>
  <c r="AB17" i="45"/>
  <c r="AD17" i="45" s="1"/>
  <c r="J17" i="45" s="1"/>
  <c r="Y17" i="45"/>
  <c r="X17" i="45"/>
  <c r="P17" i="45"/>
  <c r="O17" i="45"/>
  <c r="M17" i="45"/>
  <c r="H17" i="45"/>
  <c r="C17" i="45"/>
  <c r="AB16" i="45"/>
  <c r="AD16" i="45" s="1"/>
  <c r="J16" i="45" s="1"/>
  <c r="Y16" i="45"/>
  <c r="X16" i="45"/>
  <c r="P16" i="45"/>
  <c r="O16" i="45"/>
  <c r="M16" i="45"/>
  <c r="H16" i="45"/>
  <c r="C16" i="45"/>
  <c r="AB15" i="45"/>
  <c r="AD15" i="45" s="1"/>
  <c r="J15" i="45" s="1"/>
  <c r="K15" i="45" s="1"/>
  <c r="Y15" i="45"/>
  <c r="X15" i="45"/>
  <c r="Q15" i="45"/>
  <c r="P15" i="45"/>
  <c r="O15" i="45"/>
  <c r="M15" i="45"/>
  <c r="H15" i="45"/>
  <c r="C15" i="45"/>
  <c r="AB14" i="45"/>
  <c r="AD14" i="45" s="1"/>
  <c r="J14" i="45" s="1"/>
  <c r="Y14" i="45"/>
  <c r="X14" i="45"/>
  <c r="P14" i="45"/>
  <c r="O14" i="45"/>
  <c r="Q14" i="45" s="1"/>
  <c r="M14" i="45"/>
  <c r="H14" i="45"/>
  <c r="C14" i="45"/>
  <c r="AD13" i="45"/>
  <c r="J13" i="45" s="1"/>
  <c r="I13" i="45" s="1"/>
  <c r="AB13" i="45"/>
  <c r="Y13" i="45"/>
  <c r="X13" i="45"/>
  <c r="P13" i="45"/>
  <c r="Q13" i="45" s="1"/>
  <c r="O13" i="45"/>
  <c r="M13" i="45"/>
  <c r="H13" i="45"/>
  <c r="C13" i="45"/>
  <c r="AB12" i="45"/>
  <c r="AD12" i="45" s="1"/>
  <c r="J12" i="45" s="1"/>
  <c r="Y12" i="45"/>
  <c r="X12" i="45"/>
  <c r="P12" i="45"/>
  <c r="O12" i="45"/>
  <c r="Q12" i="45" s="1"/>
  <c r="M12" i="45"/>
  <c r="H12" i="45"/>
  <c r="C12" i="45"/>
  <c r="AB11" i="45"/>
  <c r="AD11" i="45" s="1"/>
  <c r="J11" i="45" s="1"/>
  <c r="Y11" i="45"/>
  <c r="X11" i="45"/>
  <c r="P11" i="45"/>
  <c r="O11" i="45"/>
  <c r="Q11" i="45" s="1"/>
  <c r="M11" i="45"/>
  <c r="H11" i="45"/>
  <c r="C11" i="45"/>
  <c r="AB10" i="45"/>
  <c r="AD10" i="45" s="1"/>
  <c r="J10" i="45" s="1"/>
  <c r="Y10" i="45"/>
  <c r="X10" i="45"/>
  <c r="Q10" i="45"/>
  <c r="P10" i="45"/>
  <c r="O10" i="45"/>
  <c r="M10" i="45"/>
  <c r="H10" i="45"/>
  <c r="C10" i="45"/>
  <c r="AB9" i="45"/>
  <c r="AD9" i="45" s="1"/>
  <c r="J9" i="45" s="1"/>
  <c r="I9" i="45" s="1"/>
  <c r="Y9" i="45"/>
  <c r="X9" i="45"/>
  <c r="P9" i="45"/>
  <c r="O9" i="45"/>
  <c r="Q9" i="45" s="1"/>
  <c r="M9" i="45"/>
  <c r="H9" i="45"/>
  <c r="C9" i="45"/>
  <c r="AD8" i="45"/>
  <c r="J8" i="45" s="1"/>
  <c r="I8" i="45" s="1"/>
  <c r="AB8" i="45"/>
  <c r="Y8" i="45"/>
  <c r="X8" i="45"/>
  <c r="P8" i="45"/>
  <c r="O8" i="45"/>
  <c r="M8" i="45"/>
  <c r="H8" i="45"/>
  <c r="C8" i="45"/>
  <c r="AB7" i="45"/>
  <c r="AD7" i="45" s="1"/>
  <c r="J7" i="45" s="1"/>
  <c r="K7" i="45" s="1"/>
  <c r="Y7" i="45"/>
  <c r="X7" i="45"/>
  <c r="P7" i="45"/>
  <c r="O7" i="45"/>
  <c r="Q7" i="45" s="1"/>
  <c r="M7" i="45"/>
  <c r="H7" i="45"/>
  <c r="C7" i="45"/>
  <c r="AB6" i="45"/>
  <c r="AD6" i="45" s="1"/>
  <c r="J6" i="45" s="1"/>
  <c r="Y6" i="45"/>
  <c r="X6" i="45"/>
  <c r="P6" i="45"/>
  <c r="O6" i="45"/>
  <c r="Q6" i="45" s="1"/>
  <c r="M6" i="45"/>
  <c r="H6" i="45"/>
  <c r="C6" i="45"/>
  <c r="AB5" i="45"/>
  <c r="AD5" i="45" s="1"/>
  <c r="J5" i="45" s="1"/>
  <c r="Y5" i="45"/>
  <c r="X5" i="45"/>
  <c r="P5" i="45"/>
  <c r="Q5" i="45" s="1"/>
  <c r="O5" i="45"/>
  <c r="M5" i="45"/>
  <c r="H5" i="45"/>
  <c r="C5" i="45"/>
  <c r="AB4" i="45"/>
  <c r="AD4" i="45" s="1"/>
  <c r="Y4" i="45"/>
  <c r="X4" i="45"/>
  <c r="P4" i="45"/>
  <c r="O4" i="45"/>
  <c r="M4" i="45"/>
  <c r="H4" i="45"/>
  <c r="C4" i="45"/>
  <c r="AG3" i="45"/>
  <c r="AF3" i="45"/>
  <c r="W3" i="45"/>
  <c r="V3" i="45"/>
  <c r="U3" i="45"/>
  <c r="T3" i="45"/>
  <c r="O3" i="45"/>
  <c r="G3" i="45"/>
  <c r="F3" i="45"/>
  <c r="D3" i="45"/>
  <c r="A2" i="45"/>
  <c r="A1" i="45"/>
  <c r="AB31" i="44"/>
  <c r="AD31" i="44" s="1"/>
  <c r="J31" i="44" s="1"/>
  <c r="Y31" i="44"/>
  <c r="X31" i="44"/>
  <c r="Q31" i="44"/>
  <c r="P31" i="44"/>
  <c r="O31" i="44"/>
  <c r="M31" i="44"/>
  <c r="H31" i="44"/>
  <c r="C31" i="44"/>
  <c r="AB30" i="44"/>
  <c r="AD30" i="44" s="1"/>
  <c r="J30" i="44" s="1"/>
  <c r="Y30" i="44"/>
  <c r="X30" i="44"/>
  <c r="P30" i="44"/>
  <c r="O30" i="44"/>
  <c r="M30" i="44"/>
  <c r="H30" i="44"/>
  <c r="C30" i="44"/>
  <c r="AB29" i="44"/>
  <c r="AD29" i="44" s="1"/>
  <c r="J29" i="44" s="1"/>
  <c r="K29" i="44" s="1"/>
  <c r="Y29" i="44"/>
  <c r="X29" i="44"/>
  <c r="P29" i="44"/>
  <c r="O29" i="44"/>
  <c r="M29" i="44"/>
  <c r="I29" i="44"/>
  <c r="H29" i="44"/>
  <c r="C29" i="44"/>
  <c r="AB28" i="44"/>
  <c r="AD28" i="44" s="1"/>
  <c r="J28" i="44" s="1"/>
  <c r="Y28" i="44"/>
  <c r="X28" i="44"/>
  <c r="P28" i="44"/>
  <c r="Q28" i="44" s="1"/>
  <c r="O28" i="44"/>
  <c r="M28" i="44"/>
  <c r="H28" i="44"/>
  <c r="C28" i="44"/>
  <c r="AB27" i="44"/>
  <c r="AD27" i="44" s="1"/>
  <c r="J27" i="44" s="1"/>
  <c r="I27" i="44" s="1"/>
  <c r="Y27" i="44"/>
  <c r="X27" i="44"/>
  <c r="P27" i="44"/>
  <c r="O27" i="44"/>
  <c r="Q27" i="44" s="1"/>
  <c r="M27" i="44"/>
  <c r="H27" i="44"/>
  <c r="C27" i="44"/>
  <c r="AB26" i="44"/>
  <c r="AD26" i="44" s="1"/>
  <c r="J26" i="44" s="1"/>
  <c r="Y26" i="44"/>
  <c r="X26" i="44"/>
  <c r="P26" i="44"/>
  <c r="O26" i="44"/>
  <c r="Q26" i="44" s="1"/>
  <c r="M26" i="44"/>
  <c r="H26" i="44"/>
  <c r="C26" i="44"/>
  <c r="AB25" i="44"/>
  <c r="AD25" i="44" s="1"/>
  <c r="J25" i="44" s="1"/>
  <c r="Y25" i="44"/>
  <c r="X25" i="44"/>
  <c r="P25" i="44"/>
  <c r="Q25" i="44" s="1"/>
  <c r="O25" i="44"/>
  <c r="M25" i="44"/>
  <c r="H25" i="44"/>
  <c r="C25" i="44"/>
  <c r="AB24" i="44"/>
  <c r="AD24" i="44" s="1"/>
  <c r="J24" i="44" s="1"/>
  <c r="Y24" i="44"/>
  <c r="X24" i="44"/>
  <c r="P24" i="44"/>
  <c r="O24" i="44"/>
  <c r="M24" i="44"/>
  <c r="H24" i="44"/>
  <c r="C24" i="44"/>
  <c r="AB23" i="44"/>
  <c r="AD23" i="44" s="1"/>
  <c r="J23" i="44" s="1"/>
  <c r="Y23" i="44"/>
  <c r="X23" i="44"/>
  <c r="P23" i="44"/>
  <c r="O23" i="44"/>
  <c r="Q23" i="44" s="1"/>
  <c r="M23" i="44"/>
  <c r="H23" i="44"/>
  <c r="C23" i="44"/>
  <c r="AB22" i="44"/>
  <c r="AD22" i="44" s="1"/>
  <c r="J22" i="44" s="1"/>
  <c r="Y22" i="44"/>
  <c r="X22" i="44"/>
  <c r="P22" i="44"/>
  <c r="O22" i="44"/>
  <c r="Q22" i="44" s="1"/>
  <c r="M22" i="44"/>
  <c r="H22" i="44"/>
  <c r="C22" i="44"/>
  <c r="AB21" i="44"/>
  <c r="AD21" i="44" s="1"/>
  <c r="J21" i="44" s="1"/>
  <c r="I21" i="44" s="1"/>
  <c r="Y21" i="44"/>
  <c r="X21" i="44"/>
  <c r="P21" i="44"/>
  <c r="O21" i="44"/>
  <c r="Q21" i="44" s="1"/>
  <c r="M21" i="44"/>
  <c r="H21" i="44"/>
  <c r="C21" i="44"/>
  <c r="AB20" i="44"/>
  <c r="AD20" i="44" s="1"/>
  <c r="J20" i="44" s="1"/>
  <c r="Y20" i="44"/>
  <c r="X20" i="44"/>
  <c r="P20" i="44"/>
  <c r="Q20" i="44" s="1"/>
  <c r="O20" i="44"/>
  <c r="M20" i="44"/>
  <c r="H20" i="44"/>
  <c r="C20" i="44"/>
  <c r="AB19" i="44"/>
  <c r="AD19" i="44" s="1"/>
  <c r="J19" i="44" s="1"/>
  <c r="Y19" i="44"/>
  <c r="X19" i="44"/>
  <c r="P19" i="44"/>
  <c r="O19" i="44"/>
  <c r="M19" i="44"/>
  <c r="H19" i="44"/>
  <c r="C19" i="44"/>
  <c r="AB18" i="44"/>
  <c r="AD18" i="44" s="1"/>
  <c r="J18" i="44" s="1"/>
  <c r="K18" i="44" s="1"/>
  <c r="Y18" i="44"/>
  <c r="X18" i="44"/>
  <c r="Q18" i="44"/>
  <c r="P18" i="44"/>
  <c r="O18" i="44"/>
  <c r="M18" i="44"/>
  <c r="H18" i="44"/>
  <c r="C18" i="44"/>
  <c r="AB17" i="44"/>
  <c r="AD17" i="44" s="1"/>
  <c r="J17" i="44" s="1"/>
  <c r="Y17" i="44"/>
  <c r="X17" i="44"/>
  <c r="P17" i="44"/>
  <c r="O17" i="44"/>
  <c r="Q17" i="44" s="1"/>
  <c r="M17" i="44"/>
  <c r="H17" i="44"/>
  <c r="C17" i="44"/>
  <c r="AB16" i="44"/>
  <c r="AD16" i="44" s="1"/>
  <c r="J16" i="44" s="1"/>
  <c r="Y16" i="44"/>
  <c r="X16" i="44"/>
  <c r="P16" i="44"/>
  <c r="O16" i="44"/>
  <c r="M16" i="44"/>
  <c r="H16" i="44"/>
  <c r="C16" i="44"/>
  <c r="AB15" i="44"/>
  <c r="AD15" i="44" s="1"/>
  <c r="J15" i="44" s="1"/>
  <c r="Y15" i="44"/>
  <c r="X15" i="44"/>
  <c r="P15" i="44"/>
  <c r="O15" i="44"/>
  <c r="M15" i="44"/>
  <c r="H15" i="44"/>
  <c r="C15" i="44"/>
  <c r="AD14" i="44"/>
  <c r="J14" i="44" s="1"/>
  <c r="I14" i="44" s="1"/>
  <c r="AB14" i="44"/>
  <c r="Y14" i="44"/>
  <c r="X14" i="44"/>
  <c r="P14" i="44"/>
  <c r="Q14" i="44" s="1"/>
  <c r="O14" i="44"/>
  <c r="M14" i="44"/>
  <c r="K14" i="44"/>
  <c r="H14" i="44"/>
  <c r="C14" i="44"/>
  <c r="AB13" i="44"/>
  <c r="AD13" i="44" s="1"/>
  <c r="J13" i="44" s="1"/>
  <c r="Y13" i="44"/>
  <c r="X13" i="44"/>
  <c r="P13" i="44"/>
  <c r="O13" i="44"/>
  <c r="M13" i="44"/>
  <c r="H13" i="44"/>
  <c r="C13" i="44"/>
  <c r="AB12" i="44"/>
  <c r="AD12" i="44" s="1"/>
  <c r="J12" i="44" s="1"/>
  <c r="Y12" i="44"/>
  <c r="X12" i="44"/>
  <c r="Q12" i="44"/>
  <c r="P12" i="44"/>
  <c r="O12" i="44"/>
  <c r="M12" i="44"/>
  <c r="H12" i="44"/>
  <c r="C12" i="44"/>
  <c r="AB11" i="44"/>
  <c r="AD11" i="44" s="1"/>
  <c r="J11" i="44" s="1"/>
  <c r="Y11" i="44"/>
  <c r="X11" i="44"/>
  <c r="P11" i="44"/>
  <c r="O11" i="44"/>
  <c r="M11" i="44"/>
  <c r="H11" i="44"/>
  <c r="C11" i="44"/>
  <c r="AB10" i="44"/>
  <c r="AD10" i="44" s="1"/>
  <c r="J10" i="44" s="1"/>
  <c r="Y10" i="44"/>
  <c r="X10" i="44"/>
  <c r="Q10" i="44"/>
  <c r="P10" i="44"/>
  <c r="O10" i="44"/>
  <c r="M10" i="44"/>
  <c r="H10" i="44"/>
  <c r="C10" i="44"/>
  <c r="AB9" i="44"/>
  <c r="AD9" i="44" s="1"/>
  <c r="J9" i="44" s="1"/>
  <c r="Y9" i="44"/>
  <c r="X9" i="44"/>
  <c r="P9" i="44"/>
  <c r="O9" i="44"/>
  <c r="Q9" i="44" s="1"/>
  <c r="M9" i="44"/>
  <c r="H9" i="44"/>
  <c r="C9" i="44"/>
  <c r="AD8" i="44"/>
  <c r="AB8" i="44"/>
  <c r="Y8" i="44"/>
  <c r="X8" i="44"/>
  <c r="P8" i="44"/>
  <c r="O8" i="44"/>
  <c r="M8" i="44"/>
  <c r="J8" i="44"/>
  <c r="I8" i="44" s="1"/>
  <c r="H8" i="44"/>
  <c r="C8" i="44"/>
  <c r="AB7" i="44"/>
  <c r="AD7" i="44" s="1"/>
  <c r="J7" i="44" s="1"/>
  <c r="Y7" i="44"/>
  <c r="X7" i="44"/>
  <c r="P7" i="44"/>
  <c r="O7" i="44"/>
  <c r="Q7" i="44" s="1"/>
  <c r="M7" i="44"/>
  <c r="H7" i="44"/>
  <c r="C7" i="44"/>
  <c r="AB6" i="44"/>
  <c r="AD6" i="44" s="1"/>
  <c r="J6" i="44" s="1"/>
  <c r="Y6" i="44"/>
  <c r="X6" i="44"/>
  <c r="P6" i="44"/>
  <c r="O6" i="44"/>
  <c r="M6" i="44"/>
  <c r="H6" i="44"/>
  <c r="C6" i="44"/>
  <c r="AB5" i="44"/>
  <c r="AD5" i="44" s="1"/>
  <c r="J5" i="44" s="1"/>
  <c r="Y5" i="44"/>
  <c r="X5" i="44"/>
  <c r="P5" i="44"/>
  <c r="O5" i="44"/>
  <c r="M5" i="44"/>
  <c r="H5" i="44"/>
  <c r="C5" i="44"/>
  <c r="AB4" i="44"/>
  <c r="AD4" i="44" s="1"/>
  <c r="Y4" i="44"/>
  <c r="X4" i="44"/>
  <c r="P4" i="44"/>
  <c r="O4" i="44"/>
  <c r="M4" i="44"/>
  <c r="H4" i="44"/>
  <c r="C4" i="44"/>
  <c r="AG3" i="44"/>
  <c r="AF3" i="44"/>
  <c r="W3" i="44"/>
  <c r="V3" i="44"/>
  <c r="U3" i="44"/>
  <c r="T3" i="44"/>
  <c r="O3" i="44"/>
  <c r="G3" i="44"/>
  <c r="H3" i="44" s="1"/>
  <c r="F3" i="44"/>
  <c r="D3" i="44"/>
  <c r="A2" i="44"/>
  <c r="A1" i="44"/>
  <c r="AB31" i="43"/>
  <c r="AD31" i="43" s="1"/>
  <c r="Y31" i="43"/>
  <c r="X31" i="43"/>
  <c r="P31" i="43"/>
  <c r="O31" i="43"/>
  <c r="M31" i="43"/>
  <c r="J31" i="43"/>
  <c r="K31" i="43" s="1"/>
  <c r="I31" i="43"/>
  <c r="H31" i="43"/>
  <c r="C31" i="43"/>
  <c r="AB30" i="43"/>
  <c r="AD30" i="43" s="1"/>
  <c r="J30" i="43" s="1"/>
  <c r="K30" i="43" s="1"/>
  <c r="Y30" i="43"/>
  <c r="X30" i="43"/>
  <c r="P30" i="43"/>
  <c r="O30" i="43"/>
  <c r="Q30" i="43" s="1"/>
  <c r="M30" i="43"/>
  <c r="H30" i="43"/>
  <c r="C30" i="43"/>
  <c r="AB29" i="43"/>
  <c r="AD29" i="43" s="1"/>
  <c r="J29" i="43" s="1"/>
  <c r="Y29" i="43"/>
  <c r="X29" i="43"/>
  <c r="Q29" i="43"/>
  <c r="P29" i="43"/>
  <c r="O29" i="43"/>
  <c r="M29" i="43"/>
  <c r="H29" i="43"/>
  <c r="C29" i="43"/>
  <c r="AB28" i="43"/>
  <c r="AD28" i="43" s="1"/>
  <c r="Y28" i="43"/>
  <c r="X28" i="43"/>
  <c r="P28" i="43"/>
  <c r="O28" i="43"/>
  <c r="M28" i="43"/>
  <c r="J28" i="43"/>
  <c r="H28" i="43"/>
  <c r="C28" i="43"/>
  <c r="AB27" i="43"/>
  <c r="AD27" i="43" s="1"/>
  <c r="J27" i="43" s="1"/>
  <c r="K27" i="43" s="1"/>
  <c r="Y27" i="43"/>
  <c r="X27" i="43"/>
  <c r="P27" i="43"/>
  <c r="O27" i="43"/>
  <c r="M27" i="43"/>
  <c r="H27" i="43"/>
  <c r="C27" i="43"/>
  <c r="AD26" i="43"/>
  <c r="AB26" i="43"/>
  <c r="Y26" i="43"/>
  <c r="X26" i="43"/>
  <c r="P26" i="43"/>
  <c r="O26" i="43"/>
  <c r="M26" i="43"/>
  <c r="J26" i="43"/>
  <c r="H26" i="43"/>
  <c r="C26" i="43"/>
  <c r="AB25" i="43"/>
  <c r="AD25" i="43" s="1"/>
  <c r="J25" i="43" s="1"/>
  <c r="Y25" i="43"/>
  <c r="X25" i="43"/>
  <c r="P25" i="43"/>
  <c r="O25" i="43"/>
  <c r="Q25" i="43" s="1"/>
  <c r="M25" i="43"/>
  <c r="H25" i="43"/>
  <c r="C25" i="43"/>
  <c r="AD24" i="43"/>
  <c r="J24" i="43" s="1"/>
  <c r="I24" i="43" s="1"/>
  <c r="AB24" i="43"/>
  <c r="Y24" i="43"/>
  <c r="X24" i="43"/>
  <c r="P24" i="43"/>
  <c r="O24" i="43"/>
  <c r="M24" i="43"/>
  <c r="H24" i="43"/>
  <c r="C24" i="43"/>
  <c r="AB23" i="43"/>
  <c r="AD23" i="43" s="1"/>
  <c r="J23" i="43" s="1"/>
  <c r="Y23" i="43"/>
  <c r="X23" i="43"/>
  <c r="P23" i="43"/>
  <c r="O23" i="43"/>
  <c r="M23" i="43"/>
  <c r="H23" i="43"/>
  <c r="C23" i="43"/>
  <c r="AB22" i="43"/>
  <c r="AD22" i="43" s="1"/>
  <c r="J22" i="43" s="1"/>
  <c r="Y22" i="43"/>
  <c r="X22" i="43"/>
  <c r="P22" i="43"/>
  <c r="O22" i="43"/>
  <c r="M22" i="43"/>
  <c r="H22" i="43"/>
  <c r="C22" i="43"/>
  <c r="AB21" i="43"/>
  <c r="AD21" i="43" s="1"/>
  <c r="J21" i="43" s="1"/>
  <c r="Y21" i="43"/>
  <c r="X21" i="43"/>
  <c r="P21" i="43"/>
  <c r="O21" i="43"/>
  <c r="M21" i="43"/>
  <c r="H21" i="43"/>
  <c r="C21" i="43"/>
  <c r="AB20" i="43"/>
  <c r="AD20" i="43" s="1"/>
  <c r="Y20" i="43"/>
  <c r="X20" i="43"/>
  <c r="P20" i="43"/>
  <c r="O20" i="43"/>
  <c r="Q20" i="43" s="1"/>
  <c r="M20" i="43"/>
  <c r="J20" i="43"/>
  <c r="K20" i="43" s="1"/>
  <c r="H20" i="43"/>
  <c r="C20" i="43"/>
  <c r="AB19" i="43"/>
  <c r="AD19" i="43" s="1"/>
  <c r="J19" i="43" s="1"/>
  <c r="K19" i="43" s="1"/>
  <c r="Y19" i="43"/>
  <c r="X19" i="43"/>
  <c r="P19" i="43"/>
  <c r="O19" i="43"/>
  <c r="M19" i="43"/>
  <c r="H19" i="43"/>
  <c r="C19" i="43"/>
  <c r="AB18" i="43"/>
  <c r="AD18" i="43" s="1"/>
  <c r="J18" i="43" s="1"/>
  <c r="K18" i="43" s="1"/>
  <c r="Y18" i="43"/>
  <c r="X18" i="43"/>
  <c r="P18" i="43"/>
  <c r="O18" i="43"/>
  <c r="M18" i="43"/>
  <c r="I18" i="43"/>
  <c r="H18" i="43"/>
  <c r="C18" i="43"/>
  <c r="AD17" i="43"/>
  <c r="J17" i="43" s="1"/>
  <c r="AB17" i="43"/>
  <c r="Y17" i="43"/>
  <c r="X17" i="43"/>
  <c r="P17" i="43"/>
  <c r="Q17" i="43" s="1"/>
  <c r="O17" i="43"/>
  <c r="M17" i="43"/>
  <c r="H17" i="43"/>
  <c r="C17" i="43"/>
  <c r="AB16" i="43"/>
  <c r="AD16" i="43" s="1"/>
  <c r="J16" i="43" s="1"/>
  <c r="Y16" i="43"/>
  <c r="X16" i="43"/>
  <c r="P16" i="43"/>
  <c r="O16" i="43"/>
  <c r="M16" i="43"/>
  <c r="H16" i="43"/>
  <c r="C16" i="43"/>
  <c r="AD15" i="43"/>
  <c r="J15" i="43" s="1"/>
  <c r="I15" i="43" s="1"/>
  <c r="AB15" i="43"/>
  <c r="Y15" i="43"/>
  <c r="X15" i="43"/>
  <c r="P15" i="43"/>
  <c r="O15" i="43"/>
  <c r="Q15" i="43" s="1"/>
  <c r="M15" i="43"/>
  <c r="H15" i="43"/>
  <c r="C15" i="43"/>
  <c r="AB14" i="43"/>
  <c r="AD14" i="43" s="1"/>
  <c r="J14" i="43" s="1"/>
  <c r="Y14" i="43"/>
  <c r="X14" i="43"/>
  <c r="P14" i="43"/>
  <c r="O14" i="43"/>
  <c r="Q14" i="43" s="1"/>
  <c r="M14" i="43"/>
  <c r="H14" i="43"/>
  <c r="C14" i="43"/>
  <c r="AB13" i="43"/>
  <c r="AD13" i="43" s="1"/>
  <c r="J13" i="43" s="1"/>
  <c r="Y13" i="43"/>
  <c r="X13" i="43"/>
  <c r="P13" i="43"/>
  <c r="O13" i="43"/>
  <c r="Q13" i="43" s="1"/>
  <c r="M13" i="43"/>
  <c r="H13" i="43"/>
  <c r="C13" i="43"/>
  <c r="AB12" i="43"/>
  <c r="AD12" i="43" s="1"/>
  <c r="J12" i="43" s="1"/>
  <c r="K12" i="43" s="1"/>
  <c r="Y12" i="43"/>
  <c r="X12" i="43"/>
  <c r="P12" i="43"/>
  <c r="O12" i="43"/>
  <c r="Q12" i="43" s="1"/>
  <c r="M12" i="43"/>
  <c r="H12" i="43"/>
  <c r="C12" i="43"/>
  <c r="AB11" i="43"/>
  <c r="AD11" i="43" s="1"/>
  <c r="J11" i="43" s="1"/>
  <c r="Y11" i="43"/>
  <c r="X11" i="43"/>
  <c r="P11" i="43"/>
  <c r="O11" i="43"/>
  <c r="Q11" i="43" s="1"/>
  <c r="M11" i="43"/>
  <c r="H11" i="43"/>
  <c r="C11" i="43"/>
  <c r="AB10" i="43"/>
  <c r="AD10" i="43" s="1"/>
  <c r="J10" i="43" s="1"/>
  <c r="Y10" i="43"/>
  <c r="X10" i="43"/>
  <c r="P10" i="43"/>
  <c r="O10" i="43"/>
  <c r="Q10" i="43" s="1"/>
  <c r="M10" i="43"/>
  <c r="H10" i="43"/>
  <c r="C10" i="43"/>
  <c r="AB9" i="43"/>
  <c r="AD9" i="43" s="1"/>
  <c r="J9" i="43" s="1"/>
  <c r="Y9" i="43"/>
  <c r="X9" i="43"/>
  <c r="P9" i="43"/>
  <c r="O9" i="43"/>
  <c r="M9" i="43"/>
  <c r="H9" i="43"/>
  <c r="C9" i="43"/>
  <c r="AB8" i="43"/>
  <c r="AD8" i="43" s="1"/>
  <c r="J8" i="43" s="1"/>
  <c r="Y8" i="43"/>
  <c r="X8" i="43"/>
  <c r="P8" i="43"/>
  <c r="O8" i="43"/>
  <c r="Q8" i="43" s="1"/>
  <c r="M8" i="43"/>
  <c r="H8" i="43"/>
  <c r="C8" i="43"/>
  <c r="AB7" i="43"/>
  <c r="AD7" i="43" s="1"/>
  <c r="J7" i="43" s="1"/>
  <c r="Y7" i="43"/>
  <c r="X7" i="43"/>
  <c r="P7" i="43"/>
  <c r="O7" i="43"/>
  <c r="M7" i="43"/>
  <c r="H7" i="43"/>
  <c r="C7" i="43"/>
  <c r="AB6" i="43"/>
  <c r="AD6" i="43" s="1"/>
  <c r="J6" i="43" s="1"/>
  <c r="Y6" i="43"/>
  <c r="X6" i="43"/>
  <c r="P6" i="43"/>
  <c r="O6" i="43"/>
  <c r="M6" i="43"/>
  <c r="H6" i="43"/>
  <c r="C6" i="43"/>
  <c r="AB5" i="43"/>
  <c r="AD5" i="43" s="1"/>
  <c r="J5" i="43" s="1"/>
  <c r="Y5" i="43"/>
  <c r="X5" i="43"/>
  <c r="P5" i="43"/>
  <c r="O5" i="43"/>
  <c r="M5" i="43"/>
  <c r="H5" i="43"/>
  <c r="C5" i="43"/>
  <c r="AB4" i="43"/>
  <c r="AD4" i="43" s="1"/>
  <c r="Y4" i="43"/>
  <c r="X4" i="43"/>
  <c r="Q4" i="43"/>
  <c r="P4" i="43"/>
  <c r="O4" i="43"/>
  <c r="M4" i="43"/>
  <c r="H4" i="43"/>
  <c r="C4" i="43"/>
  <c r="AG3" i="43"/>
  <c r="AF3" i="43"/>
  <c r="W3" i="43"/>
  <c r="X3" i="43" s="1"/>
  <c r="V3" i="43"/>
  <c r="U3" i="43"/>
  <c r="T3" i="43"/>
  <c r="O3" i="43"/>
  <c r="G3" i="43"/>
  <c r="F3" i="43"/>
  <c r="D3" i="43"/>
  <c r="A2" i="43"/>
  <c r="A1" i="43"/>
  <c r="AB31" i="42"/>
  <c r="AD31" i="42" s="1"/>
  <c r="J31" i="42" s="1"/>
  <c r="Y31" i="42"/>
  <c r="X31" i="42"/>
  <c r="P31" i="42"/>
  <c r="Q31" i="42" s="1"/>
  <c r="O31" i="42"/>
  <c r="M31" i="42"/>
  <c r="H31" i="42"/>
  <c r="C31" i="42"/>
  <c r="AB30" i="42"/>
  <c r="AD30" i="42" s="1"/>
  <c r="J30" i="42" s="1"/>
  <c r="Y30" i="42"/>
  <c r="X30" i="42"/>
  <c r="Q30" i="42"/>
  <c r="P30" i="42"/>
  <c r="O30" i="42"/>
  <c r="M30" i="42"/>
  <c r="H30" i="42"/>
  <c r="C30" i="42"/>
  <c r="AB29" i="42"/>
  <c r="AD29" i="42" s="1"/>
  <c r="J29" i="42" s="1"/>
  <c r="K29" i="42" s="1"/>
  <c r="Y29" i="42"/>
  <c r="X29" i="42"/>
  <c r="Q29" i="42"/>
  <c r="P29" i="42"/>
  <c r="O29" i="42"/>
  <c r="M29" i="42"/>
  <c r="H29" i="42"/>
  <c r="C29" i="42"/>
  <c r="AB28" i="42"/>
  <c r="AD28" i="42" s="1"/>
  <c r="J28" i="42" s="1"/>
  <c r="Y28" i="42"/>
  <c r="X28" i="42"/>
  <c r="P28" i="42"/>
  <c r="O28" i="42"/>
  <c r="Q28" i="42" s="1"/>
  <c r="M28" i="42"/>
  <c r="H28" i="42"/>
  <c r="C28" i="42"/>
  <c r="AB27" i="42"/>
  <c r="AD27" i="42" s="1"/>
  <c r="J27" i="42" s="1"/>
  <c r="Y27" i="42"/>
  <c r="X27" i="42"/>
  <c r="P27" i="42"/>
  <c r="Q27" i="42" s="1"/>
  <c r="O27" i="42"/>
  <c r="M27" i="42"/>
  <c r="H27" i="42"/>
  <c r="C27" i="42"/>
  <c r="AB26" i="42"/>
  <c r="AD26" i="42" s="1"/>
  <c r="J26" i="42" s="1"/>
  <c r="I26" i="42" s="1"/>
  <c r="Y26" i="42"/>
  <c r="X26" i="42"/>
  <c r="P26" i="42"/>
  <c r="O26" i="42"/>
  <c r="Q26" i="42" s="1"/>
  <c r="M26" i="42"/>
  <c r="H26" i="42"/>
  <c r="C26" i="42"/>
  <c r="AB25" i="42"/>
  <c r="AD25" i="42" s="1"/>
  <c r="J25" i="42" s="1"/>
  <c r="Y25" i="42"/>
  <c r="X25" i="42"/>
  <c r="P25" i="42"/>
  <c r="O25" i="42"/>
  <c r="Q25" i="42" s="1"/>
  <c r="M25" i="42"/>
  <c r="H25" i="42"/>
  <c r="C25" i="42"/>
  <c r="AB24" i="42"/>
  <c r="AD24" i="42" s="1"/>
  <c r="Y24" i="42"/>
  <c r="X24" i="42"/>
  <c r="P24" i="42"/>
  <c r="O24" i="42"/>
  <c r="Q24" i="42" s="1"/>
  <c r="M24" i="42"/>
  <c r="J24" i="42"/>
  <c r="H24" i="42"/>
  <c r="C24" i="42"/>
  <c r="AB23" i="42"/>
  <c r="AD23" i="42" s="1"/>
  <c r="J23" i="42" s="1"/>
  <c r="Y23" i="42"/>
  <c r="X23" i="42"/>
  <c r="P23" i="42"/>
  <c r="O23" i="42"/>
  <c r="Q23" i="42" s="1"/>
  <c r="M23" i="42"/>
  <c r="H23" i="42"/>
  <c r="C23" i="42"/>
  <c r="AB22" i="42"/>
  <c r="AD22" i="42" s="1"/>
  <c r="J22" i="42" s="1"/>
  <c r="K22" i="42" s="1"/>
  <c r="Y22" i="42"/>
  <c r="X22" i="42"/>
  <c r="P22" i="42"/>
  <c r="O22" i="42"/>
  <c r="M22" i="42"/>
  <c r="H22" i="42"/>
  <c r="C22" i="42"/>
  <c r="AB21" i="42"/>
  <c r="AD21" i="42" s="1"/>
  <c r="J21" i="42" s="1"/>
  <c r="K21" i="42" s="1"/>
  <c r="Y21" i="42"/>
  <c r="X21" i="42"/>
  <c r="P21" i="42"/>
  <c r="O21" i="42"/>
  <c r="M21" i="42"/>
  <c r="H21" i="42"/>
  <c r="C21" i="42"/>
  <c r="AB20" i="42"/>
  <c r="AD20" i="42" s="1"/>
  <c r="J20" i="42" s="1"/>
  <c r="K20" i="42" s="1"/>
  <c r="Y20" i="42"/>
  <c r="X20" i="42"/>
  <c r="P20" i="42"/>
  <c r="O20" i="42"/>
  <c r="M20" i="42"/>
  <c r="I20" i="42"/>
  <c r="H20" i="42"/>
  <c r="C20" i="42"/>
  <c r="AD19" i="42"/>
  <c r="J19" i="42" s="1"/>
  <c r="I19" i="42" s="1"/>
  <c r="AB19" i="42"/>
  <c r="Y19" i="42"/>
  <c r="X19" i="42"/>
  <c r="P19" i="42"/>
  <c r="Q19" i="42" s="1"/>
  <c r="O19" i="42"/>
  <c r="M19" i="42"/>
  <c r="H19" i="42"/>
  <c r="C19" i="42"/>
  <c r="AB18" i="42"/>
  <c r="AD18" i="42" s="1"/>
  <c r="J18" i="42" s="1"/>
  <c r="I18" i="42" s="1"/>
  <c r="Y18" i="42"/>
  <c r="X18" i="42"/>
  <c r="P18" i="42"/>
  <c r="O18" i="42"/>
  <c r="Q18" i="42" s="1"/>
  <c r="M18" i="42"/>
  <c r="H18" i="42"/>
  <c r="C18" i="42"/>
  <c r="AB17" i="42"/>
  <c r="AD17" i="42" s="1"/>
  <c r="J17" i="42" s="1"/>
  <c r="Y17" i="42"/>
  <c r="X17" i="42"/>
  <c r="P17" i="42"/>
  <c r="O17" i="42"/>
  <c r="M17" i="42"/>
  <c r="H17" i="42"/>
  <c r="C17" i="42"/>
  <c r="AB16" i="42"/>
  <c r="AD16" i="42" s="1"/>
  <c r="J16" i="42" s="1"/>
  <c r="Y16" i="42"/>
  <c r="X16" i="42"/>
  <c r="P16" i="42"/>
  <c r="Q16" i="42" s="1"/>
  <c r="O16" i="42"/>
  <c r="M16" i="42"/>
  <c r="H16" i="42"/>
  <c r="C16" i="42"/>
  <c r="AB15" i="42"/>
  <c r="AD15" i="42" s="1"/>
  <c r="J15" i="42" s="1"/>
  <c r="Y15" i="42"/>
  <c r="X15" i="42"/>
  <c r="P15" i="42"/>
  <c r="O15" i="42"/>
  <c r="M15" i="42"/>
  <c r="H15" i="42"/>
  <c r="C15" i="42"/>
  <c r="AB14" i="42"/>
  <c r="AD14" i="42" s="1"/>
  <c r="J14" i="42" s="1"/>
  <c r="Y14" i="42"/>
  <c r="X14" i="42"/>
  <c r="P14" i="42"/>
  <c r="O14" i="42"/>
  <c r="Q14" i="42" s="1"/>
  <c r="M14" i="42"/>
  <c r="H14" i="42"/>
  <c r="C14" i="42"/>
  <c r="AB13" i="42"/>
  <c r="AD13" i="42" s="1"/>
  <c r="J13" i="42" s="1"/>
  <c r="K13" i="42" s="1"/>
  <c r="Y13" i="42"/>
  <c r="X13" i="42"/>
  <c r="P13" i="42"/>
  <c r="O13" i="42"/>
  <c r="M13" i="42"/>
  <c r="H13" i="42"/>
  <c r="C13" i="42"/>
  <c r="AB12" i="42"/>
  <c r="AD12" i="42" s="1"/>
  <c r="J12" i="42" s="1"/>
  <c r="Y12" i="42"/>
  <c r="X12" i="42"/>
  <c r="P12" i="42"/>
  <c r="O12" i="42"/>
  <c r="M12" i="42"/>
  <c r="H12" i="42"/>
  <c r="C12" i="42"/>
  <c r="AB11" i="42"/>
  <c r="AD11" i="42" s="1"/>
  <c r="J11" i="42" s="1"/>
  <c r="Y11" i="42"/>
  <c r="X11" i="42"/>
  <c r="P11" i="42"/>
  <c r="O11" i="42"/>
  <c r="M11" i="42"/>
  <c r="H11" i="42"/>
  <c r="C11" i="42"/>
  <c r="AD10" i="42"/>
  <c r="J10" i="42" s="1"/>
  <c r="I10" i="42" s="1"/>
  <c r="AB10" i="42"/>
  <c r="Y10" i="42"/>
  <c r="X10" i="42"/>
  <c r="Q10" i="42"/>
  <c r="P10" i="42"/>
  <c r="O10" i="42"/>
  <c r="M10" i="42"/>
  <c r="K10" i="42"/>
  <c r="H10" i="42"/>
  <c r="C10" i="42"/>
  <c r="AD9" i="42"/>
  <c r="J9" i="42" s="1"/>
  <c r="I9" i="42" s="1"/>
  <c r="AB9" i="42"/>
  <c r="Y9" i="42"/>
  <c r="X9" i="42"/>
  <c r="P9" i="42"/>
  <c r="O9" i="42"/>
  <c r="Q9" i="42" s="1"/>
  <c r="M9" i="42"/>
  <c r="H9" i="42"/>
  <c r="C9" i="42"/>
  <c r="AB8" i="42"/>
  <c r="AD8" i="42" s="1"/>
  <c r="J8" i="42" s="1"/>
  <c r="Y8" i="42"/>
  <c r="X8" i="42"/>
  <c r="Q8" i="42"/>
  <c r="P8" i="42"/>
  <c r="O8" i="42"/>
  <c r="M8" i="42"/>
  <c r="H8" i="42"/>
  <c r="C8" i="42"/>
  <c r="AD7" i="42"/>
  <c r="AB7" i="42"/>
  <c r="Y7" i="42"/>
  <c r="X7" i="42"/>
  <c r="P7" i="42"/>
  <c r="O7" i="42"/>
  <c r="Q7" i="42" s="1"/>
  <c r="M7" i="42"/>
  <c r="H7" i="42"/>
  <c r="C7" i="42"/>
  <c r="AB6" i="42"/>
  <c r="AD6" i="42" s="1"/>
  <c r="J6" i="42" s="1"/>
  <c r="Y6" i="42"/>
  <c r="X6" i="42"/>
  <c r="P6" i="42"/>
  <c r="Q6" i="42" s="1"/>
  <c r="O6" i="42"/>
  <c r="M6" i="42"/>
  <c r="H6" i="42"/>
  <c r="C6" i="42"/>
  <c r="AB5" i="42"/>
  <c r="AD5" i="42" s="1"/>
  <c r="J5" i="42" s="1"/>
  <c r="K5" i="42" s="1"/>
  <c r="Y5" i="42"/>
  <c r="X5" i="42"/>
  <c r="P5" i="42"/>
  <c r="O5" i="42"/>
  <c r="M5" i="42"/>
  <c r="H5" i="42"/>
  <c r="C5" i="42"/>
  <c r="AB4" i="42"/>
  <c r="AD4" i="42" s="1"/>
  <c r="Y4" i="42"/>
  <c r="X4" i="42"/>
  <c r="P4" i="42"/>
  <c r="O4" i="42"/>
  <c r="M4" i="42"/>
  <c r="J4" i="42"/>
  <c r="H4" i="42"/>
  <c r="C4" i="42"/>
  <c r="AG3" i="42"/>
  <c r="AF3" i="42"/>
  <c r="W3" i="42"/>
  <c r="V3" i="42"/>
  <c r="U3" i="42"/>
  <c r="T3" i="42"/>
  <c r="O3" i="42"/>
  <c r="G3" i="42"/>
  <c r="H3" i="42" s="1"/>
  <c r="F3" i="42"/>
  <c r="A2" i="42"/>
  <c r="A1" i="42"/>
  <c r="AD31" i="41"/>
  <c r="J31" i="41" s="1"/>
  <c r="AB31" i="41"/>
  <c r="Y31" i="41"/>
  <c r="X31" i="41"/>
  <c r="P31" i="41"/>
  <c r="Q31" i="41" s="1"/>
  <c r="O31" i="41"/>
  <c r="M31" i="41"/>
  <c r="H31" i="41"/>
  <c r="C31" i="41"/>
  <c r="AB30" i="41"/>
  <c r="AD30" i="41" s="1"/>
  <c r="J30" i="41" s="1"/>
  <c r="K30" i="41" s="1"/>
  <c r="Y30" i="41"/>
  <c r="X30" i="41"/>
  <c r="P30" i="41"/>
  <c r="O30" i="41"/>
  <c r="Q30" i="41" s="1"/>
  <c r="M30" i="41"/>
  <c r="H30" i="41"/>
  <c r="C30" i="41"/>
  <c r="AB29" i="41"/>
  <c r="AD29" i="41" s="1"/>
  <c r="J29" i="41" s="1"/>
  <c r="Y29" i="41"/>
  <c r="X29" i="41"/>
  <c r="P29" i="41"/>
  <c r="Q29" i="41" s="1"/>
  <c r="O29" i="41"/>
  <c r="M29" i="41"/>
  <c r="H29" i="41"/>
  <c r="C29" i="41"/>
  <c r="AB28" i="41"/>
  <c r="AD28" i="41" s="1"/>
  <c r="J28" i="41" s="1"/>
  <c r="Y28" i="41"/>
  <c r="X28" i="41"/>
  <c r="P28" i="41"/>
  <c r="O28" i="41"/>
  <c r="Q28" i="41" s="1"/>
  <c r="M28" i="41"/>
  <c r="H28" i="41"/>
  <c r="C28" i="41"/>
  <c r="AB27" i="41"/>
  <c r="AD27" i="41" s="1"/>
  <c r="J27" i="41" s="1"/>
  <c r="I27" i="41" s="1"/>
  <c r="Y27" i="41"/>
  <c r="X27" i="41"/>
  <c r="P27" i="41"/>
  <c r="O27" i="41"/>
  <c r="M27" i="41"/>
  <c r="K27" i="41"/>
  <c r="H27" i="41"/>
  <c r="C27" i="41"/>
  <c r="AB26" i="41"/>
  <c r="AD26" i="41" s="1"/>
  <c r="J26" i="41" s="1"/>
  <c r="Y26" i="41"/>
  <c r="X26" i="41"/>
  <c r="P26" i="41"/>
  <c r="O26" i="41"/>
  <c r="M26" i="41"/>
  <c r="H26" i="41"/>
  <c r="C26" i="41"/>
  <c r="AB25" i="41"/>
  <c r="AD25" i="41" s="1"/>
  <c r="J25" i="41" s="1"/>
  <c r="Y25" i="41"/>
  <c r="X25" i="41"/>
  <c r="P25" i="41"/>
  <c r="O25" i="41"/>
  <c r="M25" i="41"/>
  <c r="H25" i="41"/>
  <c r="C25" i="41"/>
  <c r="AB24" i="41"/>
  <c r="AD24" i="41" s="1"/>
  <c r="J24" i="41" s="1"/>
  <c r="Y24" i="41"/>
  <c r="X24" i="41"/>
  <c r="Q24" i="41"/>
  <c r="P24" i="41"/>
  <c r="O24" i="41"/>
  <c r="M24" i="41"/>
  <c r="H24" i="41"/>
  <c r="C24" i="41"/>
  <c r="AB23" i="41"/>
  <c r="AD23" i="41" s="1"/>
  <c r="J23" i="41" s="1"/>
  <c r="K23" i="41" s="1"/>
  <c r="Y23" i="41"/>
  <c r="X23" i="41"/>
  <c r="P23" i="41"/>
  <c r="O23" i="41"/>
  <c r="Q23" i="41" s="1"/>
  <c r="M23" i="41"/>
  <c r="I23" i="41"/>
  <c r="H23" i="41"/>
  <c r="C23" i="41"/>
  <c r="AB22" i="41"/>
  <c r="AD22" i="41" s="1"/>
  <c r="J22" i="41" s="1"/>
  <c r="Y22" i="41"/>
  <c r="X22" i="41"/>
  <c r="P22" i="41"/>
  <c r="O22" i="41"/>
  <c r="M22" i="41"/>
  <c r="H22" i="41"/>
  <c r="C22" i="41"/>
  <c r="AB21" i="41"/>
  <c r="AD21" i="41" s="1"/>
  <c r="J21" i="41" s="1"/>
  <c r="Y21" i="41"/>
  <c r="X21" i="41"/>
  <c r="P21" i="41"/>
  <c r="Q21" i="41" s="1"/>
  <c r="O21" i="41"/>
  <c r="M21" i="41"/>
  <c r="H21" i="41"/>
  <c r="C21" i="41"/>
  <c r="AB20" i="41"/>
  <c r="AD20" i="41" s="1"/>
  <c r="J20" i="41" s="1"/>
  <c r="Y20" i="41"/>
  <c r="X20" i="41"/>
  <c r="P20" i="41"/>
  <c r="O20" i="41"/>
  <c r="Q20" i="41" s="1"/>
  <c r="M20" i="41"/>
  <c r="H20" i="41"/>
  <c r="C20" i="41"/>
  <c r="AB19" i="41"/>
  <c r="AD19" i="41" s="1"/>
  <c r="J19" i="41" s="1"/>
  <c r="Y19" i="41"/>
  <c r="X19" i="41"/>
  <c r="P19" i="41"/>
  <c r="O19" i="41"/>
  <c r="Q19" i="41" s="1"/>
  <c r="M19" i="41"/>
  <c r="H19" i="41"/>
  <c r="C19" i="41"/>
  <c r="AB18" i="41"/>
  <c r="AD18" i="41" s="1"/>
  <c r="J18" i="41" s="1"/>
  <c r="Y18" i="41"/>
  <c r="X18" i="41"/>
  <c r="P18" i="41"/>
  <c r="O18" i="41"/>
  <c r="M18" i="41"/>
  <c r="H18" i="41"/>
  <c r="C18" i="41"/>
  <c r="AB17" i="41"/>
  <c r="AD17" i="41" s="1"/>
  <c r="J17" i="41" s="1"/>
  <c r="Y17" i="41"/>
  <c r="X17" i="41"/>
  <c r="P17" i="41"/>
  <c r="O17" i="41"/>
  <c r="M17" i="41"/>
  <c r="H17" i="41"/>
  <c r="C17" i="41"/>
  <c r="AB16" i="41"/>
  <c r="AD16" i="41" s="1"/>
  <c r="J16" i="41" s="1"/>
  <c r="Y16" i="41"/>
  <c r="X16" i="41"/>
  <c r="P16" i="41"/>
  <c r="Q16" i="41" s="1"/>
  <c r="O16" i="41"/>
  <c r="M16" i="41"/>
  <c r="H16" i="41"/>
  <c r="C16" i="41"/>
  <c r="AB15" i="41"/>
  <c r="AD15" i="41" s="1"/>
  <c r="J15" i="41" s="1"/>
  <c r="Y15" i="41"/>
  <c r="X15" i="41"/>
  <c r="P15" i="41"/>
  <c r="O15" i="41"/>
  <c r="M15" i="41"/>
  <c r="H15" i="41"/>
  <c r="C15" i="41"/>
  <c r="AB14" i="41"/>
  <c r="AD14" i="41" s="1"/>
  <c r="J14" i="41" s="1"/>
  <c r="Y14" i="41"/>
  <c r="X14" i="41"/>
  <c r="P14" i="41"/>
  <c r="O14" i="41"/>
  <c r="M14" i="41"/>
  <c r="H14" i="41"/>
  <c r="C14" i="41"/>
  <c r="AD13" i="41"/>
  <c r="AB13" i="41"/>
  <c r="Y13" i="41"/>
  <c r="X13" i="41"/>
  <c r="P13" i="41"/>
  <c r="Q13" i="41" s="1"/>
  <c r="O13" i="41"/>
  <c r="M13" i="41"/>
  <c r="K13" i="41"/>
  <c r="J13" i="41"/>
  <c r="I13" i="41" s="1"/>
  <c r="H13" i="41"/>
  <c r="C13" i="41"/>
  <c r="AB12" i="41"/>
  <c r="AD12" i="41" s="1"/>
  <c r="J12" i="41" s="1"/>
  <c r="Y12" i="41"/>
  <c r="X12" i="41"/>
  <c r="P12" i="41"/>
  <c r="Q12" i="41" s="1"/>
  <c r="O12" i="41"/>
  <c r="M12" i="41"/>
  <c r="H12" i="41"/>
  <c r="C12" i="41"/>
  <c r="AB11" i="41"/>
  <c r="AD11" i="41" s="1"/>
  <c r="J11" i="41" s="1"/>
  <c r="Y11" i="41"/>
  <c r="X11" i="41"/>
  <c r="P11" i="41"/>
  <c r="O11" i="41"/>
  <c r="Q11" i="41" s="1"/>
  <c r="M11" i="41"/>
  <c r="H11" i="41"/>
  <c r="C11" i="41"/>
  <c r="AB10" i="41"/>
  <c r="AD10" i="41" s="1"/>
  <c r="Y10" i="41"/>
  <c r="X10" i="41"/>
  <c r="P10" i="41"/>
  <c r="O10" i="41"/>
  <c r="Q10" i="41" s="1"/>
  <c r="M10" i="41"/>
  <c r="J10" i="41"/>
  <c r="H10" i="41"/>
  <c r="C10" i="41"/>
  <c r="AB9" i="41"/>
  <c r="AD9" i="41" s="1"/>
  <c r="Y9" i="41"/>
  <c r="X9" i="41"/>
  <c r="P9" i="41"/>
  <c r="O9" i="41"/>
  <c r="Q9" i="41" s="1"/>
  <c r="M9" i="41"/>
  <c r="J9" i="41"/>
  <c r="H9" i="41"/>
  <c r="C9" i="41"/>
  <c r="AB8" i="41"/>
  <c r="AD8" i="41" s="1"/>
  <c r="J8" i="41" s="1"/>
  <c r="Y8" i="41"/>
  <c r="X8" i="41"/>
  <c r="P8" i="41"/>
  <c r="O8" i="41"/>
  <c r="Q8" i="41" s="1"/>
  <c r="M8" i="41"/>
  <c r="H8" i="41"/>
  <c r="C8" i="41"/>
  <c r="AB7" i="41"/>
  <c r="AD7" i="41" s="1"/>
  <c r="J7" i="41" s="1"/>
  <c r="Y7" i="41"/>
  <c r="X7" i="41"/>
  <c r="P7" i="41"/>
  <c r="Q7" i="41" s="1"/>
  <c r="O7" i="41"/>
  <c r="M7" i="41"/>
  <c r="H7" i="41"/>
  <c r="C7" i="41"/>
  <c r="AB6" i="41"/>
  <c r="AD6" i="41" s="1"/>
  <c r="Y6" i="41"/>
  <c r="X6" i="41"/>
  <c r="P6" i="41"/>
  <c r="O6" i="41"/>
  <c r="Q6" i="41" s="1"/>
  <c r="M6" i="41"/>
  <c r="J6" i="41"/>
  <c r="I6" i="41" s="1"/>
  <c r="H6" i="41"/>
  <c r="C6" i="41"/>
  <c r="AB5" i="41"/>
  <c r="AD5" i="41" s="1"/>
  <c r="J5" i="41" s="1"/>
  <c r="Y5" i="41"/>
  <c r="X5" i="41"/>
  <c r="P5" i="41"/>
  <c r="Q5" i="41" s="1"/>
  <c r="O5" i="41"/>
  <c r="M5" i="41"/>
  <c r="H5" i="41"/>
  <c r="C5" i="41"/>
  <c r="AD4" i="41"/>
  <c r="J4" i="41" s="1"/>
  <c r="AB4" i="41"/>
  <c r="Y4" i="41"/>
  <c r="X4" i="41"/>
  <c r="P4" i="41"/>
  <c r="O4" i="41"/>
  <c r="M4" i="41"/>
  <c r="H4" i="41"/>
  <c r="C4" i="41"/>
  <c r="AG3" i="41"/>
  <c r="AF3" i="41"/>
  <c r="W3" i="41"/>
  <c r="X3" i="41" s="1"/>
  <c r="V3" i="41"/>
  <c r="U3" i="41"/>
  <c r="T3" i="41"/>
  <c r="O3" i="41"/>
  <c r="G3" i="41"/>
  <c r="F3" i="41"/>
  <c r="D3" i="41"/>
  <c r="A2" i="41"/>
  <c r="A1" i="41"/>
  <c r="AB31" i="40"/>
  <c r="AD31" i="40" s="1"/>
  <c r="J31" i="40" s="1"/>
  <c r="Y31" i="40"/>
  <c r="X31" i="40"/>
  <c r="P31" i="40"/>
  <c r="Q31" i="40" s="1"/>
  <c r="O31" i="40"/>
  <c r="M31" i="40"/>
  <c r="H31" i="40"/>
  <c r="C31" i="40"/>
  <c r="AB30" i="40"/>
  <c r="AD30" i="40" s="1"/>
  <c r="J30" i="40" s="1"/>
  <c r="Y30" i="40"/>
  <c r="X30" i="40"/>
  <c r="P30" i="40"/>
  <c r="O30" i="40"/>
  <c r="M30" i="40"/>
  <c r="H30" i="40"/>
  <c r="C30" i="40"/>
  <c r="AD29" i="40"/>
  <c r="J29" i="40" s="1"/>
  <c r="I29" i="40" s="1"/>
  <c r="AB29" i="40"/>
  <c r="Y29" i="40"/>
  <c r="X29" i="40"/>
  <c r="P29" i="40"/>
  <c r="O29" i="40"/>
  <c r="M29" i="40"/>
  <c r="H29" i="40"/>
  <c r="C29" i="40"/>
  <c r="AB28" i="40"/>
  <c r="AD28" i="40" s="1"/>
  <c r="J28" i="40" s="1"/>
  <c r="Y28" i="40"/>
  <c r="X28" i="40"/>
  <c r="P28" i="40"/>
  <c r="O28" i="40"/>
  <c r="M28" i="40"/>
  <c r="H28" i="40"/>
  <c r="C28" i="40"/>
  <c r="AB27" i="40"/>
  <c r="AD27" i="40" s="1"/>
  <c r="J27" i="40" s="1"/>
  <c r="Y27" i="40"/>
  <c r="X27" i="40"/>
  <c r="P27" i="40"/>
  <c r="O27" i="40"/>
  <c r="Q27" i="40" s="1"/>
  <c r="M27" i="40"/>
  <c r="H27" i="40"/>
  <c r="C27" i="40"/>
  <c r="AB26" i="40"/>
  <c r="AD26" i="40" s="1"/>
  <c r="J26" i="40" s="1"/>
  <c r="Y26" i="40"/>
  <c r="X26" i="40"/>
  <c r="P26" i="40"/>
  <c r="Q26" i="40" s="1"/>
  <c r="O26" i="40"/>
  <c r="M26" i="40"/>
  <c r="H26" i="40"/>
  <c r="C26" i="40"/>
  <c r="AB25" i="40"/>
  <c r="AD25" i="40" s="1"/>
  <c r="J25" i="40" s="1"/>
  <c r="Y25" i="40"/>
  <c r="X25" i="40"/>
  <c r="P25" i="40"/>
  <c r="O25" i="40"/>
  <c r="Q25" i="40" s="1"/>
  <c r="M25" i="40"/>
  <c r="H25" i="40"/>
  <c r="C25" i="40"/>
  <c r="AB24" i="40"/>
  <c r="AD24" i="40" s="1"/>
  <c r="J24" i="40" s="1"/>
  <c r="Y24" i="40"/>
  <c r="X24" i="40"/>
  <c r="P24" i="40"/>
  <c r="O24" i="40"/>
  <c r="M24" i="40"/>
  <c r="H24" i="40"/>
  <c r="C24" i="40"/>
  <c r="AB23" i="40"/>
  <c r="AD23" i="40" s="1"/>
  <c r="Y23" i="40"/>
  <c r="X23" i="40"/>
  <c r="P23" i="40"/>
  <c r="O23" i="40"/>
  <c r="M23" i="40"/>
  <c r="J23" i="40"/>
  <c r="I23" i="40" s="1"/>
  <c r="H23" i="40"/>
  <c r="C23" i="40"/>
  <c r="AB22" i="40"/>
  <c r="AD22" i="40" s="1"/>
  <c r="J22" i="40" s="1"/>
  <c r="Y22" i="40"/>
  <c r="X22" i="40"/>
  <c r="Q22" i="40"/>
  <c r="P22" i="40"/>
  <c r="O22" i="40"/>
  <c r="M22" i="40"/>
  <c r="H22" i="40"/>
  <c r="C22" i="40"/>
  <c r="AB21" i="40"/>
  <c r="AD21" i="40" s="1"/>
  <c r="J21" i="40" s="1"/>
  <c r="Y21" i="40"/>
  <c r="X21" i="40"/>
  <c r="P21" i="40"/>
  <c r="O21" i="40"/>
  <c r="M21" i="40"/>
  <c r="H21" i="40"/>
  <c r="C21" i="40"/>
  <c r="AB20" i="40"/>
  <c r="AD20" i="40" s="1"/>
  <c r="J20" i="40" s="1"/>
  <c r="Y20" i="40"/>
  <c r="X20" i="40"/>
  <c r="Q20" i="40"/>
  <c r="P20" i="40"/>
  <c r="O20" i="40"/>
  <c r="M20" i="40"/>
  <c r="H20" i="40"/>
  <c r="C20" i="40"/>
  <c r="AB19" i="40"/>
  <c r="AD19" i="40" s="1"/>
  <c r="J19" i="40" s="1"/>
  <c r="Y19" i="40"/>
  <c r="X19" i="40"/>
  <c r="P19" i="40"/>
  <c r="O19" i="40"/>
  <c r="Q19" i="40" s="1"/>
  <c r="M19" i="40"/>
  <c r="H19" i="40"/>
  <c r="C19" i="40"/>
  <c r="AB18" i="40"/>
  <c r="AD18" i="40" s="1"/>
  <c r="J18" i="40" s="1"/>
  <c r="Y18" i="40"/>
  <c r="X18" i="40"/>
  <c r="P18" i="40"/>
  <c r="O18" i="40"/>
  <c r="Q18" i="40" s="1"/>
  <c r="M18" i="40"/>
  <c r="H18" i="40"/>
  <c r="C18" i="40"/>
  <c r="AB17" i="40"/>
  <c r="AD17" i="40" s="1"/>
  <c r="J17" i="40" s="1"/>
  <c r="K17" i="40" s="1"/>
  <c r="Y17" i="40"/>
  <c r="X17" i="40"/>
  <c r="P17" i="40"/>
  <c r="O17" i="40"/>
  <c r="Q17" i="40" s="1"/>
  <c r="M17" i="40"/>
  <c r="I17" i="40"/>
  <c r="H17" i="40"/>
  <c r="C17" i="40"/>
  <c r="AD16" i="40"/>
  <c r="J16" i="40" s="1"/>
  <c r="AB16" i="40"/>
  <c r="Y16" i="40"/>
  <c r="X16" i="40"/>
  <c r="P16" i="40"/>
  <c r="O16" i="40"/>
  <c r="M16" i="40"/>
  <c r="H16" i="40"/>
  <c r="C16" i="40"/>
  <c r="AB15" i="40"/>
  <c r="AD15" i="40" s="1"/>
  <c r="J15" i="40" s="1"/>
  <c r="K15" i="40" s="1"/>
  <c r="Y15" i="40"/>
  <c r="X15" i="40"/>
  <c r="P15" i="40"/>
  <c r="O15" i="40"/>
  <c r="Q15" i="40" s="1"/>
  <c r="M15" i="40"/>
  <c r="H15" i="40"/>
  <c r="C15" i="40"/>
  <c r="AD14" i="40"/>
  <c r="J14" i="40" s="1"/>
  <c r="I14" i="40" s="1"/>
  <c r="AB14" i="40"/>
  <c r="Y14" i="40"/>
  <c r="X14" i="40"/>
  <c r="P14" i="40"/>
  <c r="O14" i="40"/>
  <c r="M14" i="40"/>
  <c r="K14" i="40"/>
  <c r="H14" i="40"/>
  <c r="C14" i="40"/>
  <c r="AB13" i="40"/>
  <c r="AD13" i="40" s="1"/>
  <c r="J13" i="40" s="1"/>
  <c r="K13" i="40" s="1"/>
  <c r="Y13" i="40"/>
  <c r="X13" i="40"/>
  <c r="P13" i="40"/>
  <c r="O13" i="40"/>
  <c r="Q13" i="40" s="1"/>
  <c r="M13" i="40"/>
  <c r="I13" i="40"/>
  <c r="H13" i="40"/>
  <c r="C13" i="40"/>
  <c r="AB12" i="40"/>
  <c r="AD12" i="40" s="1"/>
  <c r="Y12" i="40"/>
  <c r="X12" i="40"/>
  <c r="P12" i="40"/>
  <c r="O12" i="40"/>
  <c r="Q12" i="40" s="1"/>
  <c r="M12" i="40"/>
  <c r="J12" i="40"/>
  <c r="K12" i="40" s="1"/>
  <c r="H12" i="40"/>
  <c r="C12" i="40"/>
  <c r="AB11" i="40"/>
  <c r="AD11" i="40" s="1"/>
  <c r="J11" i="40" s="1"/>
  <c r="Y11" i="40"/>
  <c r="X11" i="40"/>
  <c r="Q11" i="40"/>
  <c r="P11" i="40"/>
  <c r="O11" i="40"/>
  <c r="M11" i="40"/>
  <c r="H11" i="40"/>
  <c r="C11" i="40"/>
  <c r="AB10" i="40"/>
  <c r="AD10" i="40" s="1"/>
  <c r="J10" i="40" s="1"/>
  <c r="Y10" i="40"/>
  <c r="X10" i="40"/>
  <c r="Q10" i="40"/>
  <c r="P10" i="40"/>
  <c r="O10" i="40"/>
  <c r="M10" i="40"/>
  <c r="H10" i="40"/>
  <c r="C10" i="40"/>
  <c r="AB9" i="40"/>
  <c r="AD9" i="40" s="1"/>
  <c r="J9" i="40" s="1"/>
  <c r="K9" i="40" s="1"/>
  <c r="Y9" i="40"/>
  <c r="X9" i="40"/>
  <c r="P9" i="40"/>
  <c r="O9" i="40"/>
  <c r="M9" i="40"/>
  <c r="H9" i="40"/>
  <c r="C9" i="40"/>
  <c r="AB8" i="40"/>
  <c r="AD8" i="40" s="1"/>
  <c r="J8" i="40" s="1"/>
  <c r="Y8" i="40"/>
  <c r="X8" i="40"/>
  <c r="P8" i="40"/>
  <c r="O8" i="40"/>
  <c r="Q8" i="40" s="1"/>
  <c r="M8" i="40"/>
  <c r="H8" i="40"/>
  <c r="C8" i="40"/>
  <c r="AB7" i="40"/>
  <c r="AD7" i="40" s="1"/>
  <c r="J7" i="40" s="1"/>
  <c r="Y7" i="40"/>
  <c r="X7" i="40"/>
  <c r="P7" i="40"/>
  <c r="Q7" i="40" s="1"/>
  <c r="O7" i="40"/>
  <c r="M7" i="40"/>
  <c r="H7" i="40"/>
  <c r="C7" i="40"/>
  <c r="AD6" i="40"/>
  <c r="J6" i="40" s="1"/>
  <c r="I6" i="40" s="1"/>
  <c r="AB6" i="40"/>
  <c r="Y6" i="40"/>
  <c r="X6" i="40"/>
  <c r="P6" i="40"/>
  <c r="O6" i="40"/>
  <c r="Q6" i="40" s="1"/>
  <c r="M6" i="40"/>
  <c r="H6" i="40"/>
  <c r="C6" i="40"/>
  <c r="AB5" i="40"/>
  <c r="AD5" i="40" s="1"/>
  <c r="J5" i="40" s="1"/>
  <c r="Y5" i="40"/>
  <c r="X5" i="40"/>
  <c r="P5" i="40"/>
  <c r="O5" i="40"/>
  <c r="M5" i="40"/>
  <c r="H5" i="40"/>
  <c r="C5" i="40"/>
  <c r="AB4" i="40"/>
  <c r="AD4" i="40" s="1"/>
  <c r="Y4" i="40"/>
  <c r="X4" i="40"/>
  <c r="P4" i="40"/>
  <c r="O4" i="40"/>
  <c r="M4" i="40"/>
  <c r="J4" i="40"/>
  <c r="H4" i="40"/>
  <c r="C4" i="40"/>
  <c r="AG3" i="40"/>
  <c r="AF3" i="40"/>
  <c r="W3" i="40"/>
  <c r="V3" i="40"/>
  <c r="U3" i="40"/>
  <c r="T3" i="40"/>
  <c r="O3" i="40"/>
  <c r="G3" i="40"/>
  <c r="F3" i="40"/>
  <c r="D3" i="40"/>
  <c r="A2" i="40"/>
  <c r="A1" i="40"/>
  <c r="AB31" i="39"/>
  <c r="AD31" i="39" s="1"/>
  <c r="J31" i="39" s="1"/>
  <c r="Y31" i="39"/>
  <c r="X31" i="39"/>
  <c r="P31" i="39"/>
  <c r="O31" i="39"/>
  <c r="Q31" i="39" s="1"/>
  <c r="M31" i="39"/>
  <c r="H31" i="39"/>
  <c r="C31" i="39"/>
  <c r="AB30" i="39"/>
  <c r="AD30" i="39" s="1"/>
  <c r="J30" i="39" s="1"/>
  <c r="K30" i="39" s="1"/>
  <c r="Y30" i="39"/>
  <c r="X30" i="39"/>
  <c r="P30" i="39"/>
  <c r="O30" i="39"/>
  <c r="Q30" i="39" s="1"/>
  <c r="M30" i="39"/>
  <c r="H30" i="39"/>
  <c r="C30" i="39"/>
  <c r="AB29" i="39"/>
  <c r="AD29" i="39" s="1"/>
  <c r="J29" i="39" s="1"/>
  <c r="Y29" i="39"/>
  <c r="X29" i="39"/>
  <c r="P29" i="39"/>
  <c r="O29" i="39"/>
  <c r="Q29" i="39" s="1"/>
  <c r="M29" i="39"/>
  <c r="H29" i="39"/>
  <c r="C29" i="39"/>
  <c r="AD28" i="39"/>
  <c r="J28" i="39" s="1"/>
  <c r="AB28" i="39"/>
  <c r="Y28" i="39"/>
  <c r="X28" i="39"/>
  <c r="P28" i="39"/>
  <c r="O28" i="39"/>
  <c r="Q28" i="39" s="1"/>
  <c r="M28" i="39"/>
  <c r="H28" i="39"/>
  <c r="C28" i="39"/>
  <c r="AB27" i="39"/>
  <c r="AD27" i="39" s="1"/>
  <c r="J27" i="39" s="1"/>
  <c r="Y27" i="39"/>
  <c r="X27" i="39"/>
  <c r="P27" i="39"/>
  <c r="O27" i="39"/>
  <c r="M27" i="39"/>
  <c r="H27" i="39"/>
  <c r="C27" i="39"/>
  <c r="AB26" i="39"/>
  <c r="AD26" i="39" s="1"/>
  <c r="J26" i="39" s="1"/>
  <c r="Y26" i="39"/>
  <c r="X26" i="39"/>
  <c r="P26" i="39"/>
  <c r="O26" i="39"/>
  <c r="Q26" i="39" s="1"/>
  <c r="M26" i="39"/>
  <c r="H26" i="39"/>
  <c r="C26" i="39"/>
  <c r="AB25" i="39"/>
  <c r="AD25" i="39" s="1"/>
  <c r="J25" i="39" s="1"/>
  <c r="Y25" i="39"/>
  <c r="X25" i="39"/>
  <c r="P25" i="39"/>
  <c r="Q25" i="39" s="1"/>
  <c r="O25" i="39"/>
  <c r="M25" i="39"/>
  <c r="H25" i="39"/>
  <c r="C25" i="39"/>
  <c r="AD24" i="39"/>
  <c r="J24" i="39" s="1"/>
  <c r="K24" i="39" s="1"/>
  <c r="AB24" i="39"/>
  <c r="Y24" i="39"/>
  <c r="X24" i="39"/>
  <c r="P24" i="39"/>
  <c r="O24" i="39"/>
  <c r="M24" i="39"/>
  <c r="I24" i="39"/>
  <c r="H24" i="39"/>
  <c r="C24" i="39"/>
  <c r="AB23" i="39"/>
  <c r="AD23" i="39" s="1"/>
  <c r="J23" i="39" s="1"/>
  <c r="Y23" i="39"/>
  <c r="X23" i="39"/>
  <c r="P23" i="39"/>
  <c r="O23" i="39"/>
  <c r="M23" i="39"/>
  <c r="H23" i="39"/>
  <c r="C23" i="39"/>
  <c r="AB22" i="39"/>
  <c r="AD22" i="39" s="1"/>
  <c r="J22" i="39" s="1"/>
  <c r="Y22" i="39"/>
  <c r="X22" i="39"/>
  <c r="P22" i="39"/>
  <c r="O22" i="39"/>
  <c r="M22" i="39"/>
  <c r="H22" i="39"/>
  <c r="C22" i="39"/>
  <c r="AB21" i="39"/>
  <c r="AD21" i="39" s="1"/>
  <c r="J21" i="39" s="1"/>
  <c r="Y21" i="39"/>
  <c r="X21" i="39"/>
  <c r="P21" i="39"/>
  <c r="O21" i="39"/>
  <c r="Q21" i="39" s="1"/>
  <c r="M21" i="39"/>
  <c r="H21" i="39"/>
  <c r="C21" i="39"/>
  <c r="AD20" i="39"/>
  <c r="J20" i="39" s="1"/>
  <c r="AB20" i="39"/>
  <c r="Y20" i="39"/>
  <c r="X20" i="39"/>
  <c r="P20" i="39"/>
  <c r="O20" i="39"/>
  <c r="M20" i="39"/>
  <c r="H20" i="39"/>
  <c r="C20" i="39"/>
  <c r="AB19" i="39"/>
  <c r="AD19" i="39" s="1"/>
  <c r="J19" i="39" s="1"/>
  <c r="Y19" i="39"/>
  <c r="X19" i="39"/>
  <c r="P19" i="39"/>
  <c r="O19" i="39"/>
  <c r="M19" i="39"/>
  <c r="H19" i="39"/>
  <c r="C19" i="39"/>
  <c r="AB18" i="39"/>
  <c r="AD18" i="39" s="1"/>
  <c r="J18" i="39" s="1"/>
  <c r="Y18" i="39"/>
  <c r="X18" i="39"/>
  <c r="P18" i="39"/>
  <c r="O18" i="39"/>
  <c r="Q18" i="39" s="1"/>
  <c r="M18" i="39"/>
  <c r="H18" i="39"/>
  <c r="C18" i="39"/>
  <c r="AB17" i="39"/>
  <c r="AD17" i="39" s="1"/>
  <c r="Y17" i="39"/>
  <c r="X17" i="39"/>
  <c r="P17" i="39"/>
  <c r="O17" i="39"/>
  <c r="M17" i="39"/>
  <c r="J17" i="39"/>
  <c r="I17" i="39" s="1"/>
  <c r="H17" i="39"/>
  <c r="C17" i="39"/>
  <c r="AD16" i="39"/>
  <c r="J16" i="39" s="1"/>
  <c r="AB16" i="39"/>
  <c r="Y16" i="39"/>
  <c r="X16" i="39"/>
  <c r="P16" i="39"/>
  <c r="O16" i="39"/>
  <c r="Q16" i="39" s="1"/>
  <c r="M16" i="39"/>
  <c r="K16" i="39"/>
  <c r="I16" i="39"/>
  <c r="H16" i="39"/>
  <c r="C16" i="39"/>
  <c r="AB15" i="39"/>
  <c r="AD15" i="39" s="1"/>
  <c r="J15" i="39" s="1"/>
  <c r="I15" i="39" s="1"/>
  <c r="Y15" i="39"/>
  <c r="X15" i="39"/>
  <c r="P15" i="39"/>
  <c r="O15" i="39"/>
  <c r="M15" i="39"/>
  <c r="H15" i="39"/>
  <c r="C15" i="39"/>
  <c r="AB14" i="39"/>
  <c r="AD14" i="39" s="1"/>
  <c r="J14" i="39" s="1"/>
  <c r="Y14" i="39"/>
  <c r="X14" i="39"/>
  <c r="Q14" i="39"/>
  <c r="P14" i="39"/>
  <c r="O14" i="39"/>
  <c r="M14" i="39"/>
  <c r="H14" i="39"/>
  <c r="C14" i="39"/>
  <c r="AB13" i="39"/>
  <c r="AD13" i="39" s="1"/>
  <c r="J13" i="39" s="1"/>
  <c r="Y13" i="39"/>
  <c r="X13" i="39"/>
  <c r="P13" i="39"/>
  <c r="O13" i="39"/>
  <c r="M13" i="39"/>
  <c r="H13" i="39"/>
  <c r="C13" i="39"/>
  <c r="AB12" i="39"/>
  <c r="AD12" i="39" s="1"/>
  <c r="J12" i="39" s="1"/>
  <c r="K12" i="39" s="1"/>
  <c r="Y12" i="39"/>
  <c r="X12" i="39"/>
  <c r="P12" i="39"/>
  <c r="O12" i="39"/>
  <c r="Q12" i="39" s="1"/>
  <c r="M12" i="39"/>
  <c r="I12" i="39"/>
  <c r="H12" i="39"/>
  <c r="C12" i="39"/>
  <c r="AB11" i="39"/>
  <c r="AD11" i="39" s="1"/>
  <c r="Y11" i="39"/>
  <c r="X11" i="39"/>
  <c r="P11" i="39"/>
  <c r="O11" i="39"/>
  <c r="M11" i="39"/>
  <c r="J11" i="39"/>
  <c r="H11" i="39"/>
  <c r="C11" i="39"/>
  <c r="AB10" i="39"/>
  <c r="AD10" i="39" s="1"/>
  <c r="J10" i="39" s="1"/>
  <c r="Y10" i="39"/>
  <c r="X10" i="39"/>
  <c r="P10" i="39"/>
  <c r="O10" i="39"/>
  <c r="M10" i="39"/>
  <c r="H10" i="39"/>
  <c r="C10" i="39"/>
  <c r="AD9" i="39"/>
  <c r="J9" i="39" s="1"/>
  <c r="AB9" i="39"/>
  <c r="Y9" i="39"/>
  <c r="X9" i="39"/>
  <c r="P9" i="39"/>
  <c r="Q9" i="39" s="1"/>
  <c r="O9" i="39"/>
  <c r="M9" i="39"/>
  <c r="H9" i="39"/>
  <c r="C9" i="39"/>
  <c r="AB8" i="39"/>
  <c r="AD8" i="39" s="1"/>
  <c r="J8" i="39" s="1"/>
  <c r="I8" i="39" s="1"/>
  <c r="Y8" i="39"/>
  <c r="X8" i="39"/>
  <c r="P8" i="39"/>
  <c r="O8" i="39"/>
  <c r="Q8" i="39" s="1"/>
  <c r="M8" i="39"/>
  <c r="K8" i="39"/>
  <c r="H8" i="39"/>
  <c r="C8" i="39"/>
  <c r="AB7" i="39"/>
  <c r="AD7" i="39" s="1"/>
  <c r="J7" i="39" s="1"/>
  <c r="I7" i="39" s="1"/>
  <c r="Y7" i="39"/>
  <c r="X7" i="39"/>
  <c r="P7" i="39"/>
  <c r="O7" i="39"/>
  <c r="Q7" i="39" s="1"/>
  <c r="M7" i="39"/>
  <c r="H7" i="39"/>
  <c r="C7" i="39"/>
  <c r="AB6" i="39"/>
  <c r="AD6" i="39" s="1"/>
  <c r="J6" i="39" s="1"/>
  <c r="Y6" i="39"/>
  <c r="X6" i="39"/>
  <c r="P6" i="39"/>
  <c r="O6" i="39"/>
  <c r="M6" i="39"/>
  <c r="H6" i="39"/>
  <c r="C6" i="39"/>
  <c r="AB5" i="39"/>
  <c r="AD5" i="39" s="1"/>
  <c r="Y5" i="39"/>
  <c r="X5" i="39"/>
  <c r="P5" i="39"/>
  <c r="O5" i="39"/>
  <c r="M5" i="39"/>
  <c r="H5" i="39"/>
  <c r="C5" i="39"/>
  <c r="AB4" i="39"/>
  <c r="AD4" i="39" s="1"/>
  <c r="J4" i="39" s="1"/>
  <c r="I4" i="39" s="1"/>
  <c r="Y4" i="39"/>
  <c r="X4" i="39"/>
  <c r="P4" i="39"/>
  <c r="O4" i="39"/>
  <c r="Q4" i="39" s="1"/>
  <c r="M4" i="39"/>
  <c r="K4" i="39"/>
  <c r="H4" i="39"/>
  <c r="C4" i="39"/>
  <c r="AG3" i="39"/>
  <c r="AF3" i="39"/>
  <c r="W3" i="39"/>
  <c r="X3" i="39" s="1"/>
  <c r="V3" i="39"/>
  <c r="U3" i="39"/>
  <c r="T3" i="39"/>
  <c r="O3" i="39"/>
  <c r="H3" i="39"/>
  <c r="G3" i="39"/>
  <c r="F3" i="39"/>
  <c r="D3" i="39"/>
  <c r="A2" i="39"/>
  <c r="A1" i="39"/>
  <c r="AB31" i="38"/>
  <c r="AD31" i="38" s="1"/>
  <c r="J31" i="38" s="1"/>
  <c r="Y31" i="38"/>
  <c r="X31" i="38"/>
  <c r="P31" i="38"/>
  <c r="O31" i="38"/>
  <c r="Q31" i="38" s="1"/>
  <c r="M31" i="38"/>
  <c r="H31" i="38"/>
  <c r="C31" i="38"/>
  <c r="AD30" i="38"/>
  <c r="J30" i="38" s="1"/>
  <c r="K30" i="38" s="1"/>
  <c r="AB30" i="38"/>
  <c r="Y30" i="38"/>
  <c r="X30" i="38"/>
  <c r="P30" i="38"/>
  <c r="O30" i="38"/>
  <c r="M30" i="38"/>
  <c r="H30" i="38"/>
  <c r="C30" i="38"/>
  <c r="AB29" i="38"/>
  <c r="AD29" i="38" s="1"/>
  <c r="J29" i="38" s="1"/>
  <c r="Y29" i="38"/>
  <c r="X29" i="38"/>
  <c r="P29" i="38"/>
  <c r="O29" i="38"/>
  <c r="M29" i="38"/>
  <c r="H29" i="38"/>
  <c r="C29" i="38"/>
  <c r="AD28" i="38"/>
  <c r="AB28" i="38"/>
  <c r="Y28" i="38"/>
  <c r="X28" i="38"/>
  <c r="P28" i="38"/>
  <c r="O28" i="38"/>
  <c r="M28" i="38"/>
  <c r="K28" i="38"/>
  <c r="J28" i="38"/>
  <c r="I28" i="38" s="1"/>
  <c r="H28" i="38"/>
  <c r="C28" i="38"/>
  <c r="AB27" i="38"/>
  <c r="AD27" i="38" s="1"/>
  <c r="J27" i="38" s="1"/>
  <c r="Y27" i="38"/>
  <c r="X27" i="38"/>
  <c r="Q27" i="38"/>
  <c r="P27" i="38"/>
  <c r="O27" i="38"/>
  <c r="M27" i="38"/>
  <c r="H27" i="38"/>
  <c r="C27" i="38"/>
  <c r="AD26" i="38"/>
  <c r="J26" i="38" s="1"/>
  <c r="K26" i="38" s="1"/>
  <c r="AB26" i="38"/>
  <c r="Y26" i="38"/>
  <c r="X26" i="38"/>
  <c r="P26" i="38"/>
  <c r="O26" i="38"/>
  <c r="M26" i="38"/>
  <c r="I26" i="38"/>
  <c r="H26" i="38"/>
  <c r="C26" i="38"/>
  <c r="AB25" i="38"/>
  <c r="AD25" i="38" s="1"/>
  <c r="J25" i="38" s="1"/>
  <c r="Y25" i="38"/>
  <c r="X25" i="38"/>
  <c r="P25" i="38"/>
  <c r="O25" i="38"/>
  <c r="M25" i="38"/>
  <c r="H25" i="38"/>
  <c r="C25" i="38"/>
  <c r="AD24" i="38"/>
  <c r="AB24" i="38"/>
  <c r="Y24" i="38"/>
  <c r="X24" i="38"/>
  <c r="P24" i="38"/>
  <c r="O24" i="38"/>
  <c r="Q24" i="38" s="1"/>
  <c r="M24" i="38"/>
  <c r="K24" i="38"/>
  <c r="J24" i="38"/>
  <c r="I24" i="38" s="1"/>
  <c r="H24" i="38"/>
  <c r="C24" i="38"/>
  <c r="AB23" i="38"/>
  <c r="AD23" i="38" s="1"/>
  <c r="J23" i="38" s="1"/>
  <c r="Y23" i="38"/>
  <c r="X23" i="38"/>
  <c r="P23" i="38"/>
  <c r="O23" i="38"/>
  <c r="Q23" i="38" s="1"/>
  <c r="M23" i="38"/>
  <c r="H23" i="38"/>
  <c r="C23" i="38"/>
  <c r="AB22" i="38"/>
  <c r="AD22" i="38" s="1"/>
  <c r="J22" i="38" s="1"/>
  <c r="Y22" i="38"/>
  <c r="X22" i="38"/>
  <c r="P22" i="38"/>
  <c r="O22" i="38"/>
  <c r="Q22" i="38" s="1"/>
  <c r="M22" i="38"/>
  <c r="H22" i="38"/>
  <c r="C22" i="38"/>
  <c r="AB21" i="38"/>
  <c r="AD21" i="38" s="1"/>
  <c r="J21" i="38" s="1"/>
  <c r="K21" i="38" s="1"/>
  <c r="Y21" i="38"/>
  <c r="X21" i="38"/>
  <c r="Q21" i="38"/>
  <c r="P21" i="38"/>
  <c r="O21" i="38"/>
  <c r="M21" i="38"/>
  <c r="H21" i="38"/>
  <c r="C21" i="38"/>
  <c r="AB20" i="38"/>
  <c r="AD20" i="38" s="1"/>
  <c r="J20" i="38" s="1"/>
  <c r="Y20" i="38"/>
  <c r="X20" i="38"/>
  <c r="P20" i="38"/>
  <c r="O20" i="38"/>
  <c r="M20" i="38"/>
  <c r="H20" i="38"/>
  <c r="C20" i="38"/>
  <c r="AB19" i="38"/>
  <c r="AD19" i="38" s="1"/>
  <c r="J19" i="38" s="1"/>
  <c r="Y19" i="38"/>
  <c r="X19" i="38"/>
  <c r="P19" i="38"/>
  <c r="O19" i="38"/>
  <c r="M19" i="38"/>
  <c r="H19" i="38"/>
  <c r="C19" i="38"/>
  <c r="AD18" i="38"/>
  <c r="J18" i="38" s="1"/>
  <c r="K18" i="38" s="1"/>
  <c r="AB18" i="38"/>
  <c r="Y18" i="38"/>
  <c r="X18" i="38"/>
  <c r="P18" i="38"/>
  <c r="O18" i="38"/>
  <c r="M18" i="38"/>
  <c r="I18" i="38"/>
  <c r="H18" i="38"/>
  <c r="C18" i="38"/>
  <c r="AB17" i="38"/>
  <c r="AD17" i="38" s="1"/>
  <c r="J17" i="38" s="1"/>
  <c r="Y17" i="38"/>
  <c r="X17" i="38"/>
  <c r="P17" i="38"/>
  <c r="O17" i="38"/>
  <c r="Q17" i="38" s="1"/>
  <c r="M17" i="38"/>
  <c r="H17" i="38"/>
  <c r="C17" i="38"/>
  <c r="AB16" i="38"/>
  <c r="AD16" i="38" s="1"/>
  <c r="Y16" i="38"/>
  <c r="X16" i="38"/>
  <c r="P16" i="38"/>
  <c r="O16" i="38"/>
  <c r="Q16" i="38" s="1"/>
  <c r="M16" i="38"/>
  <c r="H16" i="38"/>
  <c r="C16" i="38"/>
  <c r="AB15" i="38"/>
  <c r="AD15" i="38" s="1"/>
  <c r="J15" i="38" s="1"/>
  <c r="Y15" i="38"/>
  <c r="X15" i="38"/>
  <c r="P15" i="38"/>
  <c r="O15" i="38"/>
  <c r="Q15" i="38" s="1"/>
  <c r="M15" i="38"/>
  <c r="H15" i="38"/>
  <c r="C15" i="38"/>
  <c r="AG3" i="38"/>
  <c r="AF3" i="38"/>
  <c r="W3" i="38"/>
  <c r="V3" i="38"/>
  <c r="U3" i="38"/>
  <c r="T3" i="38"/>
  <c r="O3" i="38"/>
  <c r="G3" i="38"/>
  <c r="F3" i="38"/>
  <c r="D3" i="38"/>
  <c r="A2" i="38"/>
  <c r="A1" i="38"/>
  <c r="AB31" i="37"/>
  <c r="AD31" i="37" s="1"/>
  <c r="J31" i="37" s="1"/>
  <c r="Y31" i="37"/>
  <c r="X31" i="37"/>
  <c r="P31" i="37"/>
  <c r="O31" i="37"/>
  <c r="M31" i="37"/>
  <c r="H31" i="37"/>
  <c r="C31" i="37"/>
  <c r="AB30" i="37"/>
  <c r="AD30" i="37" s="1"/>
  <c r="J30" i="37" s="1"/>
  <c r="Y30" i="37"/>
  <c r="X30" i="37"/>
  <c r="P30" i="37"/>
  <c r="O30" i="37"/>
  <c r="M30" i="37"/>
  <c r="H30" i="37"/>
  <c r="C30" i="37"/>
  <c r="AB29" i="37"/>
  <c r="AD29" i="37" s="1"/>
  <c r="J29" i="37" s="1"/>
  <c r="Y29" i="37"/>
  <c r="X29" i="37"/>
  <c r="P29" i="37"/>
  <c r="O29" i="37"/>
  <c r="Q29" i="37" s="1"/>
  <c r="M29" i="37"/>
  <c r="H29" i="37"/>
  <c r="C29" i="37"/>
  <c r="AB28" i="37"/>
  <c r="AD28" i="37" s="1"/>
  <c r="J28" i="37" s="1"/>
  <c r="K28" i="37" s="1"/>
  <c r="Y28" i="37"/>
  <c r="X28" i="37"/>
  <c r="P28" i="37"/>
  <c r="O28" i="37"/>
  <c r="Q28" i="37" s="1"/>
  <c r="M28" i="37"/>
  <c r="H28" i="37"/>
  <c r="C28" i="37"/>
  <c r="AB27" i="37"/>
  <c r="AD27" i="37" s="1"/>
  <c r="J27" i="37" s="1"/>
  <c r="Y27" i="37"/>
  <c r="X27" i="37"/>
  <c r="P27" i="37"/>
  <c r="O27" i="37"/>
  <c r="M27" i="37"/>
  <c r="H27" i="37"/>
  <c r="C27" i="37"/>
  <c r="AB26" i="37"/>
  <c r="AD26" i="37" s="1"/>
  <c r="J26" i="37" s="1"/>
  <c r="Y26" i="37"/>
  <c r="X26" i="37"/>
  <c r="P26" i="37"/>
  <c r="Q26" i="37" s="1"/>
  <c r="O26" i="37"/>
  <c r="M26" i="37"/>
  <c r="H26" i="37"/>
  <c r="C26" i="37"/>
  <c r="AB25" i="37"/>
  <c r="AD25" i="37" s="1"/>
  <c r="J25" i="37" s="1"/>
  <c r="K25" i="37" s="1"/>
  <c r="Y25" i="37"/>
  <c r="X25" i="37"/>
  <c r="Q25" i="37"/>
  <c r="P25" i="37"/>
  <c r="O25" i="37"/>
  <c r="M25" i="37"/>
  <c r="H25" i="37"/>
  <c r="C25" i="37"/>
  <c r="AB24" i="37"/>
  <c r="AD24" i="37" s="1"/>
  <c r="J24" i="37" s="1"/>
  <c r="Y24" i="37"/>
  <c r="X24" i="37"/>
  <c r="P24" i="37"/>
  <c r="O24" i="37"/>
  <c r="Q24" i="37" s="1"/>
  <c r="M24" i="37"/>
  <c r="H24" i="37"/>
  <c r="C24" i="37"/>
  <c r="AB23" i="37"/>
  <c r="AD23" i="37" s="1"/>
  <c r="J23" i="37" s="1"/>
  <c r="K23" i="37" s="1"/>
  <c r="Y23" i="37"/>
  <c r="X23" i="37"/>
  <c r="P23" i="37"/>
  <c r="O23" i="37"/>
  <c r="M23" i="37"/>
  <c r="H23" i="37"/>
  <c r="C23" i="37"/>
  <c r="AB22" i="37"/>
  <c r="AD22" i="37" s="1"/>
  <c r="J22" i="37" s="1"/>
  <c r="Y22" i="37"/>
  <c r="X22" i="37"/>
  <c r="P22" i="37"/>
  <c r="O22" i="37"/>
  <c r="M22" i="37"/>
  <c r="H22" i="37"/>
  <c r="C22" i="37"/>
  <c r="AB21" i="37"/>
  <c r="AD21" i="37" s="1"/>
  <c r="J21" i="37" s="1"/>
  <c r="Y21" i="37"/>
  <c r="X21" i="37"/>
  <c r="P21" i="37"/>
  <c r="O21" i="37"/>
  <c r="M21" i="37"/>
  <c r="H21" i="37"/>
  <c r="C21" i="37"/>
  <c r="AB20" i="37"/>
  <c r="AD20" i="37" s="1"/>
  <c r="J20" i="37" s="1"/>
  <c r="Y20" i="37"/>
  <c r="X20" i="37"/>
  <c r="P20" i="37"/>
  <c r="Q20" i="37" s="1"/>
  <c r="O20" i="37"/>
  <c r="M20" i="37"/>
  <c r="H20" i="37"/>
  <c r="C20" i="37"/>
  <c r="AB19" i="37"/>
  <c r="AD19" i="37" s="1"/>
  <c r="J19" i="37" s="1"/>
  <c r="Y19" i="37"/>
  <c r="X19" i="37"/>
  <c r="P19" i="37"/>
  <c r="O19" i="37"/>
  <c r="M19" i="37"/>
  <c r="H19" i="37"/>
  <c r="C19" i="37"/>
  <c r="AB18" i="37"/>
  <c r="AD18" i="37" s="1"/>
  <c r="J18" i="37" s="1"/>
  <c r="Y18" i="37"/>
  <c r="X18" i="37"/>
  <c r="Q18" i="37"/>
  <c r="P18" i="37"/>
  <c r="O18" i="37"/>
  <c r="M18" i="37"/>
  <c r="H18" i="37"/>
  <c r="C18" i="37"/>
  <c r="AD17" i="37"/>
  <c r="J17" i="37" s="1"/>
  <c r="K17" i="37" s="1"/>
  <c r="AB17" i="37"/>
  <c r="Y17" i="37"/>
  <c r="X17" i="37"/>
  <c r="P17" i="37"/>
  <c r="O17" i="37"/>
  <c r="M17" i="37"/>
  <c r="I17" i="37"/>
  <c r="H17" i="37"/>
  <c r="C17" i="37"/>
  <c r="AB16" i="37"/>
  <c r="AD16" i="37" s="1"/>
  <c r="J16" i="37" s="1"/>
  <c r="Y16" i="37"/>
  <c r="X16" i="37"/>
  <c r="P16" i="37"/>
  <c r="O16" i="37"/>
  <c r="M16" i="37"/>
  <c r="H16" i="37"/>
  <c r="C16" i="37"/>
  <c r="AB15" i="37"/>
  <c r="AD15" i="37" s="1"/>
  <c r="J15" i="37" s="1"/>
  <c r="Y15" i="37"/>
  <c r="X15" i="37"/>
  <c r="P15" i="37"/>
  <c r="O15" i="37"/>
  <c r="M15" i="37"/>
  <c r="H15" i="37"/>
  <c r="C15" i="37"/>
  <c r="AB14" i="37"/>
  <c r="AD14" i="37" s="1"/>
  <c r="J14" i="37" s="1"/>
  <c r="Y14" i="37"/>
  <c r="X14" i="37"/>
  <c r="P14" i="37"/>
  <c r="O14" i="37"/>
  <c r="Q14" i="37" s="1"/>
  <c r="M14" i="37"/>
  <c r="H14" i="37"/>
  <c r="C14" i="37"/>
  <c r="AD13" i="37"/>
  <c r="J13" i="37" s="1"/>
  <c r="AB13" i="37"/>
  <c r="Y13" i="37"/>
  <c r="X13" i="37"/>
  <c r="P13" i="37"/>
  <c r="O13" i="37"/>
  <c r="M13" i="37"/>
  <c r="H13" i="37"/>
  <c r="C13" i="37"/>
  <c r="AB12" i="37"/>
  <c r="AD12" i="37" s="1"/>
  <c r="J12" i="37" s="1"/>
  <c r="Y12" i="37"/>
  <c r="X12" i="37"/>
  <c r="Q12" i="37"/>
  <c r="P12" i="37"/>
  <c r="O12" i="37"/>
  <c r="M12" i="37"/>
  <c r="H12" i="37"/>
  <c r="C12" i="37"/>
  <c r="AB11" i="37"/>
  <c r="AD11" i="37" s="1"/>
  <c r="J11" i="37" s="1"/>
  <c r="I11" i="37" s="1"/>
  <c r="Y11" i="37"/>
  <c r="X11" i="37"/>
  <c r="P11" i="37"/>
  <c r="O11" i="37"/>
  <c r="Q11" i="37" s="1"/>
  <c r="M11" i="37"/>
  <c r="H11" i="37"/>
  <c r="C11" i="37"/>
  <c r="AB10" i="37"/>
  <c r="AD10" i="37" s="1"/>
  <c r="J10" i="37" s="1"/>
  <c r="I10" i="37" s="1"/>
  <c r="Y10" i="37"/>
  <c r="X10" i="37"/>
  <c r="P10" i="37"/>
  <c r="O10" i="37"/>
  <c r="M10" i="37"/>
  <c r="H10" i="37"/>
  <c r="C10" i="37"/>
  <c r="AB9" i="37"/>
  <c r="AD9" i="37" s="1"/>
  <c r="J9" i="37" s="1"/>
  <c r="Y9" i="37"/>
  <c r="X9" i="37"/>
  <c r="P9" i="37"/>
  <c r="O9" i="37"/>
  <c r="Q9" i="37" s="1"/>
  <c r="M9" i="37"/>
  <c r="H9" i="37"/>
  <c r="C9" i="37"/>
  <c r="AB8" i="37"/>
  <c r="AD8" i="37" s="1"/>
  <c r="Y8" i="37"/>
  <c r="X8" i="37"/>
  <c r="P8" i="37"/>
  <c r="O8" i="37"/>
  <c r="Q8" i="37" s="1"/>
  <c r="M8" i="37"/>
  <c r="J8" i="37"/>
  <c r="I8" i="37" s="1"/>
  <c r="H8" i="37"/>
  <c r="C8" i="37"/>
  <c r="AB7" i="37"/>
  <c r="AD7" i="37" s="1"/>
  <c r="J7" i="37" s="1"/>
  <c r="Y7" i="37"/>
  <c r="X7" i="37"/>
  <c r="P7" i="37"/>
  <c r="O7" i="37"/>
  <c r="Q7" i="37" s="1"/>
  <c r="M7" i="37"/>
  <c r="H7" i="37"/>
  <c r="C7" i="37"/>
  <c r="AD6" i="37"/>
  <c r="AB6" i="37"/>
  <c r="Y6" i="37"/>
  <c r="X6" i="37"/>
  <c r="P6" i="37"/>
  <c r="O6" i="37"/>
  <c r="M6" i="37"/>
  <c r="J6" i="37"/>
  <c r="H6" i="37"/>
  <c r="C6" i="37"/>
  <c r="AB5" i="37"/>
  <c r="AD5" i="37" s="1"/>
  <c r="J5" i="37" s="1"/>
  <c r="Y5" i="37"/>
  <c r="X5" i="37"/>
  <c r="P5" i="37"/>
  <c r="O5" i="37"/>
  <c r="M5" i="37"/>
  <c r="H5" i="37"/>
  <c r="C5" i="37"/>
  <c r="AD4" i="37"/>
  <c r="J4" i="37" s="1"/>
  <c r="AB4" i="37"/>
  <c r="Y4" i="37"/>
  <c r="X4" i="37"/>
  <c r="P4" i="37"/>
  <c r="O4" i="37"/>
  <c r="M4" i="37"/>
  <c r="H4" i="37"/>
  <c r="C4" i="37"/>
  <c r="AG3" i="37"/>
  <c r="AF3" i="37"/>
  <c r="V3" i="37"/>
  <c r="U3" i="37"/>
  <c r="T3" i="37"/>
  <c r="O3" i="37"/>
  <c r="G3" i="37"/>
  <c r="F3" i="37"/>
  <c r="D3" i="37"/>
  <c r="A2" i="37"/>
  <c r="A1" i="37"/>
  <c r="AD31" i="36"/>
  <c r="J31" i="36" s="1"/>
  <c r="AB31" i="36"/>
  <c r="Y31" i="36"/>
  <c r="X31" i="36"/>
  <c r="P31" i="36"/>
  <c r="O31" i="36"/>
  <c r="Q31" i="36" s="1"/>
  <c r="M31" i="36"/>
  <c r="H31" i="36"/>
  <c r="C31" i="36"/>
  <c r="AB30" i="36"/>
  <c r="AD30" i="36" s="1"/>
  <c r="J30" i="36" s="1"/>
  <c r="Y30" i="36"/>
  <c r="X30" i="36"/>
  <c r="P30" i="36"/>
  <c r="O30" i="36"/>
  <c r="M30" i="36"/>
  <c r="H30" i="36"/>
  <c r="C30" i="36"/>
  <c r="AB29" i="36"/>
  <c r="AD29" i="36" s="1"/>
  <c r="Y29" i="36"/>
  <c r="X29" i="36"/>
  <c r="P29" i="36"/>
  <c r="O29" i="36"/>
  <c r="Q29" i="36" s="1"/>
  <c r="M29" i="36"/>
  <c r="H29" i="36"/>
  <c r="C29" i="36"/>
  <c r="AB28" i="36"/>
  <c r="AD28" i="36" s="1"/>
  <c r="J28" i="36" s="1"/>
  <c r="Y28" i="36"/>
  <c r="X28" i="36"/>
  <c r="P28" i="36"/>
  <c r="O28" i="36"/>
  <c r="M28" i="36"/>
  <c r="H28" i="36"/>
  <c r="C28" i="36"/>
  <c r="AB27" i="36"/>
  <c r="AD27" i="36" s="1"/>
  <c r="J27" i="36" s="1"/>
  <c r="X27" i="36"/>
  <c r="P27" i="36"/>
  <c r="O27" i="36"/>
  <c r="M27" i="36"/>
  <c r="H27" i="36"/>
  <c r="C27" i="36"/>
  <c r="AG3" i="36"/>
  <c r="AF3" i="36"/>
  <c r="W3" i="36"/>
  <c r="V3" i="36"/>
  <c r="U3" i="36"/>
  <c r="T3" i="36"/>
  <c r="O3" i="36"/>
  <c r="G3" i="36"/>
  <c r="H3" i="36" s="1"/>
  <c r="F3" i="36"/>
  <c r="D3" i="36"/>
  <c r="A2" i="36"/>
  <c r="A1" i="36"/>
  <c r="AD31" i="35"/>
  <c r="J31" i="35" s="1"/>
  <c r="AB31" i="35"/>
  <c r="Y31" i="35"/>
  <c r="X31" i="35"/>
  <c r="P31" i="35"/>
  <c r="O31" i="35"/>
  <c r="M31" i="35"/>
  <c r="H31" i="35"/>
  <c r="C31" i="35"/>
  <c r="AD30" i="35"/>
  <c r="J30" i="35" s="1"/>
  <c r="K30" i="35" s="1"/>
  <c r="AB30" i="35"/>
  <c r="Y30" i="35"/>
  <c r="X30" i="35"/>
  <c r="P30" i="35"/>
  <c r="O30" i="35"/>
  <c r="M30" i="35"/>
  <c r="H30" i="35"/>
  <c r="C30" i="35"/>
  <c r="AB29" i="35"/>
  <c r="AD29" i="35" s="1"/>
  <c r="J29" i="35" s="1"/>
  <c r="K29" i="35" s="1"/>
  <c r="Y29" i="35"/>
  <c r="X29" i="35"/>
  <c r="P29" i="35"/>
  <c r="Q29" i="35" s="1"/>
  <c r="O29" i="35"/>
  <c r="M29" i="35"/>
  <c r="I29" i="35"/>
  <c r="H29" i="35"/>
  <c r="C29" i="35"/>
  <c r="AB28" i="35"/>
  <c r="AD28" i="35" s="1"/>
  <c r="J28" i="35" s="1"/>
  <c r="I28" i="35" s="1"/>
  <c r="Y28" i="35"/>
  <c r="X28" i="35"/>
  <c r="P28" i="35"/>
  <c r="O28" i="35"/>
  <c r="Q28" i="35" s="1"/>
  <c r="M28" i="35"/>
  <c r="H28" i="35"/>
  <c r="C28" i="35"/>
  <c r="AB27" i="35"/>
  <c r="AD27" i="35" s="1"/>
  <c r="J27" i="35" s="1"/>
  <c r="I27" i="35" s="1"/>
  <c r="Y27" i="35"/>
  <c r="X27" i="35"/>
  <c r="P27" i="35"/>
  <c r="O27" i="35"/>
  <c r="Q27" i="35" s="1"/>
  <c r="M27" i="35"/>
  <c r="H27" i="35"/>
  <c r="C27" i="35"/>
  <c r="AB26" i="35"/>
  <c r="AD26" i="35" s="1"/>
  <c r="J26" i="35" s="1"/>
  <c r="Y26" i="35"/>
  <c r="X26" i="35"/>
  <c r="P26" i="35"/>
  <c r="O26" i="35"/>
  <c r="Q26" i="35" s="1"/>
  <c r="M26" i="35"/>
  <c r="H26" i="35"/>
  <c r="C26" i="35"/>
  <c r="AB25" i="35"/>
  <c r="AD25" i="35" s="1"/>
  <c r="J25" i="35" s="1"/>
  <c r="Y25" i="35"/>
  <c r="X25" i="35"/>
  <c r="P25" i="35"/>
  <c r="O25" i="35"/>
  <c r="M25" i="35"/>
  <c r="H25" i="35"/>
  <c r="C25" i="35"/>
  <c r="AB24" i="35"/>
  <c r="AD24" i="35" s="1"/>
  <c r="J24" i="35" s="1"/>
  <c r="Y24" i="35"/>
  <c r="X24" i="35"/>
  <c r="Q24" i="35"/>
  <c r="P24" i="35"/>
  <c r="O24" i="35"/>
  <c r="M24" i="35"/>
  <c r="H24" i="35"/>
  <c r="C24" i="35"/>
  <c r="AB23" i="35"/>
  <c r="AD23" i="35" s="1"/>
  <c r="J23" i="35" s="1"/>
  <c r="Y23" i="35"/>
  <c r="X23" i="35"/>
  <c r="P23" i="35"/>
  <c r="O23" i="35"/>
  <c r="Q23" i="35" s="1"/>
  <c r="M23" i="35"/>
  <c r="H23" i="35"/>
  <c r="C23" i="35"/>
  <c r="AD22" i="35"/>
  <c r="AB22" i="35"/>
  <c r="Y22" i="35"/>
  <c r="X22" i="35"/>
  <c r="P22" i="35"/>
  <c r="O22" i="35"/>
  <c r="M22" i="35"/>
  <c r="J22" i="35"/>
  <c r="I22" i="35" s="1"/>
  <c r="H22" i="35"/>
  <c r="C22" i="35"/>
  <c r="AB21" i="35"/>
  <c r="AD21" i="35" s="1"/>
  <c r="J21" i="35" s="1"/>
  <c r="K21" i="35" s="1"/>
  <c r="Y21" i="35"/>
  <c r="X21" i="35"/>
  <c r="P21" i="35"/>
  <c r="O21" i="35"/>
  <c r="Q21" i="35" s="1"/>
  <c r="M21" i="35"/>
  <c r="H21" i="35"/>
  <c r="C21" i="35"/>
  <c r="AD20" i="35"/>
  <c r="J20" i="35" s="1"/>
  <c r="I20" i="35" s="1"/>
  <c r="AB20" i="35"/>
  <c r="Y20" i="35"/>
  <c r="X20" i="35"/>
  <c r="P20" i="35"/>
  <c r="O20" i="35"/>
  <c r="M20" i="35"/>
  <c r="H20" i="35"/>
  <c r="C20" i="35"/>
  <c r="AD19" i="35"/>
  <c r="AB19" i="35"/>
  <c r="Y19" i="35"/>
  <c r="X19" i="35"/>
  <c r="P19" i="35"/>
  <c r="O19" i="35"/>
  <c r="Q19" i="35" s="1"/>
  <c r="M19" i="35"/>
  <c r="K19" i="35"/>
  <c r="J19" i="35"/>
  <c r="I19" i="35" s="1"/>
  <c r="H19" i="35"/>
  <c r="C19" i="35"/>
  <c r="AB18" i="35"/>
  <c r="AD18" i="35" s="1"/>
  <c r="J18" i="35" s="1"/>
  <c r="Y18" i="35"/>
  <c r="X18" i="35"/>
  <c r="P18" i="35"/>
  <c r="O18" i="35"/>
  <c r="M18" i="35"/>
  <c r="H18" i="35"/>
  <c r="C18" i="35"/>
  <c r="AB17" i="35"/>
  <c r="AD17" i="35" s="1"/>
  <c r="J17" i="35" s="1"/>
  <c r="Y17" i="35"/>
  <c r="X17" i="35"/>
  <c r="P17" i="35"/>
  <c r="O17" i="35"/>
  <c r="M17" i="35"/>
  <c r="H17" i="35"/>
  <c r="C17" i="35"/>
  <c r="AB16" i="35"/>
  <c r="AD16" i="35" s="1"/>
  <c r="Y16" i="35"/>
  <c r="X16" i="35"/>
  <c r="Q16" i="35"/>
  <c r="P16" i="35"/>
  <c r="O16" i="35"/>
  <c r="M16" i="35"/>
  <c r="J16" i="35"/>
  <c r="H16" i="35"/>
  <c r="C16" i="35"/>
  <c r="AB15" i="35"/>
  <c r="AD15" i="35" s="1"/>
  <c r="J15" i="35" s="1"/>
  <c r="Y15" i="35"/>
  <c r="X15" i="35"/>
  <c r="P15" i="35"/>
  <c r="Q15" i="35" s="1"/>
  <c r="O15" i="35"/>
  <c r="M15" i="35"/>
  <c r="H15" i="35"/>
  <c r="C15" i="35"/>
  <c r="AB14" i="35"/>
  <c r="AD14" i="35" s="1"/>
  <c r="J14" i="35" s="1"/>
  <c r="K14" i="35" s="1"/>
  <c r="Y14" i="35"/>
  <c r="X14" i="35"/>
  <c r="P14" i="35"/>
  <c r="O14" i="35"/>
  <c r="M14" i="35"/>
  <c r="H14" i="35"/>
  <c r="C14" i="35"/>
  <c r="AB13" i="35"/>
  <c r="AD13" i="35" s="1"/>
  <c r="J13" i="35" s="1"/>
  <c r="Y13" i="35"/>
  <c r="X13" i="35"/>
  <c r="P13" i="35"/>
  <c r="Q13" i="35" s="1"/>
  <c r="O13" i="35"/>
  <c r="M13" i="35"/>
  <c r="H13" i="35"/>
  <c r="C13" i="35"/>
  <c r="AD12" i="35"/>
  <c r="J12" i="35" s="1"/>
  <c r="I12" i="35" s="1"/>
  <c r="AB12" i="35"/>
  <c r="Y12" i="35"/>
  <c r="X12" i="35"/>
  <c r="P12" i="35"/>
  <c r="O12" i="35"/>
  <c r="M12" i="35"/>
  <c r="H12" i="35"/>
  <c r="C12" i="35"/>
  <c r="AB11" i="35"/>
  <c r="AD11" i="35" s="1"/>
  <c r="J11" i="35" s="1"/>
  <c r="I11" i="35" s="1"/>
  <c r="Y11" i="35"/>
  <c r="X11" i="35"/>
  <c r="P11" i="35"/>
  <c r="O11" i="35"/>
  <c r="M11" i="35"/>
  <c r="K11" i="35"/>
  <c r="H11" i="35"/>
  <c r="C11" i="35"/>
  <c r="AB10" i="35"/>
  <c r="AD10" i="35" s="1"/>
  <c r="J10" i="35" s="1"/>
  <c r="Y10" i="35"/>
  <c r="X10" i="35"/>
  <c r="P10" i="35"/>
  <c r="O10" i="35"/>
  <c r="M10" i="35"/>
  <c r="H10" i="35"/>
  <c r="C10" i="35"/>
  <c r="AB9" i="35"/>
  <c r="AD9" i="35" s="1"/>
  <c r="J9" i="35" s="1"/>
  <c r="Y9" i="35"/>
  <c r="X9" i="35"/>
  <c r="P9" i="35"/>
  <c r="O9" i="35"/>
  <c r="M9" i="35"/>
  <c r="H9" i="35"/>
  <c r="C9" i="35"/>
  <c r="AB8" i="35"/>
  <c r="AD8" i="35" s="1"/>
  <c r="J8" i="35" s="1"/>
  <c r="Y8" i="35"/>
  <c r="X8" i="35"/>
  <c r="P8" i="35"/>
  <c r="O8" i="35"/>
  <c r="Q8" i="35" s="1"/>
  <c r="M8" i="35"/>
  <c r="H8" i="35"/>
  <c r="C8" i="35"/>
  <c r="AB7" i="35"/>
  <c r="AD7" i="35" s="1"/>
  <c r="J7" i="35" s="1"/>
  <c r="Y7" i="35"/>
  <c r="X7" i="35"/>
  <c r="P7" i="35"/>
  <c r="O7" i="35"/>
  <c r="Q7" i="35" s="1"/>
  <c r="M7" i="35"/>
  <c r="H7" i="35"/>
  <c r="C7" i="35"/>
  <c r="AD6" i="35"/>
  <c r="AB6" i="35"/>
  <c r="Y6" i="35"/>
  <c r="X6" i="35"/>
  <c r="P6" i="35"/>
  <c r="O6" i="35"/>
  <c r="Q6" i="35" s="1"/>
  <c r="M6" i="35"/>
  <c r="J6" i="35"/>
  <c r="H6" i="35"/>
  <c r="C6" i="35"/>
  <c r="AB5" i="35"/>
  <c r="AD5" i="35" s="1"/>
  <c r="J5" i="35" s="1"/>
  <c r="K5" i="35" s="1"/>
  <c r="Y5" i="35"/>
  <c r="X5" i="35"/>
  <c r="Q5" i="35"/>
  <c r="P5" i="35"/>
  <c r="O5" i="35"/>
  <c r="M5" i="35"/>
  <c r="H5" i="35"/>
  <c r="C5" i="35"/>
  <c r="AB4" i="35"/>
  <c r="AD4" i="35" s="1"/>
  <c r="Y4" i="35"/>
  <c r="X4" i="35"/>
  <c r="P4" i="35"/>
  <c r="O4" i="35"/>
  <c r="M4" i="35"/>
  <c r="H4" i="35"/>
  <c r="C4" i="35"/>
  <c r="AG3" i="35"/>
  <c r="AF3" i="35"/>
  <c r="W3" i="35"/>
  <c r="V3" i="35"/>
  <c r="U3" i="35"/>
  <c r="T3" i="35"/>
  <c r="O3" i="35"/>
  <c r="G3" i="35"/>
  <c r="D3" i="35"/>
  <c r="A2" i="35"/>
  <c r="A1" i="35"/>
  <c r="AB31" i="34"/>
  <c r="AD31" i="34" s="1"/>
  <c r="J31" i="34" s="1"/>
  <c r="Y31" i="34"/>
  <c r="X31" i="34"/>
  <c r="P31" i="34"/>
  <c r="O31" i="34"/>
  <c r="M31" i="34"/>
  <c r="H31" i="34"/>
  <c r="C31" i="34"/>
  <c r="AD30" i="34"/>
  <c r="J30" i="34" s="1"/>
  <c r="AB30" i="34"/>
  <c r="Y30" i="34"/>
  <c r="X30" i="34"/>
  <c r="P30" i="34"/>
  <c r="O30" i="34"/>
  <c r="M30" i="34"/>
  <c r="H30" i="34"/>
  <c r="C30" i="34"/>
  <c r="AB29" i="34"/>
  <c r="AD29" i="34" s="1"/>
  <c r="J29" i="34" s="1"/>
  <c r="K29" i="34" s="1"/>
  <c r="Y29" i="34"/>
  <c r="X29" i="34"/>
  <c r="P29" i="34"/>
  <c r="O29" i="34"/>
  <c r="M29" i="34"/>
  <c r="H29" i="34"/>
  <c r="C29" i="34"/>
  <c r="AB28" i="34"/>
  <c r="AD28" i="34" s="1"/>
  <c r="J28" i="34" s="1"/>
  <c r="Y28" i="34"/>
  <c r="X28" i="34"/>
  <c r="P28" i="34"/>
  <c r="O28" i="34"/>
  <c r="M28" i="34"/>
  <c r="H28" i="34"/>
  <c r="C28" i="34"/>
  <c r="AD27" i="34"/>
  <c r="J27" i="34" s="1"/>
  <c r="AB27" i="34"/>
  <c r="Y27" i="34"/>
  <c r="X27" i="34"/>
  <c r="P27" i="34"/>
  <c r="O27" i="34"/>
  <c r="M27" i="34"/>
  <c r="H27" i="34"/>
  <c r="C27" i="34"/>
  <c r="AB26" i="34"/>
  <c r="AD26" i="34" s="1"/>
  <c r="J26" i="34" s="1"/>
  <c r="Y26" i="34"/>
  <c r="X26" i="34"/>
  <c r="P26" i="34"/>
  <c r="O26" i="34"/>
  <c r="Q26" i="34" s="1"/>
  <c r="M26" i="34"/>
  <c r="H26" i="34"/>
  <c r="C26" i="34"/>
  <c r="AB25" i="34"/>
  <c r="AD25" i="34" s="1"/>
  <c r="J25" i="34" s="1"/>
  <c r="Y25" i="34"/>
  <c r="X25" i="34"/>
  <c r="P25" i="34"/>
  <c r="O25" i="34"/>
  <c r="Q25" i="34" s="1"/>
  <c r="M25" i="34"/>
  <c r="H25" i="34"/>
  <c r="C25" i="34"/>
  <c r="AB24" i="34"/>
  <c r="AD24" i="34" s="1"/>
  <c r="J24" i="34" s="1"/>
  <c r="Y24" i="34"/>
  <c r="X24" i="34"/>
  <c r="P24" i="34"/>
  <c r="O24" i="34"/>
  <c r="M24" i="34"/>
  <c r="H24" i="34"/>
  <c r="C24" i="34"/>
  <c r="AB23" i="34"/>
  <c r="AD23" i="34" s="1"/>
  <c r="J23" i="34" s="1"/>
  <c r="K23" i="34" s="1"/>
  <c r="Y23" i="34"/>
  <c r="X23" i="34"/>
  <c r="Q23" i="34"/>
  <c r="P23" i="34"/>
  <c r="O23" i="34"/>
  <c r="M23" i="34"/>
  <c r="H23" i="34"/>
  <c r="C23" i="34"/>
  <c r="AD22" i="34"/>
  <c r="J22" i="34" s="1"/>
  <c r="I22" i="34" s="1"/>
  <c r="AB22" i="34"/>
  <c r="Y22" i="34"/>
  <c r="X22" i="34"/>
  <c r="P22" i="34"/>
  <c r="O22" i="34"/>
  <c r="M22" i="34"/>
  <c r="H22" i="34"/>
  <c r="C22" i="34"/>
  <c r="AD21" i="34"/>
  <c r="J21" i="34" s="1"/>
  <c r="AB21" i="34"/>
  <c r="Y21" i="34"/>
  <c r="X21" i="34"/>
  <c r="P21" i="34"/>
  <c r="O21" i="34"/>
  <c r="Q21" i="34" s="1"/>
  <c r="M21" i="34"/>
  <c r="H21" i="34"/>
  <c r="C21" i="34"/>
  <c r="AB20" i="34"/>
  <c r="AD20" i="34" s="1"/>
  <c r="J20" i="34" s="1"/>
  <c r="Y20" i="34"/>
  <c r="X20" i="34"/>
  <c r="Q20" i="34"/>
  <c r="P20" i="34"/>
  <c r="O20" i="34"/>
  <c r="M20" i="34"/>
  <c r="H20" i="34"/>
  <c r="C20" i="34"/>
  <c r="AD19" i="34"/>
  <c r="J19" i="34" s="1"/>
  <c r="AB19" i="34"/>
  <c r="Y19" i="34"/>
  <c r="X19" i="34"/>
  <c r="P19" i="34"/>
  <c r="O19" i="34"/>
  <c r="M19" i="34"/>
  <c r="H19" i="34"/>
  <c r="C19" i="34"/>
  <c r="AB18" i="34"/>
  <c r="AD18" i="34" s="1"/>
  <c r="J18" i="34" s="1"/>
  <c r="Y18" i="34"/>
  <c r="X18" i="34"/>
  <c r="P18" i="34"/>
  <c r="O18" i="34"/>
  <c r="Q18" i="34" s="1"/>
  <c r="M18" i="34"/>
  <c r="H18" i="34"/>
  <c r="C18" i="34"/>
  <c r="AB17" i="34"/>
  <c r="AD17" i="34" s="1"/>
  <c r="J17" i="34" s="1"/>
  <c r="Y17" i="34"/>
  <c r="X17" i="34"/>
  <c r="P17" i="34"/>
  <c r="O17" i="34"/>
  <c r="Q17" i="34" s="1"/>
  <c r="M17" i="34"/>
  <c r="H17" i="34"/>
  <c r="C17" i="34"/>
  <c r="AB16" i="34"/>
  <c r="AD16" i="34" s="1"/>
  <c r="J16" i="34" s="1"/>
  <c r="K16" i="34" s="1"/>
  <c r="Y16" i="34"/>
  <c r="X16" i="34"/>
  <c r="P16" i="34"/>
  <c r="O16" i="34"/>
  <c r="Q16" i="34" s="1"/>
  <c r="M16" i="34"/>
  <c r="H16" i="34"/>
  <c r="C16" i="34"/>
  <c r="AB15" i="34"/>
  <c r="AD15" i="34" s="1"/>
  <c r="J15" i="34" s="1"/>
  <c r="Y15" i="34"/>
  <c r="X15" i="34"/>
  <c r="P15" i="34"/>
  <c r="O15" i="34"/>
  <c r="M15" i="34"/>
  <c r="H15" i="34"/>
  <c r="C15" i="34"/>
  <c r="AB14" i="34"/>
  <c r="AD14" i="34" s="1"/>
  <c r="J14" i="34" s="1"/>
  <c r="I14" i="34" s="1"/>
  <c r="Y14" i="34"/>
  <c r="X14" i="34"/>
  <c r="P14" i="34"/>
  <c r="O14" i="34"/>
  <c r="Q14" i="34" s="1"/>
  <c r="M14" i="34"/>
  <c r="K14" i="34"/>
  <c r="H14" i="34"/>
  <c r="C14" i="34"/>
  <c r="AB13" i="34"/>
  <c r="AD13" i="34" s="1"/>
  <c r="J13" i="34" s="1"/>
  <c r="K13" i="34" s="1"/>
  <c r="Y13" i="34"/>
  <c r="X13" i="34"/>
  <c r="P13" i="34"/>
  <c r="O13" i="34"/>
  <c r="M13" i="34"/>
  <c r="H13" i="34"/>
  <c r="C13" i="34"/>
  <c r="AB12" i="34"/>
  <c r="AD12" i="34" s="1"/>
  <c r="J12" i="34" s="1"/>
  <c r="Y12" i="34"/>
  <c r="X12" i="34"/>
  <c r="P12" i="34"/>
  <c r="O12" i="34"/>
  <c r="M12" i="34"/>
  <c r="H12" i="34"/>
  <c r="C12" i="34"/>
  <c r="AD11" i="34"/>
  <c r="J11" i="34" s="1"/>
  <c r="AB11" i="34"/>
  <c r="Y11" i="34"/>
  <c r="X11" i="34"/>
  <c r="P11" i="34"/>
  <c r="O11" i="34"/>
  <c r="M11" i="34"/>
  <c r="H11" i="34"/>
  <c r="C11" i="34"/>
  <c r="AB10" i="34"/>
  <c r="AD10" i="34" s="1"/>
  <c r="J10" i="34" s="1"/>
  <c r="Y10" i="34"/>
  <c r="X10" i="34"/>
  <c r="Q10" i="34"/>
  <c r="P10" i="34"/>
  <c r="O10" i="34"/>
  <c r="M10" i="34"/>
  <c r="H10" i="34"/>
  <c r="C10" i="34"/>
  <c r="AB9" i="34"/>
  <c r="AD9" i="34" s="1"/>
  <c r="J9" i="34" s="1"/>
  <c r="Y9" i="34"/>
  <c r="X9" i="34"/>
  <c r="P9" i="34"/>
  <c r="O9" i="34"/>
  <c r="Q9" i="34" s="1"/>
  <c r="M9" i="34"/>
  <c r="H9" i="34"/>
  <c r="C9" i="34"/>
  <c r="AB8" i="34"/>
  <c r="AD8" i="34" s="1"/>
  <c r="J8" i="34" s="1"/>
  <c r="I8" i="34" s="1"/>
  <c r="Y8" i="34"/>
  <c r="X8" i="34"/>
  <c r="P8" i="34"/>
  <c r="O8" i="34"/>
  <c r="Q8" i="34" s="1"/>
  <c r="M8" i="34"/>
  <c r="H8" i="34"/>
  <c r="C8" i="34"/>
  <c r="AB7" i="34"/>
  <c r="AD7" i="34" s="1"/>
  <c r="J7" i="34" s="1"/>
  <c r="K7" i="34" s="1"/>
  <c r="Y7" i="34"/>
  <c r="X7" i="34"/>
  <c r="P7" i="34"/>
  <c r="Q7" i="34" s="1"/>
  <c r="O7" i="34"/>
  <c r="M7" i="34"/>
  <c r="H7" i="34"/>
  <c r="C7" i="34"/>
  <c r="AD6" i="34"/>
  <c r="J6" i="34" s="1"/>
  <c r="I6" i="34" s="1"/>
  <c r="AB6" i="34"/>
  <c r="Y6" i="34"/>
  <c r="X6" i="34"/>
  <c r="P6" i="34"/>
  <c r="O6" i="34"/>
  <c r="M6" i="34"/>
  <c r="H6" i="34"/>
  <c r="C6" i="34"/>
  <c r="AB5" i="34"/>
  <c r="AD5" i="34" s="1"/>
  <c r="J5" i="34" s="1"/>
  <c r="K5" i="34" s="1"/>
  <c r="Y5" i="34"/>
  <c r="X5" i="34"/>
  <c r="P5" i="34"/>
  <c r="O5" i="34"/>
  <c r="Q5" i="34" s="1"/>
  <c r="M5" i="34"/>
  <c r="H5" i="34"/>
  <c r="C5" i="34"/>
  <c r="AB4" i="34"/>
  <c r="AD4" i="34" s="1"/>
  <c r="Y4" i="34"/>
  <c r="X4" i="34"/>
  <c r="P4" i="34"/>
  <c r="O4" i="34"/>
  <c r="Q4" i="34" s="1"/>
  <c r="M4" i="34"/>
  <c r="H4" i="34"/>
  <c r="C4" i="34"/>
  <c r="AG3" i="34"/>
  <c r="AF3" i="34"/>
  <c r="W3" i="34"/>
  <c r="V3" i="34"/>
  <c r="U3" i="34"/>
  <c r="T3" i="34"/>
  <c r="O3" i="34"/>
  <c r="G3" i="34"/>
  <c r="F3" i="34"/>
  <c r="D3" i="34"/>
  <c r="A2" i="34"/>
  <c r="A1" i="34"/>
  <c r="AB31" i="33"/>
  <c r="AD31" i="33" s="1"/>
  <c r="J31" i="33" s="1"/>
  <c r="K31" i="33" s="1"/>
  <c r="Y31" i="33"/>
  <c r="X31" i="33"/>
  <c r="P31" i="33"/>
  <c r="O31" i="33"/>
  <c r="Q31" i="33" s="1"/>
  <c r="M31" i="33"/>
  <c r="H31" i="33"/>
  <c r="C31" i="33"/>
  <c r="AB30" i="33"/>
  <c r="AD30" i="33" s="1"/>
  <c r="J30" i="33" s="1"/>
  <c r="Y30" i="33"/>
  <c r="X30" i="33"/>
  <c r="P30" i="33"/>
  <c r="O30" i="33"/>
  <c r="Q30" i="33" s="1"/>
  <c r="M30" i="33"/>
  <c r="H30" i="33"/>
  <c r="C30" i="33"/>
  <c r="AD29" i="33"/>
  <c r="AB29" i="33"/>
  <c r="Y29" i="33"/>
  <c r="X29" i="33"/>
  <c r="P29" i="33"/>
  <c r="O29" i="33"/>
  <c r="M29" i="33"/>
  <c r="J29" i="33"/>
  <c r="I29" i="33" s="1"/>
  <c r="H29" i="33"/>
  <c r="C29" i="33"/>
  <c r="AB28" i="33"/>
  <c r="AD28" i="33" s="1"/>
  <c r="J28" i="33" s="1"/>
  <c r="Y28" i="33"/>
  <c r="X28" i="33"/>
  <c r="P28" i="33"/>
  <c r="O28" i="33"/>
  <c r="Q28" i="33" s="1"/>
  <c r="M28" i="33"/>
  <c r="H28" i="33"/>
  <c r="C28" i="33"/>
  <c r="AD27" i="33"/>
  <c r="J27" i="33" s="1"/>
  <c r="AB27" i="33"/>
  <c r="Y27" i="33"/>
  <c r="X27" i="33"/>
  <c r="P27" i="33"/>
  <c r="O27" i="33"/>
  <c r="M27" i="33"/>
  <c r="H27" i="33"/>
  <c r="C27" i="33"/>
  <c r="AD26" i="33"/>
  <c r="AB26" i="33"/>
  <c r="Y26" i="33"/>
  <c r="X26" i="33"/>
  <c r="P26" i="33"/>
  <c r="O26" i="33"/>
  <c r="Q26" i="33" s="1"/>
  <c r="M26" i="33"/>
  <c r="K26" i="33"/>
  <c r="J26" i="33"/>
  <c r="I26" i="33" s="1"/>
  <c r="H26" i="33"/>
  <c r="C26" i="33"/>
  <c r="AB25" i="33"/>
  <c r="AD25" i="33" s="1"/>
  <c r="J25" i="33" s="1"/>
  <c r="Y25" i="33"/>
  <c r="X25" i="33"/>
  <c r="Q25" i="33"/>
  <c r="P25" i="33"/>
  <c r="O25" i="33"/>
  <c r="M25" i="33"/>
  <c r="H25" i="33"/>
  <c r="C25" i="33"/>
  <c r="AB24" i="33"/>
  <c r="AD24" i="33" s="1"/>
  <c r="J24" i="33" s="1"/>
  <c r="Y24" i="33"/>
  <c r="X24" i="33"/>
  <c r="P24" i="33"/>
  <c r="O24" i="33"/>
  <c r="M24" i="33"/>
  <c r="H24" i="33"/>
  <c r="C24" i="33"/>
  <c r="AB23" i="33"/>
  <c r="AD23" i="33" s="1"/>
  <c r="J23" i="33" s="1"/>
  <c r="Y23" i="33"/>
  <c r="X23" i="33"/>
  <c r="P23" i="33"/>
  <c r="O23" i="33"/>
  <c r="Q23" i="33" s="1"/>
  <c r="M23" i="33"/>
  <c r="H23" i="33"/>
  <c r="C23" i="33"/>
  <c r="AB22" i="33"/>
  <c r="AD22" i="33" s="1"/>
  <c r="J22" i="33" s="1"/>
  <c r="Y22" i="33"/>
  <c r="X22" i="33"/>
  <c r="P22" i="33"/>
  <c r="O22" i="33"/>
  <c r="M22" i="33"/>
  <c r="H22" i="33"/>
  <c r="C22" i="33"/>
  <c r="AB21" i="33"/>
  <c r="AD21" i="33" s="1"/>
  <c r="J21" i="33" s="1"/>
  <c r="Y21" i="33"/>
  <c r="X21" i="33"/>
  <c r="P21" i="33"/>
  <c r="O21" i="33"/>
  <c r="M21" i="33"/>
  <c r="H21" i="33"/>
  <c r="C21" i="33"/>
  <c r="AB20" i="33"/>
  <c r="AD20" i="33" s="1"/>
  <c r="J20" i="33" s="1"/>
  <c r="Y20" i="33"/>
  <c r="X20" i="33"/>
  <c r="Q20" i="33"/>
  <c r="P20" i="33"/>
  <c r="O20" i="33"/>
  <c r="M20" i="33"/>
  <c r="H20" i="33"/>
  <c r="C20" i="33"/>
  <c r="AB19" i="33"/>
  <c r="AD19" i="33" s="1"/>
  <c r="J19" i="33" s="1"/>
  <c r="Y19" i="33"/>
  <c r="X19" i="33"/>
  <c r="P19" i="33"/>
  <c r="O19" i="33"/>
  <c r="Q19" i="33" s="1"/>
  <c r="M19" i="33"/>
  <c r="H19" i="33"/>
  <c r="C19" i="33"/>
  <c r="AB18" i="33"/>
  <c r="AD18" i="33" s="1"/>
  <c r="J18" i="33" s="1"/>
  <c r="Y18" i="33"/>
  <c r="X18" i="33"/>
  <c r="P18" i="33"/>
  <c r="O18" i="33"/>
  <c r="Q18" i="33" s="1"/>
  <c r="M18" i="33"/>
  <c r="H18" i="33"/>
  <c r="C18" i="33"/>
  <c r="AB17" i="33"/>
  <c r="AD17" i="33" s="1"/>
  <c r="J17" i="33" s="1"/>
  <c r="K17" i="33" s="1"/>
  <c r="Y17" i="33"/>
  <c r="X17" i="33"/>
  <c r="P17" i="33"/>
  <c r="Q17" i="33" s="1"/>
  <c r="O17" i="33"/>
  <c r="M17" i="33"/>
  <c r="I17" i="33"/>
  <c r="H17" i="33"/>
  <c r="C17" i="33"/>
  <c r="AD16" i="33"/>
  <c r="J16" i="33" s="1"/>
  <c r="AB16" i="33"/>
  <c r="Y16" i="33"/>
  <c r="X16" i="33"/>
  <c r="P16" i="33"/>
  <c r="O16" i="33"/>
  <c r="M16" i="33"/>
  <c r="H16" i="33"/>
  <c r="C16" i="33"/>
  <c r="AB15" i="33"/>
  <c r="AD15" i="33" s="1"/>
  <c r="J15" i="33" s="1"/>
  <c r="Y15" i="33"/>
  <c r="X15" i="33"/>
  <c r="P15" i="33"/>
  <c r="O15" i="33"/>
  <c r="Q15" i="33" s="1"/>
  <c r="M15" i="33"/>
  <c r="H15" i="33"/>
  <c r="C15" i="33"/>
  <c r="AB14" i="33"/>
  <c r="AD14" i="33" s="1"/>
  <c r="J14" i="33" s="1"/>
  <c r="Y14" i="33"/>
  <c r="X14" i="33"/>
  <c r="P14" i="33"/>
  <c r="O14" i="33"/>
  <c r="Q14" i="33" s="1"/>
  <c r="M14" i="33"/>
  <c r="H14" i="33"/>
  <c r="C14" i="33"/>
  <c r="AB13" i="33"/>
  <c r="AD13" i="33" s="1"/>
  <c r="J13" i="33" s="1"/>
  <c r="Y13" i="33"/>
  <c r="X13" i="33"/>
  <c r="P13" i="33"/>
  <c r="O13" i="33"/>
  <c r="Q13" i="33" s="1"/>
  <c r="M13" i="33"/>
  <c r="H13" i="33"/>
  <c r="C13" i="33"/>
  <c r="AB12" i="33"/>
  <c r="AD12" i="33" s="1"/>
  <c r="J12" i="33" s="1"/>
  <c r="Y12" i="33"/>
  <c r="X12" i="33"/>
  <c r="P12" i="33"/>
  <c r="O12" i="33"/>
  <c r="Q12" i="33" s="1"/>
  <c r="M12" i="33"/>
  <c r="H12" i="33"/>
  <c r="C12" i="33"/>
  <c r="AD11" i="33"/>
  <c r="J11" i="33" s="1"/>
  <c r="AB11" i="33"/>
  <c r="Y11" i="33"/>
  <c r="X11" i="33"/>
  <c r="P11" i="33"/>
  <c r="Q11" i="33" s="1"/>
  <c r="O11" i="33"/>
  <c r="M11" i="33"/>
  <c r="H11" i="33"/>
  <c r="C11" i="33"/>
  <c r="AB10" i="33"/>
  <c r="AD10" i="33" s="1"/>
  <c r="J10" i="33" s="1"/>
  <c r="Y10" i="33"/>
  <c r="X10" i="33"/>
  <c r="P10" i="33"/>
  <c r="O10" i="33"/>
  <c r="M10" i="33"/>
  <c r="H10" i="33"/>
  <c r="C10" i="33"/>
  <c r="AB9" i="33"/>
  <c r="AD9" i="33" s="1"/>
  <c r="J9" i="33" s="1"/>
  <c r="Y9" i="33"/>
  <c r="X9" i="33"/>
  <c r="P9" i="33"/>
  <c r="Q9" i="33" s="1"/>
  <c r="O9" i="33"/>
  <c r="M9" i="33"/>
  <c r="H9" i="33"/>
  <c r="C9" i="33"/>
  <c r="AB8" i="33"/>
  <c r="AD8" i="33" s="1"/>
  <c r="J8" i="33" s="1"/>
  <c r="Y8" i="33"/>
  <c r="X8" i="33"/>
  <c r="P8" i="33"/>
  <c r="O8" i="33"/>
  <c r="M8" i="33"/>
  <c r="H8" i="33"/>
  <c r="C8" i="33"/>
  <c r="AB7" i="33"/>
  <c r="AD7" i="33" s="1"/>
  <c r="J7" i="33" s="1"/>
  <c r="Y7" i="33"/>
  <c r="X7" i="33"/>
  <c r="P7" i="33"/>
  <c r="O7" i="33"/>
  <c r="M7" i="33"/>
  <c r="H7" i="33"/>
  <c r="C7" i="33"/>
  <c r="AB6" i="33"/>
  <c r="AD6" i="33" s="1"/>
  <c r="J6" i="33" s="1"/>
  <c r="Y6" i="33"/>
  <c r="X6" i="33"/>
  <c r="P6" i="33"/>
  <c r="O6" i="33"/>
  <c r="Q6" i="33" s="1"/>
  <c r="M6" i="33"/>
  <c r="H6" i="33"/>
  <c r="C6" i="33"/>
  <c r="AD5" i="33"/>
  <c r="AB5" i="33"/>
  <c r="Y5" i="33"/>
  <c r="X5" i="33"/>
  <c r="P5" i="33"/>
  <c r="O5" i="33"/>
  <c r="M5" i="33"/>
  <c r="J5" i="33"/>
  <c r="I5" i="33" s="1"/>
  <c r="H5" i="33"/>
  <c r="C5" i="33"/>
  <c r="AB4" i="33"/>
  <c r="AD4" i="33" s="1"/>
  <c r="Y4" i="33"/>
  <c r="X4" i="33"/>
  <c r="P4" i="33"/>
  <c r="O4" i="33"/>
  <c r="Q4" i="33" s="1"/>
  <c r="M4" i="33"/>
  <c r="H4" i="33"/>
  <c r="C4" i="33"/>
  <c r="AG3" i="33"/>
  <c r="AF3" i="33"/>
  <c r="W3" i="33"/>
  <c r="V3" i="33"/>
  <c r="U3" i="33"/>
  <c r="T3" i="33"/>
  <c r="O3" i="33"/>
  <c r="G3" i="33"/>
  <c r="D3" i="33"/>
  <c r="A2" i="33"/>
  <c r="A1" i="33"/>
  <c r="AB31" i="32"/>
  <c r="AD31" i="32" s="1"/>
  <c r="J31" i="32" s="1"/>
  <c r="Y31" i="32"/>
  <c r="X31" i="32"/>
  <c r="P31" i="32"/>
  <c r="O31" i="32"/>
  <c r="Q31" i="32" s="1"/>
  <c r="M31" i="32"/>
  <c r="H31" i="32"/>
  <c r="C31" i="32"/>
  <c r="AB30" i="32"/>
  <c r="AD30" i="32" s="1"/>
  <c r="J30" i="32" s="1"/>
  <c r="Y30" i="32"/>
  <c r="X30" i="32"/>
  <c r="Q30" i="32"/>
  <c r="P30" i="32"/>
  <c r="O30" i="32"/>
  <c r="M30" i="32"/>
  <c r="H30" i="32"/>
  <c r="C30" i="32"/>
  <c r="AD29" i="32"/>
  <c r="J29" i="32" s="1"/>
  <c r="AB29" i="32"/>
  <c r="Y29" i="32"/>
  <c r="X29" i="32"/>
  <c r="P29" i="32"/>
  <c r="O29" i="32"/>
  <c r="Q29" i="32" s="1"/>
  <c r="M29" i="32"/>
  <c r="H29" i="32"/>
  <c r="C29" i="32"/>
  <c r="AB28" i="32"/>
  <c r="AD28" i="32" s="1"/>
  <c r="J28" i="32" s="1"/>
  <c r="Y28" i="32"/>
  <c r="X28" i="32"/>
  <c r="P28" i="32"/>
  <c r="O28" i="32"/>
  <c r="M28" i="32"/>
  <c r="H28" i="32"/>
  <c r="C28" i="32"/>
  <c r="AB27" i="32"/>
  <c r="AD27" i="32" s="1"/>
  <c r="J27" i="32" s="1"/>
  <c r="K27" i="32" s="1"/>
  <c r="Y27" i="32"/>
  <c r="X27" i="32"/>
  <c r="P27" i="32"/>
  <c r="Q27" i="32" s="1"/>
  <c r="O27" i="32"/>
  <c r="M27" i="32"/>
  <c r="I27" i="32"/>
  <c r="H27" i="32"/>
  <c r="C27" i="32"/>
  <c r="AD26" i="32"/>
  <c r="J26" i="32" s="1"/>
  <c r="AB26" i="32"/>
  <c r="Y26" i="32"/>
  <c r="X26" i="32"/>
  <c r="P26" i="32"/>
  <c r="O26" i="32"/>
  <c r="M26" i="32"/>
  <c r="H26" i="32"/>
  <c r="C26" i="32"/>
  <c r="AB25" i="32"/>
  <c r="AD25" i="32" s="1"/>
  <c r="J25" i="32" s="1"/>
  <c r="K25" i="32" s="1"/>
  <c r="Y25" i="32"/>
  <c r="X25" i="32"/>
  <c r="P25" i="32"/>
  <c r="O25" i="32"/>
  <c r="M25" i="32"/>
  <c r="H25" i="32"/>
  <c r="C25" i="32"/>
  <c r="AB24" i="32"/>
  <c r="AD24" i="32" s="1"/>
  <c r="J24" i="32" s="1"/>
  <c r="Y24" i="32"/>
  <c r="X24" i="32"/>
  <c r="P24" i="32"/>
  <c r="O24" i="32"/>
  <c r="M24" i="32"/>
  <c r="H24" i="32"/>
  <c r="C24" i="32"/>
  <c r="AB23" i="32"/>
  <c r="AD23" i="32" s="1"/>
  <c r="J23" i="32" s="1"/>
  <c r="Y23" i="32"/>
  <c r="X23" i="32"/>
  <c r="P23" i="32"/>
  <c r="O23" i="32"/>
  <c r="M23" i="32"/>
  <c r="H23" i="32"/>
  <c r="C23" i="32"/>
  <c r="AB22" i="32"/>
  <c r="AD22" i="32" s="1"/>
  <c r="Y22" i="32"/>
  <c r="X22" i="32"/>
  <c r="Q22" i="32"/>
  <c r="P22" i="32"/>
  <c r="O22" i="32"/>
  <c r="M22" i="32"/>
  <c r="J22" i="32"/>
  <c r="K22" i="32" s="1"/>
  <c r="H22" i="32"/>
  <c r="C22" i="32"/>
  <c r="AB21" i="32"/>
  <c r="AD21" i="32" s="1"/>
  <c r="J21" i="32" s="1"/>
  <c r="Y21" i="32"/>
  <c r="X21" i="32"/>
  <c r="P21" i="32"/>
  <c r="O21" i="32"/>
  <c r="M21" i="32"/>
  <c r="H21" i="32"/>
  <c r="C21" i="32"/>
  <c r="AB20" i="32"/>
  <c r="AD20" i="32" s="1"/>
  <c r="J20" i="32" s="1"/>
  <c r="Y20" i="32"/>
  <c r="X20" i="32"/>
  <c r="P20" i="32"/>
  <c r="O20" i="32"/>
  <c r="Q20" i="32" s="1"/>
  <c r="M20" i="32"/>
  <c r="H20" i="32"/>
  <c r="C20" i="32"/>
  <c r="AB19" i="32"/>
  <c r="AD19" i="32" s="1"/>
  <c r="J19" i="32" s="1"/>
  <c r="K19" i="32" s="1"/>
  <c r="Y19" i="32"/>
  <c r="X19" i="32"/>
  <c r="P19" i="32"/>
  <c r="O19" i="32"/>
  <c r="Q19" i="32" s="1"/>
  <c r="M19" i="32"/>
  <c r="H19" i="32"/>
  <c r="C19" i="32"/>
  <c r="AD18" i="32"/>
  <c r="J18" i="32" s="1"/>
  <c r="I18" i="32" s="1"/>
  <c r="AB18" i="32"/>
  <c r="Y18" i="32"/>
  <c r="X18" i="32"/>
  <c r="P18" i="32"/>
  <c r="O18" i="32"/>
  <c r="Q18" i="32" s="1"/>
  <c r="M18" i="32"/>
  <c r="K18" i="32"/>
  <c r="H18" i="32"/>
  <c r="C18" i="32"/>
  <c r="AB17" i="32"/>
  <c r="AD17" i="32" s="1"/>
  <c r="J17" i="32" s="1"/>
  <c r="Y17" i="32"/>
  <c r="X17" i="32"/>
  <c r="P17" i="32"/>
  <c r="O17" i="32"/>
  <c r="Q17" i="32" s="1"/>
  <c r="M17" i="32"/>
  <c r="H17" i="32"/>
  <c r="C17" i="32"/>
  <c r="AB16" i="32"/>
  <c r="AD16" i="32" s="1"/>
  <c r="J16" i="32" s="1"/>
  <c r="Y16" i="32"/>
  <c r="X16" i="32"/>
  <c r="P16" i="32"/>
  <c r="O16" i="32"/>
  <c r="Q16" i="32" s="1"/>
  <c r="M16" i="32"/>
  <c r="H16" i="32"/>
  <c r="C16" i="32"/>
  <c r="AB15" i="32"/>
  <c r="AD15" i="32" s="1"/>
  <c r="J15" i="32" s="1"/>
  <c r="Y15" i="32"/>
  <c r="X15" i="32"/>
  <c r="P15" i="32"/>
  <c r="O15" i="32"/>
  <c r="M15" i="32"/>
  <c r="H15" i="32"/>
  <c r="C15" i="32"/>
  <c r="AB14" i="32"/>
  <c r="AD14" i="32" s="1"/>
  <c r="Y14" i="32"/>
  <c r="X14" i="32"/>
  <c r="Q14" i="32"/>
  <c r="P14" i="32"/>
  <c r="O14" i="32"/>
  <c r="M14" i="32"/>
  <c r="J14" i="32"/>
  <c r="K14" i="32" s="1"/>
  <c r="H14" i="32"/>
  <c r="C14" i="32"/>
  <c r="AB13" i="32"/>
  <c r="AD13" i="32" s="1"/>
  <c r="J13" i="32" s="1"/>
  <c r="Y13" i="32"/>
  <c r="X13" i="32"/>
  <c r="P13" i="32"/>
  <c r="O13" i="32"/>
  <c r="Q13" i="32" s="1"/>
  <c r="M13" i="32"/>
  <c r="H13" i="32"/>
  <c r="C13" i="32"/>
  <c r="AD12" i="32"/>
  <c r="AB12" i="32"/>
  <c r="Y12" i="32"/>
  <c r="X12" i="32"/>
  <c r="P12" i="32"/>
  <c r="O12" i="32"/>
  <c r="M12" i="32"/>
  <c r="J12" i="32"/>
  <c r="I12" i="32" s="1"/>
  <c r="H12" i="32"/>
  <c r="C12" i="32"/>
  <c r="AB11" i="32"/>
  <c r="AD11" i="32" s="1"/>
  <c r="J11" i="32" s="1"/>
  <c r="K11" i="32" s="1"/>
  <c r="Y11" i="32"/>
  <c r="X11" i="32"/>
  <c r="P11" i="32"/>
  <c r="O11" i="32"/>
  <c r="Q11" i="32" s="1"/>
  <c r="M11" i="32"/>
  <c r="H11" i="32"/>
  <c r="C11" i="32"/>
  <c r="AD10" i="32"/>
  <c r="J10" i="32" s="1"/>
  <c r="I10" i="32" s="1"/>
  <c r="AB10" i="32"/>
  <c r="Y10" i="32"/>
  <c r="X10" i="32"/>
  <c r="P10" i="32"/>
  <c r="O10" i="32"/>
  <c r="M10" i="32"/>
  <c r="K10" i="32"/>
  <c r="H10" i="32"/>
  <c r="C10" i="32"/>
  <c r="AB9" i="32"/>
  <c r="AD9" i="32" s="1"/>
  <c r="J9" i="32" s="1"/>
  <c r="K9" i="32" s="1"/>
  <c r="Y9" i="32"/>
  <c r="X9" i="32"/>
  <c r="P9" i="32"/>
  <c r="O9" i="32"/>
  <c r="Q9" i="32" s="1"/>
  <c r="M9" i="32"/>
  <c r="H9" i="32"/>
  <c r="C9" i="32"/>
  <c r="AB8" i="32"/>
  <c r="AD8" i="32" s="1"/>
  <c r="J8" i="32" s="1"/>
  <c r="Y8" i="32"/>
  <c r="X8" i="32"/>
  <c r="P8" i="32"/>
  <c r="Q8" i="32" s="1"/>
  <c r="O8" i="32"/>
  <c r="M8" i="32"/>
  <c r="H8" i="32"/>
  <c r="C8" i="32"/>
  <c r="AB7" i="32"/>
  <c r="AD7" i="32" s="1"/>
  <c r="J7" i="32" s="1"/>
  <c r="Y7" i="32"/>
  <c r="X7" i="32"/>
  <c r="P7" i="32"/>
  <c r="O7" i="32"/>
  <c r="M7" i="32"/>
  <c r="H7" i="32"/>
  <c r="C7" i="32"/>
  <c r="AB6" i="32"/>
  <c r="AD6" i="32" s="1"/>
  <c r="J6" i="32" s="1"/>
  <c r="Y6" i="32"/>
  <c r="X6" i="32"/>
  <c r="Q6" i="32"/>
  <c r="P6" i="32"/>
  <c r="O6" i="32"/>
  <c r="M6" i="32"/>
  <c r="H6" i="32"/>
  <c r="C6" i="32"/>
  <c r="AB5" i="32"/>
  <c r="AD5" i="32" s="1"/>
  <c r="J5" i="32" s="1"/>
  <c r="Y5" i="32"/>
  <c r="X5" i="32"/>
  <c r="P5" i="32"/>
  <c r="O5" i="32"/>
  <c r="M5" i="32"/>
  <c r="H5" i="32"/>
  <c r="C5" i="32"/>
  <c r="AB4" i="32"/>
  <c r="AD4" i="32" s="1"/>
  <c r="Y4" i="32"/>
  <c r="X4" i="32"/>
  <c r="P4" i="32"/>
  <c r="O4" i="32"/>
  <c r="M4" i="32"/>
  <c r="H4" i="32"/>
  <c r="C4" i="32"/>
  <c r="AG3" i="32"/>
  <c r="AF3" i="32"/>
  <c r="W3" i="32"/>
  <c r="V3" i="32"/>
  <c r="U3" i="32"/>
  <c r="T3" i="32"/>
  <c r="O3" i="32"/>
  <c r="G3" i="32"/>
  <c r="F3" i="32"/>
  <c r="D3" i="32"/>
  <c r="A2" i="32"/>
  <c r="A1" i="32"/>
  <c r="AD31" i="31"/>
  <c r="J31" i="31" s="1"/>
  <c r="AB31" i="31"/>
  <c r="Y31" i="31"/>
  <c r="X31" i="31"/>
  <c r="Q31" i="31"/>
  <c r="P31" i="31"/>
  <c r="O31" i="31"/>
  <c r="M31" i="31"/>
  <c r="H31" i="31"/>
  <c r="C31" i="31"/>
  <c r="AB30" i="31"/>
  <c r="AD30" i="31" s="1"/>
  <c r="J30" i="31" s="1"/>
  <c r="Y30" i="31"/>
  <c r="X30" i="31"/>
  <c r="P30" i="31"/>
  <c r="O30" i="31"/>
  <c r="M30" i="31"/>
  <c r="H30" i="31"/>
  <c r="C30" i="31"/>
  <c r="AB29" i="31"/>
  <c r="AD29" i="31" s="1"/>
  <c r="J29" i="31" s="1"/>
  <c r="K29" i="31" s="1"/>
  <c r="Y29" i="31"/>
  <c r="X29" i="31"/>
  <c r="Q29" i="31"/>
  <c r="P29" i="31"/>
  <c r="O29" i="31"/>
  <c r="M29" i="31"/>
  <c r="I29" i="31"/>
  <c r="H29" i="31"/>
  <c r="C29" i="31"/>
  <c r="AB28" i="31"/>
  <c r="AD28" i="31" s="1"/>
  <c r="J28" i="31" s="1"/>
  <c r="Y28" i="31"/>
  <c r="X28" i="31"/>
  <c r="P28" i="31"/>
  <c r="O28" i="31"/>
  <c r="M28" i="31"/>
  <c r="H28" i="31"/>
  <c r="C28" i="31"/>
  <c r="AD27" i="31"/>
  <c r="J27" i="31" s="1"/>
  <c r="I27" i="31" s="1"/>
  <c r="AB27" i="31"/>
  <c r="Y27" i="31"/>
  <c r="X27" i="31"/>
  <c r="P27" i="31"/>
  <c r="O27" i="31"/>
  <c r="M27" i="31"/>
  <c r="H27" i="31"/>
  <c r="C27" i="31"/>
  <c r="AB26" i="31"/>
  <c r="AD26" i="31" s="1"/>
  <c r="J26" i="31" s="1"/>
  <c r="Y26" i="31"/>
  <c r="X26" i="31"/>
  <c r="Q26" i="31"/>
  <c r="P26" i="31"/>
  <c r="O26" i="31"/>
  <c r="M26" i="31"/>
  <c r="H26" i="31"/>
  <c r="C26" i="31"/>
  <c r="AB25" i="31"/>
  <c r="AD25" i="31" s="1"/>
  <c r="J25" i="31" s="1"/>
  <c r="Y25" i="31"/>
  <c r="X25" i="31"/>
  <c r="P25" i="31"/>
  <c r="O25" i="31"/>
  <c r="M25" i="31"/>
  <c r="H25" i="31"/>
  <c r="C25" i="31"/>
  <c r="AB24" i="31"/>
  <c r="AD24" i="31" s="1"/>
  <c r="J24" i="31" s="1"/>
  <c r="Y24" i="31"/>
  <c r="X24" i="31"/>
  <c r="Q24" i="31"/>
  <c r="P24" i="31"/>
  <c r="O24" i="31"/>
  <c r="M24" i="31"/>
  <c r="H24" i="31"/>
  <c r="C24" i="31"/>
  <c r="AB23" i="31"/>
  <c r="AD23" i="31" s="1"/>
  <c r="J23" i="31" s="1"/>
  <c r="Y23" i="31"/>
  <c r="X23" i="31"/>
  <c r="P23" i="31"/>
  <c r="O23" i="31"/>
  <c r="Q23" i="31" s="1"/>
  <c r="M23" i="31"/>
  <c r="H23" i="31"/>
  <c r="C23" i="31"/>
  <c r="AB22" i="31"/>
  <c r="AD22" i="31" s="1"/>
  <c r="J22" i="31" s="1"/>
  <c r="Y22" i="31"/>
  <c r="X22" i="31"/>
  <c r="P22" i="31"/>
  <c r="O22" i="31"/>
  <c r="Q22" i="31" s="1"/>
  <c r="M22" i="31"/>
  <c r="H22" i="31"/>
  <c r="C22" i="31"/>
  <c r="AB21" i="31"/>
  <c r="AD21" i="31" s="1"/>
  <c r="J21" i="31" s="1"/>
  <c r="K21" i="31" s="1"/>
  <c r="Y21" i="31"/>
  <c r="X21" i="31"/>
  <c r="P21" i="31"/>
  <c r="O21" i="31"/>
  <c r="Q21" i="31" s="1"/>
  <c r="M21" i="31"/>
  <c r="H21" i="31"/>
  <c r="C21" i="31"/>
  <c r="AD20" i="31"/>
  <c r="J20" i="31" s="1"/>
  <c r="I20" i="31" s="1"/>
  <c r="AB20" i="31"/>
  <c r="Y20" i="31"/>
  <c r="X20" i="31"/>
  <c r="P20" i="31"/>
  <c r="O20" i="31"/>
  <c r="Q20" i="31" s="1"/>
  <c r="M20" i="31"/>
  <c r="K20" i="31"/>
  <c r="H20" i="31"/>
  <c r="C20" i="31"/>
  <c r="AB19" i="31"/>
  <c r="AD19" i="31" s="1"/>
  <c r="J19" i="31" s="1"/>
  <c r="Y19" i="31"/>
  <c r="X19" i="31"/>
  <c r="P19" i="31"/>
  <c r="O19" i="31"/>
  <c r="Q19" i="31" s="1"/>
  <c r="M19" i="31"/>
  <c r="H19" i="31"/>
  <c r="C19" i="31"/>
  <c r="AB18" i="31"/>
  <c r="AD18" i="31" s="1"/>
  <c r="J18" i="31" s="1"/>
  <c r="Y18" i="31"/>
  <c r="X18" i="31"/>
  <c r="P18" i="31"/>
  <c r="O18" i="31"/>
  <c r="Q18" i="31" s="1"/>
  <c r="M18" i="31"/>
  <c r="H18" i="31"/>
  <c r="C18" i="31"/>
  <c r="AD17" i="31"/>
  <c r="AB17" i="31"/>
  <c r="Y17" i="31"/>
  <c r="X17" i="31"/>
  <c r="P17" i="31"/>
  <c r="O17" i="31"/>
  <c r="M17" i="31"/>
  <c r="J17" i="31"/>
  <c r="H17" i="31"/>
  <c r="C17" i="31"/>
  <c r="AB16" i="31"/>
  <c r="AD16" i="31" s="1"/>
  <c r="J16" i="31" s="1"/>
  <c r="Y16" i="31"/>
  <c r="X16" i="31"/>
  <c r="Q16" i="31"/>
  <c r="P16" i="31"/>
  <c r="O16" i="31"/>
  <c r="M16" i="31"/>
  <c r="H16" i="31"/>
  <c r="C16" i="31"/>
  <c r="AB15" i="31"/>
  <c r="AD15" i="31" s="1"/>
  <c r="J15" i="31" s="1"/>
  <c r="Y15" i="31"/>
  <c r="X15" i="31"/>
  <c r="P15" i="31"/>
  <c r="O15" i="31"/>
  <c r="M15" i="31"/>
  <c r="H15" i="31"/>
  <c r="C15" i="31"/>
  <c r="AD14" i="31"/>
  <c r="AB14" i="31"/>
  <c r="Y14" i="31"/>
  <c r="X14" i="31"/>
  <c r="P14" i="31"/>
  <c r="O14" i="31"/>
  <c r="M14" i="31"/>
  <c r="J14" i="31"/>
  <c r="I14" i="31" s="1"/>
  <c r="H14" i="31"/>
  <c r="C14" i="31"/>
  <c r="AB13" i="31"/>
  <c r="AD13" i="31" s="1"/>
  <c r="J13" i="31" s="1"/>
  <c r="Y13" i="31"/>
  <c r="X13" i="31"/>
  <c r="Q13" i="31"/>
  <c r="P13" i="31"/>
  <c r="O13" i="31"/>
  <c r="M13" i="31"/>
  <c r="H13" i="31"/>
  <c r="C13" i="31"/>
  <c r="AD12" i="31"/>
  <c r="J12" i="31" s="1"/>
  <c r="I12" i="31" s="1"/>
  <c r="AB12" i="31"/>
  <c r="Y12" i="31"/>
  <c r="X12" i="31"/>
  <c r="P12" i="31"/>
  <c r="O12" i="31"/>
  <c r="M12" i="31"/>
  <c r="K12" i="31"/>
  <c r="H12" i="31"/>
  <c r="C12" i="31"/>
  <c r="AB11" i="31"/>
  <c r="AD11" i="31" s="1"/>
  <c r="J11" i="31" s="1"/>
  <c r="Y11" i="31"/>
  <c r="X11" i="31"/>
  <c r="P11" i="31"/>
  <c r="O11" i="31"/>
  <c r="M11" i="31"/>
  <c r="H11" i="31"/>
  <c r="C11" i="31"/>
  <c r="AB10" i="31"/>
  <c r="AD10" i="31" s="1"/>
  <c r="J10" i="31" s="1"/>
  <c r="Y10" i="31"/>
  <c r="X10" i="31"/>
  <c r="Q10" i="31"/>
  <c r="P10" i="31"/>
  <c r="O10" i="31"/>
  <c r="M10" i="31"/>
  <c r="H10" i="31"/>
  <c r="C10" i="31"/>
  <c r="AD9" i="31"/>
  <c r="AB9" i="31"/>
  <c r="Y9" i="31"/>
  <c r="X9" i="31"/>
  <c r="P9" i="31"/>
  <c r="O9" i="31"/>
  <c r="M9" i="31"/>
  <c r="K9" i="31"/>
  <c r="J9" i="31"/>
  <c r="I9" i="31" s="1"/>
  <c r="H9" i="31"/>
  <c r="C9" i="31"/>
  <c r="AB8" i="31"/>
  <c r="AD8" i="31" s="1"/>
  <c r="J8" i="31" s="1"/>
  <c r="Y8" i="31"/>
  <c r="X8" i="31"/>
  <c r="Q8" i="31"/>
  <c r="P8" i="31"/>
  <c r="O8" i="31"/>
  <c r="M8" i="31"/>
  <c r="H8" i="31"/>
  <c r="C8" i="31"/>
  <c r="AB7" i="31"/>
  <c r="AD7" i="31" s="1"/>
  <c r="J7" i="31" s="1"/>
  <c r="Y7" i="31"/>
  <c r="X7" i="31"/>
  <c r="P7" i="31"/>
  <c r="O7" i="31"/>
  <c r="M7" i="31"/>
  <c r="H7" i="31"/>
  <c r="C7" i="31"/>
  <c r="AD6" i="31"/>
  <c r="AB6" i="31"/>
  <c r="Y6" i="31"/>
  <c r="X6" i="31"/>
  <c r="P6" i="31"/>
  <c r="O6" i="31"/>
  <c r="M6" i="31"/>
  <c r="K6" i="31"/>
  <c r="J6" i="31"/>
  <c r="I6" i="31" s="1"/>
  <c r="H6" i="31"/>
  <c r="C6" i="31"/>
  <c r="AB5" i="31"/>
  <c r="AD5" i="31" s="1"/>
  <c r="J5" i="31" s="1"/>
  <c r="Y5" i="31"/>
  <c r="X5" i="31"/>
  <c r="P5" i="31"/>
  <c r="Q5" i="31" s="1"/>
  <c r="O5" i="31"/>
  <c r="M5" i="31"/>
  <c r="H5" i="31"/>
  <c r="C5" i="31"/>
  <c r="AD4" i="31"/>
  <c r="AB4" i="31"/>
  <c r="Y4" i="31"/>
  <c r="X4" i="31"/>
  <c r="P4" i="31"/>
  <c r="O4" i="31"/>
  <c r="M4" i="31"/>
  <c r="H4" i="31"/>
  <c r="C4" i="31"/>
  <c r="AG3" i="31"/>
  <c r="AF3" i="31"/>
  <c r="W3" i="31"/>
  <c r="V3" i="31"/>
  <c r="U3" i="31"/>
  <c r="T3" i="31"/>
  <c r="O3" i="31"/>
  <c r="G3" i="31"/>
  <c r="F3" i="31"/>
  <c r="A2" i="31"/>
  <c r="A1" i="31"/>
  <c r="AB31" i="30"/>
  <c r="AD31" i="30" s="1"/>
  <c r="J31" i="30" s="1"/>
  <c r="Y31" i="30"/>
  <c r="X31" i="30"/>
  <c r="P31" i="30"/>
  <c r="Q31" i="30" s="1"/>
  <c r="O31" i="30"/>
  <c r="M31" i="30"/>
  <c r="H31" i="30"/>
  <c r="C31" i="30"/>
  <c r="AD30" i="30"/>
  <c r="J30" i="30" s="1"/>
  <c r="I30" i="30" s="1"/>
  <c r="AB30" i="30"/>
  <c r="Y30" i="30"/>
  <c r="X30" i="30"/>
  <c r="Q30" i="30"/>
  <c r="P30" i="30"/>
  <c r="O30" i="30"/>
  <c r="M30" i="30"/>
  <c r="K30" i="30"/>
  <c r="H30" i="30"/>
  <c r="C30" i="30"/>
  <c r="AD29" i="30"/>
  <c r="J29" i="30" s="1"/>
  <c r="AB29" i="30"/>
  <c r="Y29" i="30"/>
  <c r="X29" i="30"/>
  <c r="P29" i="30"/>
  <c r="O29" i="30"/>
  <c r="M29" i="30"/>
  <c r="H29" i="30"/>
  <c r="C29" i="30"/>
  <c r="AB28" i="30"/>
  <c r="AD28" i="30" s="1"/>
  <c r="J28" i="30" s="1"/>
  <c r="K28" i="30" s="1"/>
  <c r="Y28" i="30"/>
  <c r="X28" i="30"/>
  <c r="P28" i="30"/>
  <c r="O28" i="30"/>
  <c r="M28" i="30"/>
  <c r="H28" i="30"/>
  <c r="C28" i="30"/>
  <c r="AD27" i="30"/>
  <c r="AB27" i="30"/>
  <c r="Y27" i="30"/>
  <c r="X27" i="30"/>
  <c r="P27" i="30"/>
  <c r="O27" i="30"/>
  <c r="M27" i="30"/>
  <c r="K27" i="30"/>
  <c r="J27" i="30"/>
  <c r="I27" i="30" s="1"/>
  <c r="H27" i="30"/>
  <c r="C27" i="30"/>
  <c r="AD26" i="30"/>
  <c r="J26" i="30" s="1"/>
  <c r="I26" i="30" s="1"/>
  <c r="AB26" i="30"/>
  <c r="Y26" i="30"/>
  <c r="X26" i="30"/>
  <c r="Q26" i="30"/>
  <c r="P26" i="30"/>
  <c r="O26" i="30"/>
  <c r="M26" i="30"/>
  <c r="K26" i="30"/>
  <c r="H26" i="30"/>
  <c r="C26" i="30"/>
  <c r="AB25" i="30"/>
  <c r="AD25" i="30" s="1"/>
  <c r="J25" i="30" s="1"/>
  <c r="Y25" i="30"/>
  <c r="X25" i="30"/>
  <c r="Q25" i="30"/>
  <c r="P25" i="30"/>
  <c r="O25" i="30"/>
  <c r="M25" i="30"/>
  <c r="H25" i="30"/>
  <c r="C25" i="30"/>
  <c r="AD24" i="30"/>
  <c r="AB24" i="30"/>
  <c r="Y24" i="30"/>
  <c r="X24" i="30"/>
  <c r="P24" i="30"/>
  <c r="O24" i="30"/>
  <c r="M24" i="30"/>
  <c r="K24" i="30"/>
  <c r="J24" i="30"/>
  <c r="I24" i="30" s="1"/>
  <c r="H24" i="30"/>
  <c r="C24" i="30"/>
  <c r="AB23" i="30"/>
  <c r="AD23" i="30" s="1"/>
  <c r="Y23" i="30"/>
  <c r="X23" i="30"/>
  <c r="P23" i="30"/>
  <c r="O23" i="30"/>
  <c r="M23" i="30"/>
  <c r="J23" i="30"/>
  <c r="K23" i="30" s="1"/>
  <c r="H23" i="30"/>
  <c r="C23" i="30"/>
  <c r="AD22" i="30"/>
  <c r="J22" i="30" s="1"/>
  <c r="I22" i="30" s="1"/>
  <c r="AB22" i="30"/>
  <c r="Y22" i="30"/>
  <c r="X22" i="30"/>
  <c r="Q22" i="30"/>
  <c r="P22" i="30"/>
  <c r="O22" i="30"/>
  <c r="M22" i="30"/>
  <c r="K22" i="30"/>
  <c r="H22" i="30"/>
  <c r="C22" i="30"/>
  <c r="AD21" i="30"/>
  <c r="AB21" i="30"/>
  <c r="Y21" i="30"/>
  <c r="X21" i="30"/>
  <c r="P21" i="30"/>
  <c r="O21" i="30"/>
  <c r="M21" i="30"/>
  <c r="K21" i="30"/>
  <c r="J21" i="30"/>
  <c r="I21" i="30" s="1"/>
  <c r="H21" i="30"/>
  <c r="C21" i="30"/>
  <c r="AB20" i="30"/>
  <c r="AD20" i="30" s="1"/>
  <c r="J20" i="30" s="1"/>
  <c r="Y20" i="30"/>
  <c r="X20" i="30"/>
  <c r="P20" i="30"/>
  <c r="O20" i="30"/>
  <c r="Q20" i="30" s="1"/>
  <c r="M20" i="30"/>
  <c r="H20" i="30"/>
  <c r="C20" i="30"/>
  <c r="AB19" i="30"/>
  <c r="AD19" i="30" s="1"/>
  <c r="J19" i="30" s="1"/>
  <c r="I19" i="30" s="1"/>
  <c r="Y19" i="30"/>
  <c r="X19" i="30"/>
  <c r="P19" i="30"/>
  <c r="O19" i="30"/>
  <c r="Q19" i="30" s="1"/>
  <c r="M19" i="30"/>
  <c r="H19" i="30"/>
  <c r="C19" i="30"/>
  <c r="AD18" i="30"/>
  <c r="J18" i="30" s="1"/>
  <c r="AB18" i="30"/>
  <c r="Y18" i="30"/>
  <c r="X18" i="30"/>
  <c r="Q18" i="30"/>
  <c r="P18" i="30"/>
  <c r="O18" i="30"/>
  <c r="M18" i="30"/>
  <c r="H18" i="30"/>
  <c r="C18" i="30"/>
  <c r="AB17" i="30"/>
  <c r="AD17" i="30" s="1"/>
  <c r="J17" i="30" s="1"/>
  <c r="Y17" i="30"/>
  <c r="X17" i="30"/>
  <c r="Q17" i="30"/>
  <c r="P17" i="30"/>
  <c r="O17" i="30"/>
  <c r="M17" i="30"/>
  <c r="H17" i="30"/>
  <c r="C17" i="30"/>
  <c r="AB16" i="30"/>
  <c r="AD16" i="30" s="1"/>
  <c r="J16" i="30" s="1"/>
  <c r="Y16" i="30"/>
  <c r="X16" i="30"/>
  <c r="P16" i="30"/>
  <c r="O16" i="30"/>
  <c r="M16" i="30"/>
  <c r="H16" i="30"/>
  <c r="C16" i="30"/>
  <c r="AB15" i="30"/>
  <c r="AD15" i="30" s="1"/>
  <c r="J15" i="30" s="1"/>
  <c r="Y15" i="30"/>
  <c r="X15" i="30"/>
  <c r="P15" i="30"/>
  <c r="Q15" i="30" s="1"/>
  <c r="O15" i="30"/>
  <c r="M15" i="30"/>
  <c r="H15" i="30"/>
  <c r="C15" i="30"/>
  <c r="AB14" i="30"/>
  <c r="AD14" i="30" s="1"/>
  <c r="J14" i="30" s="1"/>
  <c r="Y14" i="30"/>
  <c r="X14" i="30"/>
  <c r="P14" i="30"/>
  <c r="O14" i="30"/>
  <c r="Q14" i="30" s="1"/>
  <c r="M14" i="30"/>
  <c r="H14" i="30"/>
  <c r="C14" i="30"/>
  <c r="AD13" i="30"/>
  <c r="AB13" i="30"/>
  <c r="Y13" i="30"/>
  <c r="X13" i="30"/>
  <c r="P13" i="30"/>
  <c r="O13" i="30"/>
  <c r="M13" i="30"/>
  <c r="J13" i="30"/>
  <c r="I13" i="30" s="1"/>
  <c r="H13" i="30"/>
  <c r="C13" i="30"/>
  <c r="AB12" i="30"/>
  <c r="AD12" i="30" s="1"/>
  <c r="J12" i="30" s="1"/>
  <c r="K12" i="30" s="1"/>
  <c r="Y12" i="30"/>
  <c r="X12" i="30"/>
  <c r="P12" i="30"/>
  <c r="O12" i="30"/>
  <c r="Q12" i="30" s="1"/>
  <c r="M12" i="30"/>
  <c r="H12" i="30"/>
  <c r="C12" i="30"/>
  <c r="AB11" i="30"/>
  <c r="AD11" i="30" s="1"/>
  <c r="J11" i="30" s="1"/>
  <c r="Y11" i="30"/>
  <c r="X11" i="30"/>
  <c r="P11" i="30"/>
  <c r="O11" i="30"/>
  <c r="M11" i="30"/>
  <c r="H11" i="30"/>
  <c r="C11" i="30"/>
  <c r="AB10" i="30"/>
  <c r="AD10" i="30" s="1"/>
  <c r="J10" i="30" s="1"/>
  <c r="Y10" i="30"/>
  <c r="X10" i="30"/>
  <c r="Q10" i="30"/>
  <c r="P10" i="30"/>
  <c r="O10" i="30"/>
  <c r="M10" i="30"/>
  <c r="H10" i="30"/>
  <c r="C10" i="30"/>
  <c r="AB9" i="30"/>
  <c r="AD9" i="30" s="1"/>
  <c r="J9" i="30" s="1"/>
  <c r="Y9" i="30"/>
  <c r="X9" i="30"/>
  <c r="P9" i="30"/>
  <c r="O9" i="30"/>
  <c r="Q9" i="30" s="1"/>
  <c r="M9" i="30"/>
  <c r="H9" i="30"/>
  <c r="C9" i="30"/>
  <c r="AB8" i="30"/>
  <c r="AD8" i="30" s="1"/>
  <c r="J8" i="30" s="1"/>
  <c r="Y8" i="30"/>
  <c r="X8" i="30"/>
  <c r="P8" i="30"/>
  <c r="O8" i="30"/>
  <c r="M8" i="30"/>
  <c r="H8" i="30"/>
  <c r="C8" i="30"/>
  <c r="AB7" i="30"/>
  <c r="AD7" i="30" s="1"/>
  <c r="J7" i="30" s="1"/>
  <c r="K7" i="30" s="1"/>
  <c r="Y7" i="30"/>
  <c r="X7" i="30"/>
  <c r="P7" i="30"/>
  <c r="Q7" i="30" s="1"/>
  <c r="O7" i="30"/>
  <c r="M7" i="30"/>
  <c r="I7" i="30"/>
  <c r="H7" i="30"/>
  <c r="C7" i="30"/>
  <c r="AB6" i="30"/>
  <c r="AD6" i="30" s="1"/>
  <c r="J6" i="30" s="1"/>
  <c r="Y6" i="30"/>
  <c r="X6" i="30"/>
  <c r="P6" i="30"/>
  <c r="O6" i="30"/>
  <c r="M6" i="30"/>
  <c r="H6" i="30"/>
  <c r="C6" i="30"/>
  <c r="AB5" i="30"/>
  <c r="AD5" i="30" s="1"/>
  <c r="J5" i="30" s="1"/>
  <c r="Y5" i="30"/>
  <c r="X5" i="30"/>
  <c r="P5" i="30"/>
  <c r="O5" i="30"/>
  <c r="Q5" i="30" s="1"/>
  <c r="M5" i="30"/>
  <c r="H5" i="30"/>
  <c r="C5" i="30"/>
  <c r="AB4" i="30"/>
  <c r="AD4" i="30" s="1"/>
  <c r="Y4" i="30"/>
  <c r="X4" i="30"/>
  <c r="P4" i="30"/>
  <c r="Q4" i="30" s="1"/>
  <c r="O4" i="30"/>
  <c r="M4" i="30"/>
  <c r="H4" i="30"/>
  <c r="C4" i="30"/>
  <c r="AG3" i="30"/>
  <c r="AF3" i="30"/>
  <c r="W3" i="30"/>
  <c r="V3" i="30"/>
  <c r="U3" i="30"/>
  <c r="T3" i="30"/>
  <c r="O3" i="30"/>
  <c r="G3" i="30"/>
  <c r="F3" i="30"/>
  <c r="D3" i="30"/>
  <c r="A2" i="30"/>
  <c r="A1" i="30"/>
  <c r="AB31" i="29"/>
  <c r="AD31" i="29" s="1"/>
  <c r="Y31" i="29"/>
  <c r="X31" i="29"/>
  <c r="P31" i="29"/>
  <c r="O31" i="29"/>
  <c r="M31" i="29"/>
  <c r="J31" i="29"/>
  <c r="I31" i="29" s="1"/>
  <c r="H31" i="29"/>
  <c r="C31" i="29"/>
  <c r="AB30" i="29"/>
  <c r="AD30" i="29" s="1"/>
  <c r="J30" i="29" s="1"/>
  <c r="Y30" i="29"/>
  <c r="X30" i="29"/>
  <c r="P30" i="29"/>
  <c r="Q30" i="29" s="1"/>
  <c r="O30" i="29"/>
  <c r="M30" i="29"/>
  <c r="H30" i="29"/>
  <c r="C30" i="29"/>
  <c r="AD29" i="29"/>
  <c r="AB29" i="29"/>
  <c r="Y29" i="29"/>
  <c r="X29" i="29"/>
  <c r="P29" i="29"/>
  <c r="O29" i="29"/>
  <c r="M29" i="29"/>
  <c r="K29" i="29"/>
  <c r="J29" i="29"/>
  <c r="I29" i="29" s="1"/>
  <c r="H29" i="29"/>
  <c r="C29" i="29"/>
  <c r="AD28" i="29"/>
  <c r="J28" i="29" s="1"/>
  <c r="AB28" i="29"/>
  <c r="Y28" i="29"/>
  <c r="X28" i="29"/>
  <c r="Q28" i="29"/>
  <c r="P28" i="29"/>
  <c r="O28" i="29"/>
  <c r="M28" i="29"/>
  <c r="H28" i="29"/>
  <c r="C28" i="29"/>
  <c r="AD27" i="29"/>
  <c r="J27" i="29" s="1"/>
  <c r="AB27" i="29"/>
  <c r="Y27" i="29"/>
  <c r="X27" i="29"/>
  <c r="P27" i="29"/>
  <c r="O27" i="29"/>
  <c r="M27" i="29"/>
  <c r="H27" i="29"/>
  <c r="C27" i="29"/>
  <c r="AB26" i="29"/>
  <c r="AD26" i="29" s="1"/>
  <c r="J26" i="29" s="1"/>
  <c r="Y26" i="29"/>
  <c r="X26" i="29"/>
  <c r="P26" i="29"/>
  <c r="O26" i="29"/>
  <c r="M26" i="29"/>
  <c r="H26" i="29"/>
  <c r="C26" i="29"/>
  <c r="AB25" i="29"/>
  <c r="AD25" i="29" s="1"/>
  <c r="J25" i="29" s="1"/>
  <c r="K25" i="29" s="1"/>
  <c r="Y25" i="29"/>
  <c r="X25" i="29"/>
  <c r="P25" i="29"/>
  <c r="O25" i="29"/>
  <c r="M25" i="29"/>
  <c r="I25" i="29"/>
  <c r="H25" i="29"/>
  <c r="C25" i="29"/>
  <c r="AD24" i="29"/>
  <c r="J24" i="29" s="1"/>
  <c r="AB24" i="29"/>
  <c r="Y24" i="29"/>
  <c r="X24" i="29"/>
  <c r="P24" i="29"/>
  <c r="O24" i="29"/>
  <c r="M24" i="29"/>
  <c r="H24" i="29"/>
  <c r="C24" i="29"/>
  <c r="AD23" i="29"/>
  <c r="AB23" i="29"/>
  <c r="Y23" i="29"/>
  <c r="X23" i="29"/>
  <c r="P23" i="29"/>
  <c r="O23" i="29"/>
  <c r="M23" i="29"/>
  <c r="K23" i="29"/>
  <c r="J23" i="29"/>
  <c r="I23" i="29" s="1"/>
  <c r="H23" i="29"/>
  <c r="C23" i="29"/>
  <c r="AB22" i="29"/>
  <c r="AD22" i="29" s="1"/>
  <c r="J22" i="29" s="1"/>
  <c r="K22" i="29" s="1"/>
  <c r="Y22" i="29"/>
  <c r="X22" i="29"/>
  <c r="Q22" i="29"/>
  <c r="P22" i="29"/>
  <c r="O22" i="29"/>
  <c r="M22" i="29"/>
  <c r="I22" i="29"/>
  <c r="H22" i="29"/>
  <c r="C22" i="29"/>
  <c r="AD21" i="29"/>
  <c r="J21" i="29" s="1"/>
  <c r="I21" i="29" s="1"/>
  <c r="AB21" i="29"/>
  <c r="Y21" i="29"/>
  <c r="X21" i="29"/>
  <c r="P21" i="29"/>
  <c r="O21" i="29"/>
  <c r="M21" i="29"/>
  <c r="H21" i="29"/>
  <c r="C21" i="29"/>
  <c r="AB20" i="29"/>
  <c r="AD20" i="29" s="1"/>
  <c r="J20" i="29" s="1"/>
  <c r="Y20" i="29"/>
  <c r="X20" i="29"/>
  <c r="P20" i="29"/>
  <c r="O20" i="29"/>
  <c r="Q20" i="29" s="1"/>
  <c r="M20" i="29"/>
  <c r="H20" i="29"/>
  <c r="C20" i="29"/>
  <c r="AB19" i="29"/>
  <c r="AD19" i="29" s="1"/>
  <c r="J19" i="29" s="1"/>
  <c r="Y19" i="29"/>
  <c r="X19" i="29"/>
  <c r="P19" i="29"/>
  <c r="O19" i="29"/>
  <c r="Q19" i="29" s="1"/>
  <c r="M19" i="29"/>
  <c r="H19" i="29"/>
  <c r="C19" i="29"/>
  <c r="AD18" i="29"/>
  <c r="AB18" i="29"/>
  <c r="Y18" i="29"/>
  <c r="X18" i="29"/>
  <c r="P18" i="29"/>
  <c r="O18" i="29"/>
  <c r="Q18" i="29" s="1"/>
  <c r="M18" i="29"/>
  <c r="K18" i="29"/>
  <c r="J18" i="29"/>
  <c r="I18" i="29" s="1"/>
  <c r="H18" i="29"/>
  <c r="C18" i="29"/>
  <c r="AB17" i="29"/>
  <c r="AD17" i="29" s="1"/>
  <c r="J17" i="29" s="1"/>
  <c r="K17" i="29" s="1"/>
  <c r="Y17" i="29"/>
  <c r="X17" i="29"/>
  <c r="Q17" i="29"/>
  <c r="P17" i="29"/>
  <c r="O17" i="29"/>
  <c r="M17" i="29"/>
  <c r="H17" i="29"/>
  <c r="C17" i="29"/>
  <c r="AB16" i="29"/>
  <c r="AD16" i="29" s="1"/>
  <c r="J16" i="29" s="1"/>
  <c r="Y16" i="29"/>
  <c r="X16" i="29"/>
  <c r="P16" i="29"/>
  <c r="O16" i="29"/>
  <c r="M16" i="29"/>
  <c r="H16" i="29"/>
  <c r="C16" i="29"/>
  <c r="AB15" i="29"/>
  <c r="AD15" i="29" s="1"/>
  <c r="J15" i="29" s="1"/>
  <c r="K15" i="29" s="1"/>
  <c r="Y15" i="29"/>
  <c r="X15" i="29"/>
  <c r="P15" i="29"/>
  <c r="O15" i="29"/>
  <c r="Q15" i="29" s="1"/>
  <c r="M15" i="29"/>
  <c r="I15" i="29"/>
  <c r="H15" i="29"/>
  <c r="C15" i="29"/>
  <c r="AB14" i="29"/>
  <c r="AD14" i="29" s="1"/>
  <c r="J14" i="29" s="1"/>
  <c r="K14" i="29" s="1"/>
  <c r="Y14" i="29"/>
  <c r="X14" i="29"/>
  <c r="P14" i="29"/>
  <c r="O14" i="29"/>
  <c r="M14" i="29"/>
  <c r="H14" i="29"/>
  <c r="C14" i="29"/>
  <c r="AD13" i="29"/>
  <c r="J13" i="29" s="1"/>
  <c r="AB13" i="29"/>
  <c r="Y13" i="29"/>
  <c r="X13" i="29"/>
  <c r="P13" i="29"/>
  <c r="O13" i="29"/>
  <c r="M13" i="29"/>
  <c r="H13" i="29"/>
  <c r="C13" i="29"/>
  <c r="AD12" i="29"/>
  <c r="J12" i="29" s="1"/>
  <c r="AB12" i="29"/>
  <c r="Y12" i="29"/>
  <c r="X12" i="29"/>
  <c r="P12" i="29"/>
  <c r="Q12" i="29" s="1"/>
  <c r="O12" i="29"/>
  <c r="M12" i="29"/>
  <c r="H12" i="29"/>
  <c r="C12" i="29"/>
  <c r="AB11" i="29"/>
  <c r="AD11" i="29" s="1"/>
  <c r="J11" i="29" s="1"/>
  <c r="Y11" i="29"/>
  <c r="X11" i="29"/>
  <c r="Q11" i="29"/>
  <c r="P11" i="29"/>
  <c r="O11" i="29"/>
  <c r="M11" i="29"/>
  <c r="H11" i="29"/>
  <c r="C11" i="29"/>
  <c r="AB10" i="29"/>
  <c r="AD10" i="29" s="1"/>
  <c r="J10" i="29" s="1"/>
  <c r="Y10" i="29"/>
  <c r="X10" i="29"/>
  <c r="P10" i="29"/>
  <c r="O10" i="29"/>
  <c r="M10" i="29"/>
  <c r="H10" i="29"/>
  <c r="C10" i="29"/>
  <c r="AB9" i="29"/>
  <c r="AD9" i="29" s="1"/>
  <c r="Y9" i="29"/>
  <c r="X9" i="29"/>
  <c r="P9" i="29"/>
  <c r="O9" i="29"/>
  <c r="M9" i="29"/>
  <c r="J9" i="29"/>
  <c r="K9" i="29" s="1"/>
  <c r="H9" i="29"/>
  <c r="C9" i="29"/>
  <c r="AD8" i="29"/>
  <c r="J8" i="29" s="1"/>
  <c r="I8" i="29" s="1"/>
  <c r="AB8" i="29"/>
  <c r="Y8" i="29"/>
  <c r="X8" i="29"/>
  <c r="P8" i="29"/>
  <c r="Q8" i="29" s="1"/>
  <c r="O8" i="29"/>
  <c r="M8" i="29"/>
  <c r="K8" i="29"/>
  <c r="H8" i="29"/>
  <c r="C8" i="29"/>
  <c r="AD7" i="29"/>
  <c r="J7" i="29" s="1"/>
  <c r="AB7" i="29"/>
  <c r="Y7" i="29"/>
  <c r="X7" i="29"/>
  <c r="P7" i="29"/>
  <c r="O7" i="29"/>
  <c r="M7" i="29"/>
  <c r="H7" i="29"/>
  <c r="C7" i="29"/>
  <c r="AB6" i="29"/>
  <c r="AD6" i="29" s="1"/>
  <c r="J6" i="29" s="1"/>
  <c r="K6" i="29" s="1"/>
  <c r="Y6" i="29"/>
  <c r="X6" i="29"/>
  <c r="P6" i="29"/>
  <c r="O6" i="29"/>
  <c r="M6" i="29"/>
  <c r="I6" i="29"/>
  <c r="H6" i="29"/>
  <c r="C6" i="29"/>
  <c r="AD5" i="29"/>
  <c r="AB5" i="29"/>
  <c r="Y5" i="29"/>
  <c r="X5" i="29"/>
  <c r="P5" i="29"/>
  <c r="O5" i="29"/>
  <c r="M5" i="29"/>
  <c r="J5" i="29"/>
  <c r="I5" i="29" s="1"/>
  <c r="H5" i="29"/>
  <c r="C5" i="29"/>
  <c r="AB4" i="29"/>
  <c r="AD4" i="29" s="1"/>
  <c r="Y4" i="29"/>
  <c r="X4" i="29"/>
  <c r="P4" i="29"/>
  <c r="O4" i="29"/>
  <c r="Q4" i="29" s="1"/>
  <c r="M4" i="29"/>
  <c r="H4" i="29"/>
  <c r="C4" i="29"/>
  <c r="AG3" i="29"/>
  <c r="AF3" i="29"/>
  <c r="W3" i="29"/>
  <c r="V3" i="29"/>
  <c r="U3" i="29"/>
  <c r="T3" i="29"/>
  <c r="O3" i="29"/>
  <c r="G3" i="29"/>
  <c r="F3" i="29"/>
  <c r="D3" i="29"/>
  <c r="A2" i="29"/>
  <c r="A1" i="29"/>
  <c r="AD31" i="28"/>
  <c r="J31" i="28" s="1"/>
  <c r="I31" i="28" s="1"/>
  <c r="AB31" i="28"/>
  <c r="Y31" i="28"/>
  <c r="X31" i="28"/>
  <c r="P31" i="28"/>
  <c r="O31" i="28"/>
  <c r="M31" i="28"/>
  <c r="H31" i="28"/>
  <c r="C31" i="28"/>
  <c r="AD30" i="28"/>
  <c r="J30" i="28" s="1"/>
  <c r="I30" i="28" s="1"/>
  <c r="AB30" i="28"/>
  <c r="Y30" i="28"/>
  <c r="X30" i="28"/>
  <c r="Q30" i="28"/>
  <c r="P30" i="28"/>
  <c r="O30" i="28"/>
  <c r="M30" i="28"/>
  <c r="K30" i="28"/>
  <c r="H30" i="28"/>
  <c r="C30" i="28"/>
  <c r="AB29" i="28"/>
  <c r="AD29" i="28" s="1"/>
  <c r="J29" i="28" s="1"/>
  <c r="Y29" i="28"/>
  <c r="X29" i="28"/>
  <c r="P29" i="28"/>
  <c r="O29" i="28"/>
  <c r="M29" i="28"/>
  <c r="H29" i="28"/>
  <c r="C29" i="28"/>
  <c r="AB28" i="28"/>
  <c r="AD28" i="28" s="1"/>
  <c r="J28" i="28" s="1"/>
  <c r="K28" i="28" s="1"/>
  <c r="Y28" i="28"/>
  <c r="X28" i="28"/>
  <c r="P28" i="28"/>
  <c r="O28" i="28"/>
  <c r="Q28" i="28" s="1"/>
  <c r="M28" i="28"/>
  <c r="I28" i="28"/>
  <c r="H28" i="28"/>
  <c r="C28" i="28"/>
  <c r="AB27" i="28"/>
  <c r="AD27" i="28" s="1"/>
  <c r="Y27" i="28"/>
  <c r="X27" i="28"/>
  <c r="P27" i="28"/>
  <c r="O27" i="28"/>
  <c r="M27" i="28"/>
  <c r="J27" i="28"/>
  <c r="H27" i="28"/>
  <c r="C27" i="28"/>
  <c r="AD26" i="28"/>
  <c r="J26" i="28" s="1"/>
  <c r="I26" i="28" s="1"/>
  <c r="AB26" i="28"/>
  <c r="Y26" i="28"/>
  <c r="X26" i="28"/>
  <c r="Q26" i="28"/>
  <c r="P26" i="28"/>
  <c r="O26" i="28"/>
  <c r="M26" i="28"/>
  <c r="K26" i="28"/>
  <c r="H26" i="28"/>
  <c r="C26" i="28"/>
  <c r="AD25" i="28"/>
  <c r="J25" i="28" s="1"/>
  <c r="K25" i="28" s="1"/>
  <c r="AB25" i="28"/>
  <c r="Y25" i="28"/>
  <c r="X25" i="28"/>
  <c r="P25" i="28"/>
  <c r="O25" i="28"/>
  <c r="M25" i="28"/>
  <c r="H25" i="28"/>
  <c r="C25" i="28"/>
  <c r="AB24" i="28"/>
  <c r="AD24" i="28" s="1"/>
  <c r="J24" i="28" s="1"/>
  <c r="Y24" i="28"/>
  <c r="X24" i="28"/>
  <c r="P24" i="28"/>
  <c r="O24" i="28"/>
  <c r="M24" i="28"/>
  <c r="H24" i="28"/>
  <c r="C24" i="28"/>
  <c r="AB23" i="28"/>
  <c r="AD23" i="28" s="1"/>
  <c r="J23" i="28" s="1"/>
  <c r="Y23" i="28"/>
  <c r="X23" i="28"/>
  <c r="P23" i="28"/>
  <c r="O23" i="28"/>
  <c r="M23" i="28"/>
  <c r="H23" i="28"/>
  <c r="C23" i="28"/>
  <c r="AD22" i="28"/>
  <c r="J22" i="28" s="1"/>
  <c r="I22" i="28" s="1"/>
  <c r="AB22" i="28"/>
  <c r="Y22" i="28"/>
  <c r="X22" i="28"/>
  <c r="P22" i="28"/>
  <c r="O22" i="28"/>
  <c r="Q22" i="28" s="1"/>
  <c r="M22" i="28"/>
  <c r="K22" i="28"/>
  <c r="H22" i="28"/>
  <c r="C22" i="28"/>
  <c r="AB21" i="28"/>
  <c r="AD21" i="28" s="1"/>
  <c r="J21" i="28" s="1"/>
  <c r="Y21" i="28"/>
  <c r="X21" i="28"/>
  <c r="P21" i="28"/>
  <c r="O21" i="28"/>
  <c r="Q21" i="28" s="1"/>
  <c r="M21" i="28"/>
  <c r="H21" i="28"/>
  <c r="C21" i="28"/>
  <c r="AD20" i="28"/>
  <c r="AB20" i="28"/>
  <c r="Y20" i="28"/>
  <c r="X20" i="28"/>
  <c r="P20" i="28"/>
  <c r="O20" i="28"/>
  <c r="M20" i="28"/>
  <c r="K20" i="28"/>
  <c r="J20" i="28"/>
  <c r="I20" i="28" s="1"/>
  <c r="H20" i="28"/>
  <c r="C20" i="28"/>
  <c r="AB19" i="28"/>
  <c r="AD19" i="28" s="1"/>
  <c r="J19" i="28" s="1"/>
  <c r="K19" i="28" s="1"/>
  <c r="Y19" i="28"/>
  <c r="X19" i="28"/>
  <c r="Q19" i="28"/>
  <c r="P19" i="28"/>
  <c r="O19" i="28"/>
  <c r="M19" i="28"/>
  <c r="H19" i="28"/>
  <c r="C19" i="28"/>
  <c r="AD18" i="28"/>
  <c r="J18" i="28" s="1"/>
  <c r="I18" i="28" s="1"/>
  <c r="AB18" i="28"/>
  <c r="Y18" i="28"/>
  <c r="X18" i="28"/>
  <c r="P18" i="28"/>
  <c r="O18" i="28"/>
  <c r="Q18" i="28" s="1"/>
  <c r="M18" i="28"/>
  <c r="H18" i="28"/>
  <c r="C18" i="28"/>
  <c r="AD17" i="28"/>
  <c r="AB17" i="28"/>
  <c r="Y17" i="28"/>
  <c r="X17" i="28"/>
  <c r="P17" i="28"/>
  <c r="O17" i="28"/>
  <c r="Q17" i="28" s="1"/>
  <c r="M17" i="28"/>
  <c r="K17" i="28"/>
  <c r="J17" i="28"/>
  <c r="I17" i="28" s="1"/>
  <c r="H17" i="28"/>
  <c r="C17" i="28"/>
  <c r="AB16" i="28"/>
  <c r="AD16" i="28" s="1"/>
  <c r="J16" i="28" s="1"/>
  <c r="Y16" i="28"/>
  <c r="X16" i="28"/>
  <c r="Q16" i="28"/>
  <c r="P16" i="28"/>
  <c r="O16" i="28"/>
  <c r="M16" i="28"/>
  <c r="H16" i="28"/>
  <c r="C16" i="28"/>
  <c r="AB15" i="28"/>
  <c r="AD15" i="28" s="1"/>
  <c r="J15" i="28" s="1"/>
  <c r="Y15" i="28"/>
  <c r="X15" i="28"/>
  <c r="P15" i="28"/>
  <c r="O15" i="28"/>
  <c r="Q15" i="28" s="1"/>
  <c r="M15" i="28"/>
  <c r="H15" i="28"/>
  <c r="C15" i="28"/>
  <c r="AB14" i="28"/>
  <c r="AD14" i="28" s="1"/>
  <c r="J14" i="28" s="1"/>
  <c r="K14" i="28" s="1"/>
  <c r="Y14" i="28"/>
  <c r="X14" i="28"/>
  <c r="Q14" i="28"/>
  <c r="P14" i="28"/>
  <c r="O14" i="28"/>
  <c r="M14" i="28"/>
  <c r="H14" i="28"/>
  <c r="C14" i="28"/>
  <c r="AB13" i="28"/>
  <c r="AD13" i="28" s="1"/>
  <c r="J13" i="28" s="1"/>
  <c r="Y13" i="28"/>
  <c r="X13" i="28"/>
  <c r="P13" i="28"/>
  <c r="O13" i="28"/>
  <c r="M13" i="28"/>
  <c r="H13" i="28"/>
  <c r="C13" i="28"/>
  <c r="AB12" i="28"/>
  <c r="AD12" i="28" s="1"/>
  <c r="J12" i="28" s="1"/>
  <c r="K12" i="28" s="1"/>
  <c r="Y12" i="28"/>
  <c r="X12" i="28"/>
  <c r="P12" i="28"/>
  <c r="O12" i="28"/>
  <c r="Q12" i="28" s="1"/>
  <c r="M12" i="28"/>
  <c r="H12" i="28"/>
  <c r="C12" i="28"/>
  <c r="AB11" i="28"/>
  <c r="AD11" i="28" s="1"/>
  <c r="J11" i="28" s="1"/>
  <c r="Y11" i="28"/>
  <c r="X11" i="28"/>
  <c r="P11" i="28"/>
  <c r="Q11" i="28" s="1"/>
  <c r="O11" i="28"/>
  <c r="M11" i="28"/>
  <c r="H11" i="28"/>
  <c r="C11" i="28"/>
  <c r="AD10" i="28"/>
  <c r="J10" i="28" s="1"/>
  <c r="AB10" i="28"/>
  <c r="Y10" i="28"/>
  <c r="X10" i="28"/>
  <c r="P10" i="28"/>
  <c r="O10" i="28"/>
  <c r="M10" i="28"/>
  <c r="H10" i="28"/>
  <c r="C10" i="28"/>
  <c r="AB9" i="28"/>
  <c r="AD9" i="28" s="1"/>
  <c r="J9" i="28" s="1"/>
  <c r="Y9" i="28"/>
  <c r="X9" i="28"/>
  <c r="P9" i="28"/>
  <c r="O9" i="28"/>
  <c r="Q9" i="28" s="1"/>
  <c r="M9" i="28"/>
  <c r="H9" i="28"/>
  <c r="C9" i="28"/>
  <c r="AB8" i="28"/>
  <c r="AD8" i="28" s="1"/>
  <c r="J8" i="28" s="1"/>
  <c r="K8" i="28" s="1"/>
  <c r="Y8" i="28"/>
  <c r="X8" i="28"/>
  <c r="P8" i="28"/>
  <c r="O8" i="28"/>
  <c r="Q8" i="28" s="1"/>
  <c r="M8" i="28"/>
  <c r="H8" i="28"/>
  <c r="C8" i="28"/>
  <c r="AD7" i="28"/>
  <c r="AB7" i="28"/>
  <c r="Y7" i="28"/>
  <c r="X7" i="28"/>
  <c r="P7" i="28"/>
  <c r="O7" i="28"/>
  <c r="M7" i="28"/>
  <c r="J7" i="28"/>
  <c r="H7" i="28"/>
  <c r="C7" i="28"/>
  <c r="AB6" i="28"/>
  <c r="AD6" i="28" s="1"/>
  <c r="J6" i="28" s="1"/>
  <c r="Y6" i="28"/>
  <c r="X6" i="28"/>
  <c r="P6" i="28"/>
  <c r="O6" i="28"/>
  <c r="M6" i="28"/>
  <c r="H6" i="28"/>
  <c r="C6" i="28"/>
  <c r="AD5" i="28"/>
  <c r="J5" i="28" s="1"/>
  <c r="K5" i="28" s="1"/>
  <c r="AB5" i="28"/>
  <c r="Y5" i="28"/>
  <c r="X5" i="28"/>
  <c r="P5" i="28"/>
  <c r="O5" i="28"/>
  <c r="M5" i="28"/>
  <c r="I5" i="28"/>
  <c r="H5" i="28"/>
  <c r="C5" i="28"/>
  <c r="AD4" i="28"/>
  <c r="J4" i="28" s="1"/>
  <c r="AB4" i="28"/>
  <c r="Y4" i="28"/>
  <c r="X4" i="28"/>
  <c r="P4" i="28"/>
  <c r="O4" i="28"/>
  <c r="Q4" i="28" s="1"/>
  <c r="M4" i="28"/>
  <c r="H4" i="28"/>
  <c r="C4" i="28"/>
  <c r="AF3" i="28"/>
  <c r="W3" i="28"/>
  <c r="V3" i="28"/>
  <c r="U3" i="28"/>
  <c r="T3" i="28"/>
  <c r="O3" i="28"/>
  <c r="H3" i="28"/>
  <c r="G3" i="28"/>
  <c r="F3" i="28"/>
  <c r="D3" i="28"/>
  <c r="A2" i="28"/>
  <c r="A1" i="28"/>
  <c r="AD31" i="27"/>
  <c r="J31" i="27" s="1"/>
  <c r="AB31" i="27"/>
  <c r="Y31" i="27"/>
  <c r="X31" i="27"/>
  <c r="P31" i="27"/>
  <c r="Q31" i="27" s="1"/>
  <c r="O31" i="27"/>
  <c r="M31" i="27"/>
  <c r="H31" i="27"/>
  <c r="C31" i="27"/>
  <c r="AB30" i="27"/>
  <c r="AD30" i="27" s="1"/>
  <c r="J30" i="27" s="1"/>
  <c r="Y30" i="27"/>
  <c r="X30" i="27"/>
  <c r="P30" i="27"/>
  <c r="O30" i="27"/>
  <c r="M30" i="27"/>
  <c r="H30" i="27"/>
  <c r="C30" i="27"/>
  <c r="AB29" i="27"/>
  <c r="AD29" i="27" s="1"/>
  <c r="Y29" i="27"/>
  <c r="X29" i="27"/>
  <c r="P29" i="27"/>
  <c r="Q29" i="27" s="1"/>
  <c r="O29" i="27"/>
  <c r="M29" i="27"/>
  <c r="J29" i="27"/>
  <c r="H29" i="27"/>
  <c r="C29" i="27"/>
  <c r="AB28" i="27"/>
  <c r="AD28" i="27" s="1"/>
  <c r="J28" i="27" s="1"/>
  <c r="Y28" i="27"/>
  <c r="X28" i="27"/>
  <c r="P28" i="27"/>
  <c r="O28" i="27"/>
  <c r="Q28" i="27" s="1"/>
  <c r="M28" i="27"/>
  <c r="H28" i="27"/>
  <c r="C28" i="27"/>
  <c r="AB27" i="27"/>
  <c r="AD27" i="27" s="1"/>
  <c r="J27" i="27" s="1"/>
  <c r="Y27" i="27"/>
  <c r="X27" i="27"/>
  <c r="P27" i="27"/>
  <c r="O27" i="27"/>
  <c r="M27" i="27"/>
  <c r="H27" i="27"/>
  <c r="C27" i="27"/>
  <c r="AB26" i="27"/>
  <c r="AD26" i="27" s="1"/>
  <c r="Y26" i="27"/>
  <c r="X26" i="27"/>
  <c r="P26" i="27"/>
  <c r="O26" i="27"/>
  <c r="M26" i="27"/>
  <c r="J26" i="27"/>
  <c r="H26" i="27"/>
  <c r="C26" i="27"/>
  <c r="AB25" i="27"/>
  <c r="AD25" i="27" s="1"/>
  <c r="J25" i="27" s="1"/>
  <c r="Y25" i="27"/>
  <c r="X25" i="27"/>
  <c r="P25" i="27"/>
  <c r="O25" i="27"/>
  <c r="Q25" i="27" s="1"/>
  <c r="M25" i="27"/>
  <c r="H25" i="27"/>
  <c r="C25" i="27"/>
  <c r="AB24" i="27"/>
  <c r="AD24" i="27" s="1"/>
  <c r="J24" i="27" s="1"/>
  <c r="K24" i="27" s="1"/>
  <c r="Y24" i="27"/>
  <c r="X24" i="27"/>
  <c r="Q24" i="27"/>
  <c r="P24" i="27"/>
  <c r="O24" i="27"/>
  <c r="M24" i="27"/>
  <c r="H24" i="27"/>
  <c r="C24" i="27"/>
  <c r="AB23" i="27"/>
  <c r="AD23" i="27" s="1"/>
  <c r="J23" i="27" s="1"/>
  <c r="K23" i="27" s="1"/>
  <c r="Y23" i="27"/>
  <c r="X23" i="27"/>
  <c r="P23" i="27"/>
  <c r="O23" i="27"/>
  <c r="M23" i="27"/>
  <c r="H23" i="27"/>
  <c r="C23" i="27"/>
  <c r="AB22" i="27"/>
  <c r="AD22" i="27" s="1"/>
  <c r="J22" i="27" s="1"/>
  <c r="Y22" i="27"/>
  <c r="X22" i="27"/>
  <c r="P22" i="27"/>
  <c r="O22" i="27"/>
  <c r="M22" i="27"/>
  <c r="H22" i="27"/>
  <c r="C22" i="27"/>
  <c r="AB21" i="27"/>
  <c r="AD21" i="27" s="1"/>
  <c r="J21" i="27" s="1"/>
  <c r="K21" i="27" s="1"/>
  <c r="Y21" i="27"/>
  <c r="X21" i="27"/>
  <c r="P21" i="27"/>
  <c r="O21" i="27"/>
  <c r="M21" i="27"/>
  <c r="H21" i="27"/>
  <c r="C21" i="27"/>
  <c r="AD20" i="27"/>
  <c r="J20" i="27" s="1"/>
  <c r="I20" i="27" s="1"/>
  <c r="AB20" i="27"/>
  <c r="Y20" i="27"/>
  <c r="X20" i="27"/>
  <c r="P20" i="27"/>
  <c r="O20" i="27"/>
  <c r="M20" i="27"/>
  <c r="H20" i="27"/>
  <c r="C20" i="27"/>
  <c r="AD19" i="27"/>
  <c r="AB19" i="27"/>
  <c r="Y19" i="27"/>
  <c r="X19" i="27"/>
  <c r="P19" i="27"/>
  <c r="O19" i="27"/>
  <c r="M19" i="27"/>
  <c r="K19" i="27"/>
  <c r="J19" i="27"/>
  <c r="I19" i="27" s="1"/>
  <c r="H19" i="27"/>
  <c r="C19" i="27"/>
  <c r="AB18" i="27"/>
  <c r="AD18" i="27" s="1"/>
  <c r="Y18" i="27"/>
  <c r="X18" i="27"/>
  <c r="Q18" i="27"/>
  <c r="P18" i="27"/>
  <c r="O18" i="27"/>
  <c r="M18" i="27"/>
  <c r="J18" i="27"/>
  <c r="H18" i="27"/>
  <c r="C18" i="27"/>
  <c r="AB17" i="27"/>
  <c r="AD17" i="27" s="1"/>
  <c r="J17" i="27" s="1"/>
  <c r="Y17" i="27"/>
  <c r="X17" i="27"/>
  <c r="P17" i="27"/>
  <c r="Q17" i="27" s="1"/>
  <c r="O17" i="27"/>
  <c r="M17" i="27"/>
  <c r="H17" i="27"/>
  <c r="C17" i="27"/>
  <c r="AD16" i="27"/>
  <c r="J16" i="27" s="1"/>
  <c r="AB16" i="27"/>
  <c r="Y16" i="27"/>
  <c r="X16" i="27"/>
  <c r="Q16" i="27"/>
  <c r="P16" i="27"/>
  <c r="O16" i="27"/>
  <c r="M16" i="27"/>
  <c r="H16" i="27"/>
  <c r="C16" i="27"/>
  <c r="AD15" i="27"/>
  <c r="J15" i="27" s="1"/>
  <c r="K15" i="27" s="1"/>
  <c r="AB15" i="27"/>
  <c r="Y15" i="27"/>
  <c r="X15" i="27"/>
  <c r="Q15" i="27"/>
  <c r="P15" i="27"/>
  <c r="O15" i="27"/>
  <c r="M15" i="27"/>
  <c r="I15" i="27"/>
  <c r="H15" i="27"/>
  <c r="C15" i="27"/>
  <c r="AB14" i="27"/>
  <c r="AD14" i="27" s="1"/>
  <c r="J14" i="27" s="1"/>
  <c r="Y14" i="27"/>
  <c r="X14" i="27"/>
  <c r="P14" i="27"/>
  <c r="O14" i="27"/>
  <c r="M14" i="27"/>
  <c r="H14" i="27"/>
  <c r="C14" i="27"/>
  <c r="AB13" i="27"/>
  <c r="AD13" i="27" s="1"/>
  <c r="J13" i="27" s="1"/>
  <c r="Y13" i="27"/>
  <c r="X13" i="27"/>
  <c r="P13" i="27"/>
  <c r="Q13" i="27" s="1"/>
  <c r="O13" i="27"/>
  <c r="M13" i="27"/>
  <c r="H13" i="27"/>
  <c r="C13" i="27"/>
  <c r="AD12" i="27"/>
  <c r="J12" i="27" s="1"/>
  <c r="I12" i="27" s="1"/>
  <c r="AB12" i="27"/>
  <c r="Y12" i="27"/>
  <c r="X12" i="27"/>
  <c r="P12" i="27"/>
  <c r="O12" i="27"/>
  <c r="Q12" i="27" s="1"/>
  <c r="M12" i="27"/>
  <c r="H12" i="27"/>
  <c r="C12" i="27"/>
  <c r="AD11" i="27"/>
  <c r="AB11" i="27"/>
  <c r="Y11" i="27"/>
  <c r="X11" i="27"/>
  <c r="P11" i="27"/>
  <c r="O11" i="27"/>
  <c r="M11" i="27"/>
  <c r="J11" i="27"/>
  <c r="I11" i="27" s="1"/>
  <c r="H11" i="27"/>
  <c r="C11" i="27"/>
  <c r="AB10" i="27"/>
  <c r="AD10" i="27" s="1"/>
  <c r="Y10" i="27"/>
  <c r="X10" i="27"/>
  <c r="P10" i="27"/>
  <c r="O10" i="27"/>
  <c r="M10" i="27"/>
  <c r="J10" i="27"/>
  <c r="K10" i="27" s="1"/>
  <c r="H10" i="27"/>
  <c r="C10" i="27"/>
  <c r="AB9" i="27"/>
  <c r="AD9" i="27" s="1"/>
  <c r="J9" i="27" s="1"/>
  <c r="Y9" i="27"/>
  <c r="X9" i="27"/>
  <c r="Q9" i="27"/>
  <c r="P9" i="27"/>
  <c r="O9" i="27"/>
  <c r="M9" i="27"/>
  <c r="H9" i="27"/>
  <c r="C9" i="27"/>
  <c r="AD8" i="27"/>
  <c r="J8" i="27" s="1"/>
  <c r="AB8" i="27"/>
  <c r="Y8" i="27"/>
  <c r="X8" i="27"/>
  <c r="Q8" i="27"/>
  <c r="P8" i="27"/>
  <c r="O8" i="27"/>
  <c r="M8" i="27"/>
  <c r="H8" i="27"/>
  <c r="C8" i="27"/>
  <c r="AD7" i="27"/>
  <c r="J7" i="27" s="1"/>
  <c r="K7" i="27" s="1"/>
  <c r="AB7" i="27"/>
  <c r="Y7" i="27"/>
  <c r="X7" i="27"/>
  <c r="P7" i="27"/>
  <c r="O7" i="27"/>
  <c r="Q7" i="27" s="1"/>
  <c r="M7" i="27"/>
  <c r="I7" i="27"/>
  <c r="H7" i="27"/>
  <c r="C7" i="27"/>
  <c r="AD6" i="27"/>
  <c r="AB6" i="27"/>
  <c r="Y6" i="27"/>
  <c r="X6" i="27"/>
  <c r="P6" i="27"/>
  <c r="O6" i="27"/>
  <c r="Q6" i="27" s="1"/>
  <c r="M6" i="27"/>
  <c r="J6" i="27"/>
  <c r="H6" i="27"/>
  <c r="C6" i="27"/>
  <c r="AB5" i="27"/>
  <c r="AD5" i="27" s="1"/>
  <c r="J5" i="27" s="1"/>
  <c r="Y5" i="27"/>
  <c r="X5" i="27"/>
  <c r="Q5" i="27"/>
  <c r="P5" i="27"/>
  <c r="O5" i="27"/>
  <c r="M5" i="27"/>
  <c r="H5" i="27"/>
  <c r="C5" i="27"/>
  <c r="AD4" i="27"/>
  <c r="AB4" i="27"/>
  <c r="Y4" i="27"/>
  <c r="X4" i="27"/>
  <c r="Q4" i="27"/>
  <c r="P4" i="27"/>
  <c r="O4" i="27"/>
  <c r="M4" i="27"/>
  <c r="H4" i="27"/>
  <c r="C4" i="27"/>
  <c r="AG3" i="27"/>
  <c r="AF3" i="27"/>
  <c r="W3" i="27"/>
  <c r="V3" i="27"/>
  <c r="U3" i="27"/>
  <c r="T3" i="27"/>
  <c r="O3" i="27"/>
  <c r="G3" i="27"/>
  <c r="F3" i="27"/>
  <c r="H3" i="27" s="1"/>
  <c r="D3" i="27"/>
  <c r="X3" i="27" s="1"/>
  <c r="A2" i="27"/>
  <c r="A1" i="27"/>
  <c r="AB31" i="26"/>
  <c r="AD31" i="26" s="1"/>
  <c r="J31" i="26" s="1"/>
  <c r="Y31" i="26"/>
  <c r="X31" i="26"/>
  <c r="P31" i="26"/>
  <c r="O31" i="26"/>
  <c r="Q31" i="26" s="1"/>
  <c r="M31" i="26"/>
  <c r="H31" i="26"/>
  <c r="C31" i="26"/>
  <c r="AD30" i="26"/>
  <c r="J30" i="26" s="1"/>
  <c r="I30" i="26" s="1"/>
  <c r="AB30" i="26"/>
  <c r="Y30" i="26"/>
  <c r="X30" i="26"/>
  <c r="P30" i="26"/>
  <c r="O30" i="26"/>
  <c r="Q30" i="26" s="1"/>
  <c r="M30" i="26"/>
  <c r="K30" i="26"/>
  <c r="H30" i="26"/>
  <c r="C30" i="26"/>
  <c r="AB29" i="26"/>
  <c r="AD29" i="26" s="1"/>
  <c r="J29" i="26" s="1"/>
  <c r="Y29" i="26"/>
  <c r="X29" i="26"/>
  <c r="P29" i="26"/>
  <c r="O29" i="26"/>
  <c r="M29" i="26"/>
  <c r="H29" i="26"/>
  <c r="C29" i="26"/>
  <c r="AB28" i="26"/>
  <c r="AD28" i="26" s="1"/>
  <c r="J28" i="26" s="1"/>
  <c r="K28" i="26" s="1"/>
  <c r="Y28" i="26"/>
  <c r="X28" i="26"/>
  <c r="P28" i="26"/>
  <c r="O28" i="26"/>
  <c r="M28" i="26"/>
  <c r="H28" i="26"/>
  <c r="C28" i="26"/>
  <c r="AB27" i="26"/>
  <c r="AD27" i="26" s="1"/>
  <c r="J27" i="26" s="1"/>
  <c r="Y27" i="26"/>
  <c r="X27" i="26"/>
  <c r="P27" i="26"/>
  <c r="Q27" i="26" s="1"/>
  <c r="O27" i="26"/>
  <c r="M27" i="26"/>
  <c r="H27" i="26"/>
  <c r="C27" i="26"/>
  <c r="AD26" i="26"/>
  <c r="J26" i="26" s="1"/>
  <c r="I26" i="26" s="1"/>
  <c r="AB26" i="26"/>
  <c r="Y26" i="26"/>
  <c r="X26" i="26"/>
  <c r="Q26" i="26"/>
  <c r="P26" i="26"/>
  <c r="O26" i="26"/>
  <c r="M26" i="26"/>
  <c r="K26" i="26"/>
  <c r="H26" i="26"/>
  <c r="C26" i="26"/>
  <c r="AD25" i="26"/>
  <c r="J25" i="26" s="1"/>
  <c r="K25" i="26" s="1"/>
  <c r="AB25" i="26"/>
  <c r="Y25" i="26"/>
  <c r="X25" i="26"/>
  <c r="Q25" i="26"/>
  <c r="P25" i="26"/>
  <c r="O25" i="26"/>
  <c r="M25" i="26"/>
  <c r="I25" i="26"/>
  <c r="H25" i="26"/>
  <c r="C25" i="26"/>
  <c r="AB24" i="26"/>
  <c r="AD24" i="26" s="1"/>
  <c r="J24" i="26" s="1"/>
  <c r="Y24" i="26"/>
  <c r="X24" i="26"/>
  <c r="P24" i="26"/>
  <c r="O24" i="26"/>
  <c r="M24" i="26"/>
  <c r="H24" i="26"/>
  <c r="C24" i="26"/>
  <c r="AB23" i="26"/>
  <c r="AD23" i="26" s="1"/>
  <c r="J23" i="26" s="1"/>
  <c r="Y23" i="26"/>
  <c r="X23" i="26"/>
  <c r="P23" i="26"/>
  <c r="O23" i="26"/>
  <c r="M23" i="26"/>
  <c r="H23" i="26"/>
  <c r="C23" i="26"/>
  <c r="AB22" i="26"/>
  <c r="AD22" i="26" s="1"/>
  <c r="J22" i="26" s="1"/>
  <c r="Y22" i="26"/>
  <c r="X22" i="26"/>
  <c r="P22" i="26"/>
  <c r="O22" i="26"/>
  <c r="M22" i="26"/>
  <c r="H22" i="26"/>
  <c r="C22" i="26"/>
  <c r="AD21" i="26"/>
  <c r="J21" i="26" s="1"/>
  <c r="AB21" i="26"/>
  <c r="Y21" i="26"/>
  <c r="X21" i="26"/>
  <c r="P21" i="26"/>
  <c r="O21" i="26"/>
  <c r="M21" i="26"/>
  <c r="H21" i="26"/>
  <c r="C21" i="26"/>
  <c r="AB20" i="26"/>
  <c r="AD20" i="26" s="1"/>
  <c r="J20" i="26" s="1"/>
  <c r="Y20" i="26"/>
  <c r="X20" i="26"/>
  <c r="P20" i="26"/>
  <c r="O20" i="26"/>
  <c r="M20" i="26"/>
  <c r="H20" i="26"/>
  <c r="C20" i="26"/>
  <c r="AB19" i="26"/>
  <c r="AD19" i="26" s="1"/>
  <c r="J19" i="26" s="1"/>
  <c r="Y19" i="26"/>
  <c r="X19" i="26"/>
  <c r="Q19" i="26"/>
  <c r="P19" i="26"/>
  <c r="O19" i="26"/>
  <c r="M19" i="26"/>
  <c r="H19" i="26"/>
  <c r="C19" i="26"/>
  <c r="AB18" i="26"/>
  <c r="AD18" i="26" s="1"/>
  <c r="J18" i="26" s="1"/>
  <c r="Y18" i="26"/>
  <c r="X18" i="26"/>
  <c r="P18" i="26"/>
  <c r="O18" i="26"/>
  <c r="M18" i="26"/>
  <c r="H18" i="26"/>
  <c r="C18" i="26"/>
  <c r="AB17" i="26"/>
  <c r="AD17" i="26" s="1"/>
  <c r="J17" i="26" s="1"/>
  <c r="Y17" i="26"/>
  <c r="X17" i="26"/>
  <c r="P17" i="26"/>
  <c r="O17" i="26"/>
  <c r="Q17" i="26" s="1"/>
  <c r="M17" i="26"/>
  <c r="H17" i="26"/>
  <c r="C17" i="26"/>
  <c r="AB16" i="26"/>
  <c r="AD16" i="26" s="1"/>
  <c r="J16" i="26" s="1"/>
  <c r="I16" i="26" s="1"/>
  <c r="Y16" i="26"/>
  <c r="X16" i="26"/>
  <c r="P16" i="26"/>
  <c r="O16" i="26"/>
  <c r="M16" i="26"/>
  <c r="K16" i="26"/>
  <c r="H16" i="26"/>
  <c r="C16" i="26"/>
  <c r="AB15" i="26"/>
  <c r="AD15" i="26" s="1"/>
  <c r="J15" i="26" s="1"/>
  <c r="Y15" i="26"/>
  <c r="X15" i="26"/>
  <c r="P15" i="26"/>
  <c r="O15" i="26"/>
  <c r="Q15" i="26" s="1"/>
  <c r="M15" i="26"/>
  <c r="H15" i="26"/>
  <c r="C15" i="26"/>
  <c r="AB14" i="26"/>
  <c r="AD14" i="26" s="1"/>
  <c r="J14" i="26" s="1"/>
  <c r="Y14" i="26"/>
  <c r="X14" i="26"/>
  <c r="P14" i="26"/>
  <c r="O14" i="26"/>
  <c r="M14" i="26"/>
  <c r="H14" i="26"/>
  <c r="C14" i="26"/>
  <c r="AB13" i="26"/>
  <c r="AD13" i="26" s="1"/>
  <c r="J13" i="26" s="1"/>
  <c r="K13" i="26" s="1"/>
  <c r="Y13" i="26"/>
  <c r="X13" i="26"/>
  <c r="P13" i="26"/>
  <c r="O13" i="26"/>
  <c r="M13" i="26"/>
  <c r="H13" i="26"/>
  <c r="C13" i="26"/>
  <c r="AB12" i="26"/>
  <c r="AD12" i="26" s="1"/>
  <c r="J12" i="26" s="1"/>
  <c r="Y12" i="26"/>
  <c r="X12" i="26"/>
  <c r="P12" i="26"/>
  <c r="O12" i="26"/>
  <c r="M12" i="26"/>
  <c r="H12" i="26"/>
  <c r="C12" i="26"/>
  <c r="AB11" i="26"/>
  <c r="AD11" i="26" s="1"/>
  <c r="J11" i="26" s="1"/>
  <c r="Y11" i="26"/>
  <c r="X11" i="26"/>
  <c r="P11" i="26"/>
  <c r="O11" i="26"/>
  <c r="M11" i="26"/>
  <c r="H11" i="26"/>
  <c r="C11" i="26"/>
  <c r="AB10" i="26"/>
  <c r="AD10" i="26" s="1"/>
  <c r="J10" i="26" s="1"/>
  <c r="Y10" i="26"/>
  <c r="X10" i="26"/>
  <c r="Q10" i="26"/>
  <c r="P10" i="26"/>
  <c r="O10" i="26"/>
  <c r="M10" i="26"/>
  <c r="H10" i="26"/>
  <c r="C10" i="26"/>
  <c r="AB9" i="26"/>
  <c r="AD9" i="26" s="1"/>
  <c r="J9" i="26" s="1"/>
  <c r="Y9" i="26"/>
  <c r="X9" i="26"/>
  <c r="P9" i="26"/>
  <c r="O9" i="26"/>
  <c r="Q9" i="26" s="1"/>
  <c r="M9" i="26"/>
  <c r="H9" i="26"/>
  <c r="C9" i="26"/>
  <c r="AD8" i="26"/>
  <c r="AB8" i="26"/>
  <c r="Y8" i="26"/>
  <c r="X8" i="26"/>
  <c r="P8" i="26"/>
  <c r="O8" i="26"/>
  <c r="Q8" i="26" s="1"/>
  <c r="M8" i="26"/>
  <c r="K8" i="26"/>
  <c r="J8" i="26"/>
  <c r="I8" i="26" s="1"/>
  <c r="H8" i="26"/>
  <c r="C8" i="26"/>
  <c r="AB7" i="26"/>
  <c r="AD7" i="26" s="1"/>
  <c r="J7" i="26" s="1"/>
  <c r="K7" i="26" s="1"/>
  <c r="Y7" i="26"/>
  <c r="X7" i="26"/>
  <c r="Q7" i="26"/>
  <c r="P7" i="26"/>
  <c r="O7" i="26"/>
  <c r="M7" i="26"/>
  <c r="H7" i="26"/>
  <c r="C7" i="26"/>
  <c r="AB6" i="26"/>
  <c r="AD6" i="26" s="1"/>
  <c r="J6" i="26" s="1"/>
  <c r="Y6" i="26"/>
  <c r="X6" i="26"/>
  <c r="P6" i="26"/>
  <c r="Q6" i="26" s="1"/>
  <c r="O6" i="26"/>
  <c r="M6" i="26"/>
  <c r="H6" i="26"/>
  <c r="C6" i="26"/>
  <c r="AB5" i="26"/>
  <c r="AD5" i="26" s="1"/>
  <c r="Y5" i="26"/>
  <c r="X5" i="26"/>
  <c r="P5" i="26"/>
  <c r="O5" i="26"/>
  <c r="M5" i="26"/>
  <c r="H5" i="26"/>
  <c r="C5" i="26"/>
  <c r="AB4" i="26"/>
  <c r="AD4" i="26" s="1"/>
  <c r="J4" i="26" s="1"/>
  <c r="K4" i="26" s="1"/>
  <c r="Y4" i="26"/>
  <c r="X4" i="26"/>
  <c r="P4" i="26"/>
  <c r="O4" i="26"/>
  <c r="M4" i="26"/>
  <c r="H4" i="26"/>
  <c r="C4" i="26"/>
  <c r="AG3" i="26"/>
  <c r="AF3" i="26"/>
  <c r="W3" i="26"/>
  <c r="V3" i="26"/>
  <c r="U3" i="26"/>
  <c r="T3" i="26"/>
  <c r="O3" i="26"/>
  <c r="G3" i="26"/>
  <c r="F3" i="26"/>
  <c r="D3" i="26"/>
  <c r="A2" i="26"/>
  <c r="A1" i="26"/>
  <c r="AB31" i="25"/>
  <c r="AD31" i="25" s="1"/>
  <c r="J31" i="25" s="1"/>
  <c r="I31" i="25" s="1"/>
  <c r="Y31" i="25"/>
  <c r="X31" i="25"/>
  <c r="P31" i="25"/>
  <c r="O31" i="25"/>
  <c r="Q31" i="25" s="1"/>
  <c r="M31" i="25"/>
  <c r="K31" i="25"/>
  <c r="H31" i="25"/>
  <c r="C31" i="25"/>
  <c r="AB30" i="25"/>
  <c r="AD30" i="25" s="1"/>
  <c r="Y30" i="25"/>
  <c r="X30" i="25"/>
  <c r="P30" i="25"/>
  <c r="O30" i="25"/>
  <c r="Q30" i="25" s="1"/>
  <c r="M30" i="25"/>
  <c r="J30" i="25"/>
  <c r="H30" i="25"/>
  <c r="C30" i="25"/>
  <c r="AD29" i="25"/>
  <c r="J29" i="25" s="1"/>
  <c r="I29" i="25" s="1"/>
  <c r="AB29" i="25"/>
  <c r="Y29" i="25"/>
  <c r="X29" i="25"/>
  <c r="Q29" i="25"/>
  <c r="P29" i="25"/>
  <c r="O29" i="25"/>
  <c r="M29" i="25"/>
  <c r="K29" i="25"/>
  <c r="H29" i="25"/>
  <c r="C29" i="25"/>
  <c r="AB28" i="25"/>
  <c r="AD28" i="25" s="1"/>
  <c r="J28" i="25" s="1"/>
  <c r="Y28" i="25"/>
  <c r="X28" i="25"/>
  <c r="P28" i="25"/>
  <c r="O28" i="25"/>
  <c r="Q28" i="25" s="1"/>
  <c r="M28" i="25"/>
  <c r="H28" i="25"/>
  <c r="C28" i="25"/>
  <c r="AD27" i="25"/>
  <c r="J27" i="25" s="1"/>
  <c r="I27" i="25" s="1"/>
  <c r="AB27" i="25"/>
  <c r="Y27" i="25"/>
  <c r="X27" i="25"/>
  <c r="Q27" i="25"/>
  <c r="P27" i="25"/>
  <c r="O27" i="25"/>
  <c r="M27" i="25"/>
  <c r="K27" i="25"/>
  <c r="H27" i="25"/>
  <c r="C27" i="25"/>
  <c r="AD26" i="25"/>
  <c r="J26" i="25" s="1"/>
  <c r="I26" i="25" s="1"/>
  <c r="AB26" i="25"/>
  <c r="Y26" i="25"/>
  <c r="X26" i="25"/>
  <c r="P26" i="25"/>
  <c r="O26" i="25"/>
  <c r="M26" i="25"/>
  <c r="H26" i="25"/>
  <c r="C26" i="25"/>
  <c r="AB25" i="25"/>
  <c r="AD25" i="25" s="1"/>
  <c r="J25" i="25" s="1"/>
  <c r="Y25" i="25"/>
  <c r="X25" i="25"/>
  <c r="Q25" i="25"/>
  <c r="P25" i="25"/>
  <c r="O25" i="25"/>
  <c r="M25" i="25"/>
  <c r="H25" i="25"/>
  <c r="C25" i="25"/>
  <c r="AB24" i="25"/>
  <c r="AD24" i="25" s="1"/>
  <c r="J24" i="25" s="1"/>
  <c r="I24" i="25" s="1"/>
  <c r="Y24" i="25"/>
  <c r="X24" i="25"/>
  <c r="P24" i="25"/>
  <c r="O24" i="25"/>
  <c r="M24" i="25"/>
  <c r="H24" i="25"/>
  <c r="C24" i="25"/>
  <c r="AB23" i="25"/>
  <c r="AD23" i="25" s="1"/>
  <c r="J23" i="25" s="1"/>
  <c r="Y23" i="25"/>
  <c r="X23" i="25"/>
  <c r="P23" i="25"/>
  <c r="O23" i="25"/>
  <c r="Q23" i="25" s="1"/>
  <c r="M23" i="25"/>
  <c r="H23" i="25"/>
  <c r="C23" i="25"/>
  <c r="AB22" i="25"/>
  <c r="AD22" i="25" s="1"/>
  <c r="J22" i="25" s="1"/>
  <c r="Y22" i="25"/>
  <c r="X22" i="25"/>
  <c r="P22" i="25"/>
  <c r="O22" i="25"/>
  <c r="M22" i="25"/>
  <c r="H22" i="25"/>
  <c r="C22" i="25"/>
  <c r="AB21" i="25"/>
  <c r="AD21" i="25" s="1"/>
  <c r="J21" i="25" s="1"/>
  <c r="Y21" i="25"/>
  <c r="X21" i="25"/>
  <c r="Q21" i="25"/>
  <c r="P21" i="25"/>
  <c r="O21" i="25"/>
  <c r="M21" i="25"/>
  <c r="H21" i="25"/>
  <c r="C21" i="25"/>
  <c r="AD20" i="25"/>
  <c r="J20" i="25" s="1"/>
  <c r="K20" i="25" s="1"/>
  <c r="AB20" i="25"/>
  <c r="Y20" i="25"/>
  <c r="X20" i="25"/>
  <c r="P20" i="25"/>
  <c r="O20" i="25"/>
  <c r="Q20" i="25" s="1"/>
  <c r="M20" i="25"/>
  <c r="I20" i="25"/>
  <c r="H20" i="25"/>
  <c r="C20" i="25"/>
  <c r="AB19" i="25"/>
  <c r="AD19" i="25" s="1"/>
  <c r="J19" i="25" s="1"/>
  <c r="Y19" i="25"/>
  <c r="X19" i="25"/>
  <c r="P19" i="25"/>
  <c r="O19" i="25"/>
  <c r="M19" i="25"/>
  <c r="H19" i="25"/>
  <c r="C19" i="25"/>
  <c r="AB18" i="25"/>
  <c r="AD18" i="25" s="1"/>
  <c r="J18" i="25" s="1"/>
  <c r="Y18" i="25"/>
  <c r="X18" i="25"/>
  <c r="P18" i="25"/>
  <c r="Q18" i="25" s="1"/>
  <c r="O18" i="25"/>
  <c r="M18" i="25"/>
  <c r="H18" i="25"/>
  <c r="C18" i="25"/>
  <c r="AD17" i="25"/>
  <c r="J17" i="25" s="1"/>
  <c r="I17" i="25" s="1"/>
  <c r="AB17" i="25"/>
  <c r="Y17" i="25"/>
  <c r="X17" i="25"/>
  <c r="Q17" i="25"/>
  <c r="P17" i="25"/>
  <c r="O17" i="25"/>
  <c r="M17" i="25"/>
  <c r="K17" i="25"/>
  <c r="H17" i="25"/>
  <c r="C17" i="25"/>
  <c r="AD16" i="25"/>
  <c r="AB16" i="25"/>
  <c r="Y16" i="25"/>
  <c r="X16" i="25"/>
  <c r="P16" i="25"/>
  <c r="O16" i="25"/>
  <c r="Q16" i="25" s="1"/>
  <c r="M16" i="25"/>
  <c r="J16" i="25"/>
  <c r="I16" i="25" s="1"/>
  <c r="H16" i="25"/>
  <c r="C16" i="25"/>
  <c r="AB15" i="25"/>
  <c r="AD15" i="25" s="1"/>
  <c r="Y15" i="25"/>
  <c r="X15" i="25"/>
  <c r="P15" i="25"/>
  <c r="Q15" i="25" s="1"/>
  <c r="O15" i="25"/>
  <c r="M15" i="25"/>
  <c r="J15" i="25"/>
  <c r="K15" i="25" s="1"/>
  <c r="H15" i="25"/>
  <c r="C15" i="25"/>
  <c r="AB14" i="25"/>
  <c r="AD14" i="25" s="1"/>
  <c r="J14" i="25" s="1"/>
  <c r="Y14" i="25"/>
  <c r="X14" i="25"/>
  <c r="P14" i="25"/>
  <c r="O14" i="25"/>
  <c r="Q14" i="25" s="1"/>
  <c r="M14" i="25"/>
  <c r="H14" i="25"/>
  <c r="C14" i="25"/>
  <c r="AD13" i="25"/>
  <c r="J13" i="25" s="1"/>
  <c r="AB13" i="25"/>
  <c r="Y13" i="25"/>
  <c r="X13" i="25"/>
  <c r="Q13" i="25"/>
  <c r="P13" i="25"/>
  <c r="O13" i="25"/>
  <c r="M13" i="25"/>
  <c r="H13" i="25"/>
  <c r="C13" i="25"/>
  <c r="AB12" i="25"/>
  <c r="AD12" i="25" s="1"/>
  <c r="J12" i="25" s="1"/>
  <c r="Y12" i="25"/>
  <c r="X12" i="25"/>
  <c r="P12" i="25"/>
  <c r="O12" i="25"/>
  <c r="M12" i="25"/>
  <c r="H12" i="25"/>
  <c r="C12" i="25"/>
  <c r="AD11" i="25"/>
  <c r="AB11" i="25"/>
  <c r="Y11" i="25"/>
  <c r="X11" i="25"/>
  <c r="P11" i="25"/>
  <c r="O11" i="25"/>
  <c r="M11" i="25"/>
  <c r="J11" i="25"/>
  <c r="K11" i="25" s="1"/>
  <c r="H11" i="25"/>
  <c r="C11" i="25"/>
  <c r="AD10" i="25"/>
  <c r="J10" i="25" s="1"/>
  <c r="I10" i="25" s="1"/>
  <c r="AB10" i="25"/>
  <c r="Y10" i="25"/>
  <c r="X10" i="25"/>
  <c r="P10" i="25"/>
  <c r="O10" i="25"/>
  <c r="Q10" i="25" s="1"/>
  <c r="M10" i="25"/>
  <c r="K10" i="25"/>
  <c r="H10" i="25"/>
  <c r="C10" i="25"/>
  <c r="AD9" i="25"/>
  <c r="J9" i="25" s="1"/>
  <c r="I9" i="25" s="1"/>
  <c r="AB9" i="25"/>
  <c r="Y9" i="25"/>
  <c r="X9" i="25"/>
  <c r="P9" i="25"/>
  <c r="Q9" i="25" s="1"/>
  <c r="O9" i="25"/>
  <c r="M9" i="25"/>
  <c r="K9" i="25"/>
  <c r="H9" i="25"/>
  <c r="C9" i="25"/>
  <c r="AD8" i="25"/>
  <c r="J8" i="25" s="1"/>
  <c r="AB8" i="25"/>
  <c r="Y8" i="25"/>
  <c r="X8" i="25"/>
  <c r="P8" i="25"/>
  <c r="O8" i="25"/>
  <c r="Q8" i="25" s="1"/>
  <c r="M8" i="25"/>
  <c r="H8" i="25"/>
  <c r="C8" i="25"/>
  <c r="AB7" i="25"/>
  <c r="AD7" i="25" s="1"/>
  <c r="J7" i="25" s="1"/>
  <c r="Y7" i="25"/>
  <c r="X7" i="25"/>
  <c r="P7" i="25"/>
  <c r="O7" i="25"/>
  <c r="Q7" i="25" s="1"/>
  <c r="M7" i="25"/>
  <c r="H7" i="25"/>
  <c r="C7" i="25"/>
  <c r="AB6" i="25"/>
  <c r="AD6" i="25" s="1"/>
  <c r="J6" i="25" s="1"/>
  <c r="Y6" i="25"/>
  <c r="X6" i="25"/>
  <c r="P6" i="25"/>
  <c r="O6" i="25"/>
  <c r="M6" i="25"/>
  <c r="H6" i="25"/>
  <c r="C6" i="25"/>
  <c r="AB5" i="25"/>
  <c r="AD5" i="25" s="1"/>
  <c r="Y5" i="25"/>
  <c r="X5" i="25"/>
  <c r="P5" i="25"/>
  <c r="O5" i="25"/>
  <c r="Q5" i="25" s="1"/>
  <c r="M5" i="25"/>
  <c r="H5" i="25"/>
  <c r="C5" i="25"/>
  <c r="AD4" i="25"/>
  <c r="J4" i="25" s="1"/>
  <c r="AB4" i="25"/>
  <c r="Y4" i="25"/>
  <c r="X4" i="25"/>
  <c r="P4" i="25"/>
  <c r="O4" i="25"/>
  <c r="Q4" i="25" s="1"/>
  <c r="M4" i="25"/>
  <c r="I4" i="25"/>
  <c r="H4" i="25"/>
  <c r="C4" i="25"/>
  <c r="AG3" i="25"/>
  <c r="AF3" i="25"/>
  <c r="W3" i="25"/>
  <c r="V3" i="25"/>
  <c r="U3" i="25"/>
  <c r="T3" i="25"/>
  <c r="O3" i="25"/>
  <c r="G3" i="25"/>
  <c r="F3" i="25"/>
  <c r="D3" i="25"/>
  <c r="A2" i="25"/>
  <c r="A1" i="25"/>
  <c r="AD31" i="24"/>
  <c r="AB31" i="24"/>
  <c r="Y31" i="24"/>
  <c r="X31" i="24"/>
  <c r="Q31" i="24"/>
  <c r="P31" i="24"/>
  <c r="O31" i="24"/>
  <c r="M31" i="24"/>
  <c r="J31" i="24"/>
  <c r="H31" i="24"/>
  <c r="C31" i="24"/>
  <c r="AD30" i="24"/>
  <c r="J30" i="24" s="1"/>
  <c r="K30" i="24" s="1"/>
  <c r="AB30" i="24"/>
  <c r="Y30" i="24"/>
  <c r="X30" i="24"/>
  <c r="P30" i="24"/>
  <c r="O30" i="24"/>
  <c r="M30" i="24"/>
  <c r="I30" i="24"/>
  <c r="H30" i="24"/>
  <c r="C30" i="24"/>
  <c r="AB29" i="24"/>
  <c r="AD29" i="24" s="1"/>
  <c r="J29" i="24" s="1"/>
  <c r="Y29" i="24"/>
  <c r="X29" i="24"/>
  <c r="P29" i="24"/>
  <c r="O29" i="24"/>
  <c r="M29" i="24"/>
  <c r="H29" i="24"/>
  <c r="C29" i="24"/>
  <c r="AD28" i="24"/>
  <c r="J28" i="24" s="1"/>
  <c r="I28" i="24" s="1"/>
  <c r="AB28" i="24"/>
  <c r="Y28" i="24"/>
  <c r="X28" i="24"/>
  <c r="P28" i="24"/>
  <c r="O28" i="24"/>
  <c r="M28" i="24"/>
  <c r="H28" i="24"/>
  <c r="C28" i="24"/>
  <c r="AB27" i="24"/>
  <c r="AD27" i="24" s="1"/>
  <c r="J27" i="24" s="1"/>
  <c r="Y27" i="24"/>
  <c r="X27" i="24"/>
  <c r="P27" i="24"/>
  <c r="Q27" i="24" s="1"/>
  <c r="O27" i="24"/>
  <c r="M27" i="24"/>
  <c r="H27" i="24"/>
  <c r="C27" i="24"/>
  <c r="AD26" i="24"/>
  <c r="AB26" i="24"/>
  <c r="Y26" i="24"/>
  <c r="X26" i="24"/>
  <c r="P26" i="24"/>
  <c r="O26" i="24"/>
  <c r="M26" i="24"/>
  <c r="J26" i="24"/>
  <c r="I26" i="24" s="1"/>
  <c r="H26" i="24"/>
  <c r="C26" i="24"/>
  <c r="AB25" i="24"/>
  <c r="AD25" i="24" s="1"/>
  <c r="J25" i="24" s="1"/>
  <c r="Y25" i="24"/>
  <c r="X25" i="24"/>
  <c r="P25" i="24"/>
  <c r="O25" i="24"/>
  <c r="Q25" i="24" s="1"/>
  <c r="M25" i="24"/>
  <c r="H25" i="24"/>
  <c r="C25" i="24"/>
  <c r="AB24" i="24"/>
  <c r="AD24" i="24" s="1"/>
  <c r="J24" i="24" s="1"/>
  <c r="Y24" i="24"/>
  <c r="X24" i="24"/>
  <c r="P24" i="24"/>
  <c r="O24" i="24"/>
  <c r="Q24" i="24" s="1"/>
  <c r="M24" i="24"/>
  <c r="H24" i="24"/>
  <c r="C24" i="24"/>
  <c r="AB23" i="24"/>
  <c r="AD23" i="24" s="1"/>
  <c r="J23" i="24" s="1"/>
  <c r="Y23" i="24"/>
  <c r="X23" i="24"/>
  <c r="P23" i="24"/>
  <c r="O23" i="24"/>
  <c r="Q23" i="24" s="1"/>
  <c r="M23" i="24"/>
  <c r="H23" i="24"/>
  <c r="C23" i="24"/>
  <c r="AD22" i="24"/>
  <c r="J22" i="24" s="1"/>
  <c r="K22" i="24" s="1"/>
  <c r="AB22" i="24"/>
  <c r="Y22" i="24"/>
  <c r="X22" i="24"/>
  <c r="P22" i="24"/>
  <c r="O22" i="24"/>
  <c r="M22" i="24"/>
  <c r="H22" i="24"/>
  <c r="C22" i="24"/>
  <c r="AB21" i="24"/>
  <c r="AD21" i="24" s="1"/>
  <c r="J21" i="24" s="1"/>
  <c r="Y21" i="24"/>
  <c r="X21" i="24"/>
  <c r="P21" i="24"/>
  <c r="O21" i="24"/>
  <c r="M21" i="24"/>
  <c r="H21" i="24"/>
  <c r="C21" i="24"/>
  <c r="AB20" i="24"/>
  <c r="AD20" i="24" s="1"/>
  <c r="J20" i="24" s="1"/>
  <c r="Y20" i="24"/>
  <c r="X20" i="24"/>
  <c r="P20" i="24"/>
  <c r="Q20" i="24" s="1"/>
  <c r="O20" i="24"/>
  <c r="M20" i="24"/>
  <c r="H20" i="24"/>
  <c r="C20" i="24"/>
  <c r="AD19" i="24"/>
  <c r="J19" i="24" s="1"/>
  <c r="I19" i="24" s="1"/>
  <c r="AB19" i="24"/>
  <c r="Y19" i="24"/>
  <c r="X19" i="24"/>
  <c r="P19" i="24"/>
  <c r="O19" i="24"/>
  <c r="Q19" i="24" s="1"/>
  <c r="M19" i="24"/>
  <c r="K19" i="24"/>
  <c r="H19" i="24"/>
  <c r="C19" i="24"/>
  <c r="AB18" i="24"/>
  <c r="AD18" i="24" s="1"/>
  <c r="J18" i="24" s="1"/>
  <c r="Y18" i="24"/>
  <c r="X18" i="24"/>
  <c r="P18" i="24"/>
  <c r="O18" i="24"/>
  <c r="M18" i="24"/>
  <c r="H18" i="24"/>
  <c r="C18" i="24"/>
  <c r="AB17" i="24"/>
  <c r="AD17" i="24" s="1"/>
  <c r="J17" i="24" s="1"/>
  <c r="K17" i="24" s="1"/>
  <c r="Y17" i="24"/>
  <c r="X17" i="24"/>
  <c r="P17" i="24"/>
  <c r="O17" i="24"/>
  <c r="M17" i="24"/>
  <c r="H17" i="24"/>
  <c r="C17" i="24"/>
  <c r="AB16" i="24"/>
  <c r="AD16" i="24" s="1"/>
  <c r="J16" i="24" s="1"/>
  <c r="Y16" i="24"/>
  <c r="X16" i="24"/>
  <c r="P16" i="24"/>
  <c r="O16" i="24"/>
  <c r="Q16" i="24" s="1"/>
  <c r="M16" i="24"/>
  <c r="H16" i="24"/>
  <c r="C16" i="24"/>
  <c r="AD15" i="24"/>
  <c r="J15" i="24" s="1"/>
  <c r="AB15" i="24"/>
  <c r="Y15" i="24"/>
  <c r="X15" i="24"/>
  <c r="Q15" i="24"/>
  <c r="P15" i="24"/>
  <c r="O15" i="24"/>
  <c r="M15" i="24"/>
  <c r="H15" i="24"/>
  <c r="C15" i="24"/>
  <c r="AB14" i="24"/>
  <c r="AD14" i="24" s="1"/>
  <c r="J14" i="24" s="1"/>
  <c r="K14" i="24" s="1"/>
  <c r="Y14" i="24"/>
  <c r="X14" i="24"/>
  <c r="P14" i="24"/>
  <c r="O14" i="24"/>
  <c r="M14" i="24"/>
  <c r="H14" i="24"/>
  <c r="C14" i="24"/>
  <c r="AD13" i="24"/>
  <c r="J13" i="24" s="1"/>
  <c r="K13" i="24" s="1"/>
  <c r="AB13" i="24"/>
  <c r="Y13" i="24"/>
  <c r="X13" i="24"/>
  <c r="P13" i="24"/>
  <c r="O13" i="24"/>
  <c r="M13" i="24"/>
  <c r="H13" i="24"/>
  <c r="C13" i="24"/>
  <c r="AB12" i="24"/>
  <c r="AD12" i="24" s="1"/>
  <c r="J12" i="24" s="1"/>
  <c r="Y12" i="24"/>
  <c r="X12" i="24"/>
  <c r="Q12" i="24"/>
  <c r="P12" i="24"/>
  <c r="O12" i="24"/>
  <c r="M12" i="24"/>
  <c r="H12" i="24"/>
  <c r="C12" i="24"/>
  <c r="AD11" i="24"/>
  <c r="J11" i="24" s="1"/>
  <c r="I11" i="24" s="1"/>
  <c r="AB11" i="24"/>
  <c r="Y11" i="24"/>
  <c r="X11" i="24"/>
  <c r="P11" i="24"/>
  <c r="O11" i="24"/>
  <c r="Q11" i="24" s="1"/>
  <c r="M11" i="24"/>
  <c r="K11" i="24"/>
  <c r="H11" i="24"/>
  <c r="C11" i="24"/>
  <c r="AB10" i="24"/>
  <c r="AD10" i="24" s="1"/>
  <c r="J10" i="24" s="1"/>
  <c r="Y10" i="24"/>
  <c r="X10" i="24"/>
  <c r="P10" i="24"/>
  <c r="O10" i="24"/>
  <c r="M10" i="24"/>
  <c r="H10" i="24"/>
  <c r="C10" i="24"/>
  <c r="AB9" i="24"/>
  <c r="AD9" i="24" s="1"/>
  <c r="J9" i="24" s="1"/>
  <c r="Y9" i="24"/>
  <c r="X9" i="24"/>
  <c r="P9" i="24"/>
  <c r="O9" i="24"/>
  <c r="M9" i="24"/>
  <c r="H9" i="24"/>
  <c r="C9" i="24"/>
  <c r="AB8" i="24"/>
  <c r="AD8" i="24" s="1"/>
  <c r="Y8" i="24"/>
  <c r="X8" i="24"/>
  <c r="P8" i="24"/>
  <c r="Q8" i="24" s="1"/>
  <c r="O8" i="24"/>
  <c r="M8" i="24"/>
  <c r="J8" i="24"/>
  <c r="H8" i="24"/>
  <c r="C8" i="24"/>
  <c r="AB7" i="24"/>
  <c r="AD7" i="24" s="1"/>
  <c r="J7" i="24" s="1"/>
  <c r="Y7" i="24"/>
  <c r="X7" i="24"/>
  <c r="P7" i="24"/>
  <c r="O7" i="24"/>
  <c r="Q7" i="24" s="1"/>
  <c r="M7" i="24"/>
  <c r="H7" i="24"/>
  <c r="C7" i="24"/>
  <c r="AD6" i="24"/>
  <c r="J6" i="24" s="1"/>
  <c r="K6" i="24" s="1"/>
  <c r="AB6" i="24"/>
  <c r="Y6" i="24"/>
  <c r="X6" i="24"/>
  <c r="Q6" i="24"/>
  <c r="P6" i="24"/>
  <c r="O6" i="24"/>
  <c r="M6" i="24"/>
  <c r="I6" i="24"/>
  <c r="H6" i="24"/>
  <c r="C6" i="24"/>
  <c r="AB5" i="24"/>
  <c r="AD5" i="24" s="1"/>
  <c r="J5" i="24" s="1"/>
  <c r="I5" i="24" s="1"/>
  <c r="Y5" i="24"/>
  <c r="X5" i="24"/>
  <c r="P5" i="24"/>
  <c r="O5" i="24"/>
  <c r="M5" i="24"/>
  <c r="K5" i="24"/>
  <c r="H5" i="24"/>
  <c r="C5" i="24"/>
  <c r="AB4" i="24"/>
  <c r="AD4" i="24" s="1"/>
  <c r="Y4" i="24"/>
  <c r="X4" i="24"/>
  <c r="P4" i="24"/>
  <c r="O4" i="24"/>
  <c r="M4" i="24"/>
  <c r="H4" i="24"/>
  <c r="C4" i="24"/>
  <c r="AG3" i="24"/>
  <c r="AF3" i="24"/>
  <c r="W3" i="24"/>
  <c r="X3" i="24" s="1"/>
  <c r="V3" i="24"/>
  <c r="U3" i="24"/>
  <c r="T3" i="24"/>
  <c r="O3" i="24"/>
  <c r="G3" i="24"/>
  <c r="F3" i="24"/>
  <c r="D3" i="24"/>
  <c r="A2" i="24"/>
  <c r="A1" i="24"/>
  <c r="AD31" i="23"/>
  <c r="J31" i="23" s="1"/>
  <c r="K31" i="23" s="1"/>
  <c r="AB31" i="23"/>
  <c r="Y31" i="23"/>
  <c r="X31" i="23"/>
  <c r="P31" i="23"/>
  <c r="O31" i="23"/>
  <c r="M31" i="23"/>
  <c r="I31" i="23"/>
  <c r="H31" i="23"/>
  <c r="C31" i="23"/>
  <c r="AB30" i="23"/>
  <c r="AD30" i="23" s="1"/>
  <c r="J30" i="23" s="1"/>
  <c r="Y30" i="23"/>
  <c r="X30" i="23"/>
  <c r="P30" i="23"/>
  <c r="Q30" i="23" s="1"/>
  <c r="O30" i="23"/>
  <c r="M30" i="23"/>
  <c r="H30" i="23"/>
  <c r="C30" i="23"/>
  <c r="AD29" i="23"/>
  <c r="J29" i="23" s="1"/>
  <c r="I29" i="23" s="1"/>
  <c r="AB29" i="23"/>
  <c r="Y29" i="23"/>
  <c r="X29" i="23"/>
  <c r="P29" i="23"/>
  <c r="O29" i="23"/>
  <c r="Q29" i="23" s="1"/>
  <c r="M29" i="23"/>
  <c r="H29" i="23"/>
  <c r="C29" i="23"/>
  <c r="AB28" i="23"/>
  <c r="AD28" i="23" s="1"/>
  <c r="J28" i="23" s="1"/>
  <c r="Y28" i="23"/>
  <c r="X28" i="23"/>
  <c r="P28" i="23"/>
  <c r="O28" i="23"/>
  <c r="Q28" i="23" s="1"/>
  <c r="M28" i="23"/>
  <c r="H28" i="23"/>
  <c r="C28" i="23"/>
  <c r="AB27" i="23"/>
  <c r="AD27" i="23" s="1"/>
  <c r="J27" i="23" s="1"/>
  <c r="Y27" i="23"/>
  <c r="X27" i="23"/>
  <c r="Q27" i="23"/>
  <c r="P27" i="23"/>
  <c r="O27" i="23"/>
  <c r="M27" i="23"/>
  <c r="H27" i="23"/>
  <c r="C27" i="23"/>
  <c r="AB26" i="23"/>
  <c r="AD26" i="23" s="1"/>
  <c r="J26" i="23" s="1"/>
  <c r="Y26" i="23"/>
  <c r="X26" i="23"/>
  <c r="P26" i="23"/>
  <c r="O26" i="23"/>
  <c r="M26" i="23"/>
  <c r="H26" i="23"/>
  <c r="C26" i="23"/>
  <c r="AB25" i="23"/>
  <c r="AD25" i="23" s="1"/>
  <c r="J25" i="23" s="1"/>
  <c r="K25" i="23" s="1"/>
  <c r="Y25" i="23"/>
  <c r="X25" i="23"/>
  <c r="P25" i="23"/>
  <c r="O25" i="23"/>
  <c r="Q25" i="23" s="1"/>
  <c r="M25" i="23"/>
  <c r="H25" i="23"/>
  <c r="C25" i="23"/>
  <c r="AB24" i="23"/>
  <c r="AD24" i="23" s="1"/>
  <c r="J24" i="23" s="1"/>
  <c r="Y24" i="23"/>
  <c r="X24" i="23"/>
  <c r="P24" i="23"/>
  <c r="O24" i="23"/>
  <c r="M24" i="23"/>
  <c r="H24" i="23"/>
  <c r="C24" i="23"/>
  <c r="AB23" i="23"/>
  <c r="AD23" i="23" s="1"/>
  <c r="J23" i="23" s="1"/>
  <c r="Y23" i="23"/>
  <c r="X23" i="23"/>
  <c r="P23" i="23"/>
  <c r="O23" i="23"/>
  <c r="M23" i="23"/>
  <c r="H23" i="23"/>
  <c r="C23" i="23"/>
  <c r="AB22" i="23"/>
  <c r="AD22" i="23" s="1"/>
  <c r="J22" i="23" s="1"/>
  <c r="I22" i="23" s="1"/>
  <c r="Y22" i="23"/>
  <c r="X22" i="23"/>
  <c r="P22" i="23"/>
  <c r="O22" i="23"/>
  <c r="M22" i="23"/>
  <c r="H22" i="23"/>
  <c r="C22" i="23"/>
  <c r="AD21" i="23"/>
  <c r="J21" i="23" s="1"/>
  <c r="AB21" i="23"/>
  <c r="Y21" i="23"/>
  <c r="X21" i="23"/>
  <c r="P21" i="23"/>
  <c r="Q21" i="23" s="1"/>
  <c r="O21" i="23"/>
  <c r="M21" i="23"/>
  <c r="H21" i="23"/>
  <c r="C21" i="23"/>
  <c r="AB20" i="23"/>
  <c r="AD20" i="23" s="1"/>
  <c r="J20" i="23" s="1"/>
  <c r="I20" i="23" s="1"/>
  <c r="Y20" i="23"/>
  <c r="X20" i="23"/>
  <c r="P20" i="23"/>
  <c r="O20" i="23"/>
  <c r="M20" i="23"/>
  <c r="H20" i="23"/>
  <c r="C20" i="23"/>
  <c r="AB19" i="23"/>
  <c r="AD19" i="23" s="1"/>
  <c r="J19" i="23" s="1"/>
  <c r="Y19" i="23"/>
  <c r="X19" i="23"/>
  <c r="P19" i="23"/>
  <c r="O19" i="23"/>
  <c r="M19" i="23"/>
  <c r="H19" i="23"/>
  <c r="C19" i="23"/>
  <c r="AB18" i="23"/>
  <c r="AD18" i="23" s="1"/>
  <c r="J18" i="23" s="1"/>
  <c r="Y18" i="23"/>
  <c r="X18" i="23"/>
  <c r="P18" i="23"/>
  <c r="O18" i="23"/>
  <c r="M18" i="23"/>
  <c r="H18" i="23"/>
  <c r="C18" i="23"/>
  <c r="AB17" i="23"/>
  <c r="AD17" i="23" s="1"/>
  <c r="J17" i="23" s="1"/>
  <c r="Y17" i="23"/>
  <c r="X17" i="23"/>
  <c r="Q17" i="23"/>
  <c r="P17" i="23"/>
  <c r="O17" i="23"/>
  <c r="M17" i="23"/>
  <c r="H17" i="23"/>
  <c r="C17" i="23"/>
  <c r="AD16" i="23"/>
  <c r="J16" i="23" s="1"/>
  <c r="K16" i="23" s="1"/>
  <c r="AB16" i="23"/>
  <c r="Y16" i="23"/>
  <c r="X16" i="23"/>
  <c r="P16" i="23"/>
  <c r="O16" i="23"/>
  <c r="Q16" i="23" s="1"/>
  <c r="M16" i="23"/>
  <c r="H16" i="23"/>
  <c r="C16" i="23"/>
  <c r="AB15" i="23"/>
  <c r="AD15" i="23" s="1"/>
  <c r="J15" i="23" s="1"/>
  <c r="Y15" i="23"/>
  <c r="X15" i="23"/>
  <c r="P15" i="23"/>
  <c r="O15" i="23"/>
  <c r="M15" i="23"/>
  <c r="H15" i="23"/>
  <c r="C15" i="23"/>
  <c r="AB14" i="23"/>
  <c r="AD14" i="23" s="1"/>
  <c r="J14" i="23" s="1"/>
  <c r="Y14" i="23"/>
  <c r="X14" i="23"/>
  <c r="P14" i="23"/>
  <c r="O14" i="23"/>
  <c r="M14" i="23"/>
  <c r="H14" i="23"/>
  <c r="C14" i="23"/>
  <c r="AB13" i="23"/>
  <c r="AD13" i="23" s="1"/>
  <c r="J13" i="23" s="1"/>
  <c r="Y13" i="23"/>
  <c r="X13" i="23"/>
  <c r="P13" i="23"/>
  <c r="O13" i="23"/>
  <c r="Q13" i="23" s="1"/>
  <c r="M13" i="23"/>
  <c r="H13" i="23"/>
  <c r="C13" i="23"/>
  <c r="AB12" i="23"/>
  <c r="AD12" i="23" s="1"/>
  <c r="J12" i="23" s="1"/>
  <c r="K12" i="23" s="1"/>
  <c r="Y12" i="23"/>
  <c r="X12" i="23"/>
  <c r="P12" i="23"/>
  <c r="O12" i="23"/>
  <c r="M12" i="23"/>
  <c r="H12" i="23"/>
  <c r="C12" i="23"/>
  <c r="AB11" i="23"/>
  <c r="AD11" i="23" s="1"/>
  <c r="Y11" i="23"/>
  <c r="X11" i="23"/>
  <c r="P11" i="23"/>
  <c r="O11" i="23"/>
  <c r="M11" i="23"/>
  <c r="J11" i="23"/>
  <c r="K11" i="23" s="1"/>
  <c r="H11" i="23"/>
  <c r="C11" i="23"/>
  <c r="AB10" i="23"/>
  <c r="AD10" i="23" s="1"/>
  <c r="J10" i="23" s="1"/>
  <c r="Y10" i="23"/>
  <c r="X10" i="23"/>
  <c r="P10" i="23"/>
  <c r="O10" i="23"/>
  <c r="Q10" i="23" s="1"/>
  <c r="M10" i="23"/>
  <c r="H10" i="23"/>
  <c r="C10" i="23"/>
  <c r="AB9" i="23"/>
  <c r="AD9" i="23" s="1"/>
  <c r="J9" i="23" s="1"/>
  <c r="Y9" i="23"/>
  <c r="X9" i="23"/>
  <c r="Q9" i="23"/>
  <c r="P9" i="23"/>
  <c r="O9" i="23"/>
  <c r="M9" i="23"/>
  <c r="H9" i="23"/>
  <c r="C9" i="23"/>
  <c r="AD8" i="23"/>
  <c r="J8" i="23" s="1"/>
  <c r="K8" i="23" s="1"/>
  <c r="AB8" i="23"/>
  <c r="Y8" i="23"/>
  <c r="X8" i="23"/>
  <c r="P8" i="23"/>
  <c r="O8" i="23"/>
  <c r="Q8" i="23" s="1"/>
  <c r="M8" i="23"/>
  <c r="H8" i="23"/>
  <c r="C8" i="23"/>
  <c r="AB7" i="23"/>
  <c r="AD7" i="23" s="1"/>
  <c r="J7" i="23" s="1"/>
  <c r="K7" i="23" s="1"/>
  <c r="Y7" i="23"/>
  <c r="X7" i="23"/>
  <c r="P7" i="23"/>
  <c r="O7" i="23"/>
  <c r="M7" i="23"/>
  <c r="H7" i="23"/>
  <c r="C7" i="23"/>
  <c r="AB6" i="23"/>
  <c r="AD6" i="23" s="1"/>
  <c r="J6" i="23" s="1"/>
  <c r="Y6" i="23"/>
  <c r="X6" i="23"/>
  <c r="P6" i="23"/>
  <c r="O6" i="23"/>
  <c r="M6" i="23"/>
  <c r="H6" i="23"/>
  <c r="C6" i="23"/>
  <c r="AB5" i="23"/>
  <c r="AD5" i="23" s="1"/>
  <c r="J5" i="23" s="1"/>
  <c r="Y5" i="23"/>
  <c r="X5" i="23"/>
  <c r="P5" i="23"/>
  <c r="Q5" i="23" s="1"/>
  <c r="O5" i="23"/>
  <c r="M5" i="23"/>
  <c r="H5" i="23"/>
  <c r="C5" i="23"/>
  <c r="AB4" i="23"/>
  <c r="AD4" i="23" s="1"/>
  <c r="Y4" i="23"/>
  <c r="X4" i="23"/>
  <c r="P4" i="23"/>
  <c r="O4" i="23"/>
  <c r="Q4" i="23" s="1"/>
  <c r="M4" i="23"/>
  <c r="H4" i="23"/>
  <c r="C4" i="23"/>
  <c r="AG3" i="23"/>
  <c r="AF3" i="23"/>
  <c r="W3" i="23"/>
  <c r="V3" i="23"/>
  <c r="U3" i="23"/>
  <c r="T3" i="23"/>
  <c r="O3" i="23"/>
  <c r="G3" i="23"/>
  <c r="F3" i="23"/>
  <c r="H3" i="23" s="1"/>
  <c r="D3" i="23"/>
  <c r="A2" i="23"/>
  <c r="A1" i="23"/>
  <c r="AB31" i="22"/>
  <c r="AD31" i="22" s="1"/>
  <c r="J31" i="22" s="1"/>
  <c r="I31" i="22" s="1"/>
  <c r="Y31" i="22"/>
  <c r="X31" i="22"/>
  <c r="P31" i="22"/>
  <c r="O31" i="22"/>
  <c r="M31" i="22"/>
  <c r="K31" i="22"/>
  <c r="H31" i="22"/>
  <c r="C31" i="22"/>
  <c r="AB30" i="22"/>
  <c r="AD30" i="22" s="1"/>
  <c r="J30" i="22" s="1"/>
  <c r="Y30" i="22"/>
  <c r="X30" i="22"/>
  <c r="P30" i="22"/>
  <c r="O30" i="22"/>
  <c r="M30" i="22"/>
  <c r="H30" i="22"/>
  <c r="C30" i="22"/>
  <c r="AB29" i="22"/>
  <c r="AD29" i="22" s="1"/>
  <c r="J29" i="22" s="1"/>
  <c r="Y29" i="22"/>
  <c r="X29" i="22"/>
  <c r="Q29" i="22"/>
  <c r="P29" i="22"/>
  <c r="O29" i="22"/>
  <c r="M29" i="22"/>
  <c r="H29" i="22"/>
  <c r="C29" i="22"/>
  <c r="AB28" i="22"/>
  <c r="AD28" i="22" s="1"/>
  <c r="J28" i="22" s="1"/>
  <c r="Y28" i="22"/>
  <c r="X28" i="22"/>
  <c r="P28" i="22"/>
  <c r="O28" i="22"/>
  <c r="M28" i="22"/>
  <c r="H28" i="22"/>
  <c r="C28" i="22"/>
  <c r="AD27" i="22"/>
  <c r="J27" i="22" s="1"/>
  <c r="I27" i="22" s="1"/>
  <c r="AB27" i="22"/>
  <c r="Y27" i="22"/>
  <c r="X27" i="22"/>
  <c r="P27" i="22"/>
  <c r="O27" i="22"/>
  <c r="M27" i="22"/>
  <c r="K27" i="22"/>
  <c r="H27" i="22"/>
  <c r="C27" i="22"/>
  <c r="AD26" i="22"/>
  <c r="J26" i="22" s="1"/>
  <c r="K26" i="22" s="1"/>
  <c r="AB26" i="22"/>
  <c r="Y26" i="22"/>
  <c r="X26" i="22"/>
  <c r="P26" i="22"/>
  <c r="O26" i="22"/>
  <c r="M26" i="22"/>
  <c r="H26" i="22"/>
  <c r="C26" i="22"/>
  <c r="AD25" i="22"/>
  <c r="J25" i="22" s="1"/>
  <c r="AB25" i="22"/>
  <c r="Y25" i="22"/>
  <c r="X25" i="22"/>
  <c r="P25" i="22"/>
  <c r="O25" i="22"/>
  <c r="M25" i="22"/>
  <c r="H25" i="22"/>
  <c r="C25" i="22"/>
  <c r="AD24" i="22"/>
  <c r="J24" i="22" s="1"/>
  <c r="AB24" i="22"/>
  <c r="Y24" i="22"/>
  <c r="X24" i="22"/>
  <c r="P24" i="22"/>
  <c r="O24" i="22"/>
  <c r="M24" i="22"/>
  <c r="H24" i="22"/>
  <c r="C24" i="22"/>
  <c r="AB23" i="22"/>
  <c r="AD23" i="22" s="1"/>
  <c r="J23" i="22" s="1"/>
  <c r="Y23" i="22"/>
  <c r="X23" i="22"/>
  <c r="P23" i="22"/>
  <c r="O23" i="22"/>
  <c r="M23" i="22"/>
  <c r="H23" i="22"/>
  <c r="C23" i="22"/>
  <c r="AD22" i="22"/>
  <c r="AB22" i="22"/>
  <c r="Y22" i="22"/>
  <c r="X22" i="22"/>
  <c r="P22" i="22"/>
  <c r="O22" i="22"/>
  <c r="M22" i="22"/>
  <c r="J22" i="22"/>
  <c r="K22" i="22" s="1"/>
  <c r="H22" i="22"/>
  <c r="C22" i="22"/>
  <c r="AB21" i="22"/>
  <c r="AD21" i="22" s="1"/>
  <c r="J21" i="22" s="1"/>
  <c r="K21" i="22" s="1"/>
  <c r="Y21" i="22"/>
  <c r="X21" i="22"/>
  <c r="P21" i="22"/>
  <c r="Q21" i="22" s="1"/>
  <c r="O21" i="22"/>
  <c r="M21" i="22"/>
  <c r="I21" i="22"/>
  <c r="H21" i="22"/>
  <c r="C21" i="22"/>
  <c r="AB20" i="22"/>
  <c r="AD20" i="22" s="1"/>
  <c r="J20" i="22" s="1"/>
  <c r="Y20" i="22"/>
  <c r="X20" i="22"/>
  <c r="P20" i="22"/>
  <c r="O20" i="22"/>
  <c r="Q20" i="22" s="1"/>
  <c r="M20" i="22"/>
  <c r="H20" i="22"/>
  <c r="C20" i="22"/>
  <c r="AB19" i="22"/>
  <c r="AD19" i="22" s="1"/>
  <c r="J19" i="22" s="1"/>
  <c r="Y19" i="22"/>
  <c r="X19" i="22"/>
  <c r="P19" i="22"/>
  <c r="O19" i="22"/>
  <c r="Q19" i="22" s="1"/>
  <c r="M19" i="22"/>
  <c r="H19" i="22"/>
  <c r="C19" i="22"/>
  <c r="AD18" i="22"/>
  <c r="J18" i="22" s="1"/>
  <c r="AB18" i="22"/>
  <c r="Y18" i="22"/>
  <c r="X18" i="22"/>
  <c r="P18" i="22"/>
  <c r="O18" i="22"/>
  <c r="M18" i="22"/>
  <c r="H18" i="22"/>
  <c r="C18" i="22"/>
  <c r="AB17" i="22"/>
  <c r="AD17" i="22" s="1"/>
  <c r="J17" i="22" s="1"/>
  <c r="Y17" i="22"/>
  <c r="X17" i="22"/>
  <c r="P17" i="22"/>
  <c r="O17" i="22"/>
  <c r="Q17" i="22" s="1"/>
  <c r="M17" i="22"/>
  <c r="H17" i="22"/>
  <c r="C17" i="22"/>
  <c r="AB16" i="22"/>
  <c r="AD16" i="22" s="1"/>
  <c r="J16" i="22" s="1"/>
  <c r="Y16" i="22"/>
  <c r="X16" i="22"/>
  <c r="P16" i="22"/>
  <c r="O16" i="22"/>
  <c r="M16" i="22"/>
  <c r="H16" i="22"/>
  <c r="C16" i="22"/>
  <c r="AB15" i="22"/>
  <c r="AD15" i="22" s="1"/>
  <c r="Y15" i="22"/>
  <c r="X15" i="22"/>
  <c r="P15" i="22"/>
  <c r="O15" i="22"/>
  <c r="Q15" i="22" s="1"/>
  <c r="M15" i="22"/>
  <c r="H15" i="22"/>
  <c r="C15" i="22"/>
  <c r="AG3" i="22"/>
  <c r="AF3" i="22"/>
  <c r="W3" i="22"/>
  <c r="V3" i="22"/>
  <c r="U3" i="22"/>
  <c r="T3" i="22"/>
  <c r="O3" i="22"/>
  <c r="G3" i="22"/>
  <c r="F3" i="22"/>
  <c r="D3" i="22"/>
  <c r="A2" i="22"/>
  <c r="A1" i="22"/>
  <c r="AD31" i="21"/>
  <c r="J31" i="21" s="1"/>
  <c r="AB31" i="21"/>
  <c r="Y31" i="21"/>
  <c r="X31" i="21"/>
  <c r="Q31" i="21"/>
  <c r="P31" i="21"/>
  <c r="O31" i="21"/>
  <c r="M31" i="21"/>
  <c r="H31" i="21"/>
  <c r="C31" i="21"/>
  <c r="AD30" i="21"/>
  <c r="J30" i="21" s="1"/>
  <c r="AB30" i="21"/>
  <c r="Y30" i="21"/>
  <c r="X30" i="21"/>
  <c r="P30" i="21"/>
  <c r="Q30" i="21" s="1"/>
  <c r="O30" i="21"/>
  <c r="M30" i="21"/>
  <c r="H30" i="21"/>
  <c r="C30" i="21"/>
  <c r="AB29" i="21"/>
  <c r="AD29" i="21" s="1"/>
  <c r="J29" i="21" s="1"/>
  <c r="Y29" i="21"/>
  <c r="X29" i="21"/>
  <c r="P29" i="21"/>
  <c r="O29" i="21"/>
  <c r="Q29" i="21" s="1"/>
  <c r="M29" i="21"/>
  <c r="H29" i="21"/>
  <c r="C29" i="21"/>
  <c r="AB28" i="21"/>
  <c r="AD28" i="21" s="1"/>
  <c r="J28" i="21" s="1"/>
  <c r="Y28" i="21"/>
  <c r="X28" i="21"/>
  <c r="P28" i="21"/>
  <c r="O28" i="21"/>
  <c r="Q28" i="21" s="1"/>
  <c r="M28" i="21"/>
  <c r="H28" i="21"/>
  <c r="C28" i="21"/>
  <c r="AB27" i="21"/>
  <c r="AD27" i="21" s="1"/>
  <c r="J27" i="21" s="1"/>
  <c r="Y27" i="21"/>
  <c r="X27" i="21"/>
  <c r="P27" i="21"/>
  <c r="O27" i="21"/>
  <c r="M27" i="21"/>
  <c r="H27" i="21"/>
  <c r="C27" i="21"/>
  <c r="AB26" i="21"/>
  <c r="AD26" i="21" s="1"/>
  <c r="J26" i="21" s="1"/>
  <c r="Y26" i="21"/>
  <c r="X26" i="21"/>
  <c r="P26" i="21"/>
  <c r="Q26" i="21" s="1"/>
  <c r="O26" i="21"/>
  <c r="M26" i="21"/>
  <c r="H26" i="21"/>
  <c r="C26" i="21"/>
  <c r="AD25" i="21"/>
  <c r="J25" i="21" s="1"/>
  <c r="K25" i="21" s="1"/>
  <c r="AB25" i="21"/>
  <c r="Y25" i="21"/>
  <c r="X25" i="21"/>
  <c r="P25" i="21"/>
  <c r="O25" i="21"/>
  <c r="M25" i="21"/>
  <c r="I25" i="21"/>
  <c r="H25" i="21"/>
  <c r="C25" i="21"/>
  <c r="AB24" i="21"/>
  <c r="AD24" i="21" s="1"/>
  <c r="J24" i="21" s="1"/>
  <c r="I24" i="21" s="1"/>
  <c r="Y24" i="21"/>
  <c r="X24" i="21"/>
  <c r="P24" i="21"/>
  <c r="O24" i="21"/>
  <c r="M24" i="21"/>
  <c r="H24" i="21"/>
  <c r="C24" i="21"/>
  <c r="AB23" i="21"/>
  <c r="AD23" i="21" s="1"/>
  <c r="Y23" i="21"/>
  <c r="X23" i="21"/>
  <c r="P23" i="21"/>
  <c r="Q23" i="21" s="1"/>
  <c r="O23" i="21"/>
  <c r="M23" i="21"/>
  <c r="J23" i="21"/>
  <c r="K23" i="21" s="1"/>
  <c r="H23" i="21"/>
  <c r="C23" i="21"/>
  <c r="AB22" i="21"/>
  <c r="AD22" i="21" s="1"/>
  <c r="J22" i="21" s="1"/>
  <c r="Y22" i="21"/>
  <c r="X22" i="21"/>
  <c r="Q22" i="21"/>
  <c r="P22" i="21"/>
  <c r="O22" i="21"/>
  <c r="M22" i="21"/>
  <c r="H22" i="21"/>
  <c r="C22" i="21"/>
  <c r="AB21" i="21"/>
  <c r="AD21" i="21" s="1"/>
  <c r="J21" i="21" s="1"/>
  <c r="K21" i="21" s="1"/>
  <c r="Y21" i="21"/>
  <c r="X21" i="21"/>
  <c r="P21" i="21"/>
  <c r="O21" i="21"/>
  <c r="Q21" i="21" s="1"/>
  <c r="M21" i="21"/>
  <c r="I21" i="21"/>
  <c r="H21" i="21"/>
  <c r="C21" i="21"/>
  <c r="AB20" i="21"/>
  <c r="AD20" i="21" s="1"/>
  <c r="J20" i="21" s="1"/>
  <c r="Y20" i="21"/>
  <c r="X20" i="21"/>
  <c r="P20" i="21"/>
  <c r="O20" i="21"/>
  <c r="M20" i="21"/>
  <c r="H20" i="21"/>
  <c r="C20" i="21"/>
  <c r="AB19" i="21"/>
  <c r="AD19" i="21" s="1"/>
  <c r="J19" i="21" s="1"/>
  <c r="Y19" i="21"/>
  <c r="X19" i="21"/>
  <c r="P19" i="21"/>
  <c r="O19" i="21"/>
  <c r="M19" i="21"/>
  <c r="H19" i="21"/>
  <c r="C19" i="21"/>
  <c r="AB18" i="21"/>
  <c r="AD18" i="21" s="1"/>
  <c r="J18" i="21" s="1"/>
  <c r="Y18" i="21"/>
  <c r="X18" i="21"/>
  <c r="P18" i="21"/>
  <c r="O18" i="21"/>
  <c r="Q18" i="21" s="1"/>
  <c r="M18" i="21"/>
  <c r="H18" i="21"/>
  <c r="C18" i="21"/>
  <c r="AD17" i="21"/>
  <c r="J17" i="21" s="1"/>
  <c r="AB17" i="21"/>
  <c r="Y17" i="21"/>
  <c r="X17" i="21"/>
  <c r="P17" i="21"/>
  <c r="Q17" i="21" s="1"/>
  <c r="O17" i="21"/>
  <c r="M17" i="21"/>
  <c r="H17" i="21"/>
  <c r="C17" i="21"/>
  <c r="AB16" i="21"/>
  <c r="AD16" i="21" s="1"/>
  <c r="J16" i="21" s="1"/>
  <c r="I16" i="21" s="1"/>
  <c r="Y16" i="21"/>
  <c r="X16" i="21"/>
  <c r="P16" i="21"/>
  <c r="O16" i="21"/>
  <c r="M16" i="21"/>
  <c r="H16" i="21"/>
  <c r="C16" i="21"/>
  <c r="AB15" i="21"/>
  <c r="AD15" i="21" s="1"/>
  <c r="J15" i="21" s="1"/>
  <c r="K15" i="21" s="1"/>
  <c r="Y15" i="21"/>
  <c r="X15" i="21"/>
  <c r="P15" i="21"/>
  <c r="O15" i="21"/>
  <c r="Q15" i="21" s="1"/>
  <c r="M15" i="21"/>
  <c r="H15" i="21"/>
  <c r="C15" i="21"/>
  <c r="AB14" i="21"/>
  <c r="AD14" i="21" s="1"/>
  <c r="J14" i="21" s="1"/>
  <c r="Y14" i="21"/>
  <c r="X14" i="21"/>
  <c r="P14" i="21"/>
  <c r="O14" i="21"/>
  <c r="M14" i="21"/>
  <c r="H14" i="21"/>
  <c r="C14" i="21"/>
  <c r="AB13" i="21"/>
  <c r="AD13" i="21" s="1"/>
  <c r="J13" i="21" s="1"/>
  <c r="Y13" i="21"/>
  <c r="X13" i="21"/>
  <c r="P13" i="21"/>
  <c r="O13" i="21"/>
  <c r="Q13" i="21" s="1"/>
  <c r="M13" i="21"/>
  <c r="H13" i="21"/>
  <c r="C13" i="21"/>
  <c r="AB12" i="21"/>
  <c r="AD12" i="21" s="1"/>
  <c r="Y12" i="21"/>
  <c r="X12" i="21"/>
  <c r="P12" i="21"/>
  <c r="O12" i="21"/>
  <c r="Q12" i="21" s="1"/>
  <c r="M12" i="21"/>
  <c r="J12" i="21"/>
  <c r="K12" i="21" s="1"/>
  <c r="I12" i="21"/>
  <c r="H12" i="21"/>
  <c r="C12" i="21"/>
  <c r="AB11" i="21"/>
  <c r="AD11" i="21" s="1"/>
  <c r="J11" i="21" s="1"/>
  <c r="Y11" i="21"/>
  <c r="X11" i="21"/>
  <c r="P11" i="21"/>
  <c r="Q11" i="21" s="1"/>
  <c r="O11" i="21"/>
  <c r="M11" i="21"/>
  <c r="H11" i="21"/>
  <c r="C11" i="21"/>
  <c r="AB10" i="21"/>
  <c r="AD10" i="21" s="1"/>
  <c r="J10" i="21" s="1"/>
  <c r="Y10" i="21"/>
  <c r="X10" i="21"/>
  <c r="Q10" i="21"/>
  <c r="P10" i="21"/>
  <c r="O10" i="21"/>
  <c r="M10" i="21"/>
  <c r="H10" i="21"/>
  <c r="C10" i="21"/>
  <c r="AB9" i="21"/>
  <c r="AD9" i="21" s="1"/>
  <c r="J9" i="21" s="1"/>
  <c r="Y9" i="21"/>
  <c r="X9" i="21"/>
  <c r="P9" i="21"/>
  <c r="O9" i="21"/>
  <c r="Q9" i="21" s="1"/>
  <c r="M9" i="21"/>
  <c r="H9" i="21"/>
  <c r="C9" i="21"/>
  <c r="AB8" i="21"/>
  <c r="AD8" i="21" s="1"/>
  <c r="J8" i="21" s="1"/>
  <c r="K8" i="21" s="1"/>
  <c r="Y8" i="21"/>
  <c r="X8" i="21"/>
  <c r="P8" i="21"/>
  <c r="O8" i="21"/>
  <c r="M8" i="21"/>
  <c r="H8" i="21"/>
  <c r="C8" i="21"/>
  <c r="AB7" i="21"/>
  <c r="AD7" i="21" s="1"/>
  <c r="J7" i="21" s="1"/>
  <c r="Y7" i="21"/>
  <c r="X7" i="21"/>
  <c r="P7" i="21"/>
  <c r="O7" i="21"/>
  <c r="M7" i="21"/>
  <c r="H7" i="21"/>
  <c r="C7" i="21"/>
  <c r="AB6" i="21"/>
  <c r="AD6" i="21" s="1"/>
  <c r="J6" i="21" s="1"/>
  <c r="Y6" i="21"/>
  <c r="X6" i="21"/>
  <c r="P6" i="21"/>
  <c r="O6" i="21"/>
  <c r="M6" i="21"/>
  <c r="H6" i="21"/>
  <c r="C6" i="21"/>
  <c r="AB5" i="21"/>
  <c r="AD5" i="21" s="1"/>
  <c r="J5" i="21" s="1"/>
  <c r="Y5" i="21"/>
  <c r="X5" i="21"/>
  <c r="P5" i="21"/>
  <c r="O5" i="21"/>
  <c r="M5" i="21"/>
  <c r="H5" i="21"/>
  <c r="C5" i="21"/>
  <c r="AB4" i="21"/>
  <c r="AD4" i="21" s="1"/>
  <c r="Y4" i="21"/>
  <c r="X4" i="21"/>
  <c r="Q4" i="21"/>
  <c r="P4" i="21"/>
  <c r="O4" i="21"/>
  <c r="M4" i="21"/>
  <c r="H4" i="21"/>
  <c r="C4" i="21"/>
  <c r="AG3" i="21"/>
  <c r="AF3" i="21"/>
  <c r="W3" i="21"/>
  <c r="V3" i="21"/>
  <c r="U3" i="21"/>
  <c r="T3" i="21"/>
  <c r="O3" i="21"/>
  <c r="G3" i="21"/>
  <c r="F3" i="21"/>
  <c r="H3" i="21" s="1"/>
  <c r="D3" i="21"/>
  <c r="A2" i="21"/>
  <c r="A1" i="21"/>
  <c r="AB31" i="20"/>
  <c r="AD31" i="20" s="1"/>
  <c r="J31" i="20" s="1"/>
  <c r="Y31" i="20"/>
  <c r="X31" i="20"/>
  <c r="P31" i="20"/>
  <c r="O31" i="20"/>
  <c r="M31" i="20"/>
  <c r="H31" i="20"/>
  <c r="C31" i="20"/>
  <c r="AB30" i="20"/>
  <c r="AD30" i="20" s="1"/>
  <c r="J30" i="20" s="1"/>
  <c r="Y30" i="20"/>
  <c r="X30" i="20"/>
  <c r="P30" i="20"/>
  <c r="O30" i="20"/>
  <c r="Q30" i="20" s="1"/>
  <c r="M30" i="20"/>
  <c r="H30" i="20"/>
  <c r="C30" i="20"/>
  <c r="AD29" i="20"/>
  <c r="J29" i="20" s="1"/>
  <c r="AB29" i="20"/>
  <c r="Y29" i="20"/>
  <c r="X29" i="20"/>
  <c r="P29" i="20"/>
  <c r="O29" i="20"/>
  <c r="M29" i="20"/>
  <c r="H29" i="20"/>
  <c r="C29" i="20"/>
  <c r="AB28" i="20"/>
  <c r="AD28" i="20" s="1"/>
  <c r="J28" i="20" s="1"/>
  <c r="Y28" i="20"/>
  <c r="X28" i="20"/>
  <c r="P28" i="20"/>
  <c r="O28" i="20"/>
  <c r="Q28" i="20" s="1"/>
  <c r="M28" i="20"/>
  <c r="H28" i="20"/>
  <c r="C28" i="20"/>
  <c r="AB27" i="20"/>
  <c r="AD27" i="20" s="1"/>
  <c r="J27" i="20" s="1"/>
  <c r="Y27" i="20"/>
  <c r="X27" i="20"/>
  <c r="P27" i="20"/>
  <c r="O27" i="20"/>
  <c r="M27" i="20"/>
  <c r="H27" i="20"/>
  <c r="C27" i="20"/>
  <c r="AD26" i="20"/>
  <c r="J26" i="20" s="1"/>
  <c r="AB26" i="20"/>
  <c r="Y26" i="20"/>
  <c r="X26" i="20"/>
  <c r="P26" i="20"/>
  <c r="O26" i="20"/>
  <c r="M26" i="20"/>
  <c r="H26" i="20"/>
  <c r="C26" i="20"/>
  <c r="AB25" i="20"/>
  <c r="AD25" i="20" s="1"/>
  <c r="J25" i="20" s="1"/>
  <c r="Y25" i="20"/>
  <c r="X25" i="20"/>
  <c r="P25" i="20"/>
  <c r="Q25" i="20" s="1"/>
  <c r="O25" i="20"/>
  <c r="M25" i="20"/>
  <c r="H25" i="20"/>
  <c r="C25" i="20"/>
  <c r="AB24" i="20"/>
  <c r="AD24" i="20" s="1"/>
  <c r="J24" i="20" s="1"/>
  <c r="I24" i="20" s="1"/>
  <c r="Y24" i="20"/>
  <c r="X24" i="20"/>
  <c r="P24" i="20"/>
  <c r="O24" i="20"/>
  <c r="Q24" i="20" s="1"/>
  <c r="M24" i="20"/>
  <c r="H24" i="20"/>
  <c r="C24" i="20"/>
  <c r="AD23" i="20"/>
  <c r="J23" i="20" s="1"/>
  <c r="K23" i="20" s="1"/>
  <c r="AB23" i="20"/>
  <c r="Y23" i="20"/>
  <c r="X23" i="20"/>
  <c r="P23" i="20"/>
  <c r="O23" i="20"/>
  <c r="M23" i="20"/>
  <c r="H23" i="20"/>
  <c r="C23" i="20"/>
  <c r="AB22" i="20"/>
  <c r="AD22" i="20" s="1"/>
  <c r="J22" i="20" s="1"/>
  <c r="K22" i="20" s="1"/>
  <c r="Y22" i="20"/>
  <c r="X22" i="20"/>
  <c r="P22" i="20"/>
  <c r="Q22" i="20" s="1"/>
  <c r="O22" i="20"/>
  <c r="M22" i="20"/>
  <c r="H22" i="20"/>
  <c r="C22" i="20"/>
  <c r="AB21" i="20"/>
  <c r="AD21" i="20" s="1"/>
  <c r="J21" i="20" s="1"/>
  <c r="Y21" i="20"/>
  <c r="X21" i="20"/>
  <c r="P21" i="20"/>
  <c r="O21" i="20"/>
  <c r="M21" i="20"/>
  <c r="H21" i="20"/>
  <c r="C21" i="20"/>
  <c r="AB20" i="20"/>
  <c r="AD20" i="20" s="1"/>
  <c r="J20" i="20" s="1"/>
  <c r="Y20" i="20"/>
  <c r="X20" i="20"/>
  <c r="P20" i="20"/>
  <c r="O20" i="20"/>
  <c r="Q20" i="20" s="1"/>
  <c r="M20" i="20"/>
  <c r="H20" i="20"/>
  <c r="C20" i="20"/>
  <c r="AB19" i="20"/>
  <c r="AD19" i="20" s="1"/>
  <c r="J19" i="20" s="1"/>
  <c r="Y19" i="20"/>
  <c r="X19" i="20"/>
  <c r="P19" i="20"/>
  <c r="O19" i="20"/>
  <c r="Q19" i="20" s="1"/>
  <c r="M19" i="20"/>
  <c r="H19" i="20"/>
  <c r="C19" i="20"/>
  <c r="AB18" i="20"/>
  <c r="AD18" i="20" s="1"/>
  <c r="J18" i="20" s="1"/>
  <c r="K18" i="20" s="1"/>
  <c r="Y18" i="20"/>
  <c r="X18" i="20"/>
  <c r="P18" i="20"/>
  <c r="O18" i="20"/>
  <c r="M18" i="20"/>
  <c r="H18" i="20"/>
  <c r="C18" i="20"/>
  <c r="AB17" i="20"/>
  <c r="AD17" i="20" s="1"/>
  <c r="J17" i="20" s="1"/>
  <c r="Y17" i="20"/>
  <c r="X17" i="20"/>
  <c r="P17" i="20"/>
  <c r="Q17" i="20" s="1"/>
  <c r="O17" i="20"/>
  <c r="M17" i="20"/>
  <c r="H17" i="20"/>
  <c r="C17" i="20"/>
  <c r="AD16" i="20"/>
  <c r="J16" i="20" s="1"/>
  <c r="I16" i="20" s="1"/>
  <c r="AB16" i="20"/>
  <c r="Y16" i="20"/>
  <c r="X16" i="20"/>
  <c r="P16" i="20"/>
  <c r="Q16" i="20" s="1"/>
  <c r="O16" i="20"/>
  <c r="M16" i="20"/>
  <c r="K16" i="20"/>
  <c r="H16" i="20"/>
  <c r="C16" i="20"/>
  <c r="AB15" i="20"/>
  <c r="AD15" i="20" s="1"/>
  <c r="J15" i="20" s="1"/>
  <c r="Y15" i="20"/>
  <c r="X15" i="20"/>
  <c r="P15" i="20"/>
  <c r="O15" i="20"/>
  <c r="Q15" i="20" s="1"/>
  <c r="M15" i="20"/>
  <c r="H15" i="20"/>
  <c r="C15" i="20"/>
  <c r="AB14" i="20"/>
  <c r="AD14" i="20" s="1"/>
  <c r="J14" i="20" s="1"/>
  <c r="Y14" i="20"/>
  <c r="X14" i="20"/>
  <c r="P14" i="20"/>
  <c r="O14" i="20"/>
  <c r="M14" i="20"/>
  <c r="H14" i="20"/>
  <c r="C14" i="20"/>
  <c r="AB13" i="20"/>
  <c r="AD13" i="20" s="1"/>
  <c r="J13" i="20" s="1"/>
  <c r="Y13" i="20"/>
  <c r="X13" i="20"/>
  <c r="P13" i="20"/>
  <c r="O13" i="20"/>
  <c r="M13" i="20"/>
  <c r="H13" i="20"/>
  <c r="C13" i="20"/>
  <c r="AB12" i="20"/>
  <c r="AD12" i="20" s="1"/>
  <c r="J12" i="20" s="1"/>
  <c r="K12" i="20" s="1"/>
  <c r="Y12" i="20"/>
  <c r="X12" i="20"/>
  <c r="P12" i="20"/>
  <c r="O12" i="20"/>
  <c r="Q12" i="20" s="1"/>
  <c r="M12" i="20"/>
  <c r="H12" i="20"/>
  <c r="C12" i="20"/>
  <c r="AD11" i="20"/>
  <c r="J11" i="20" s="1"/>
  <c r="AB11" i="20"/>
  <c r="Y11" i="20"/>
  <c r="X11" i="20"/>
  <c r="P11" i="20"/>
  <c r="O11" i="20"/>
  <c r="M11" i="20"/>
  <c r="H11" i="20"/>
  <c r="C11" i="20"/>
  <c r="AB10" i="20"/>
  <c r="AD10" i="20" s="1"/>
  <c r="J10" i="20" s="1"/>
  <c r="Y10" i="20"/>
  <c r="X10" i="20"/>
  <c r="P10" i="20"/>
  <c r="O10" i="20"/>
  <c r="M10" i="20"/>
  <c r="H10" i="20"/>
  <c r="C10" i="20"/>
  <c r="AB9" i="20"/>
  <c r="AD9" i="20" s="1"/>
  <c r="J9" i="20" s="1"/>
  <c r="Y9" i="20"/>
  <c r="X9" i="20"/>
  <c r="P9" i="20"/>
  <c r="Q9" i="20" s="1"/>
  <c r="O9" i="20"/>
  <c r="M9" i="20"/>
  <c r="H9" i="20"/>
  <c r="C9" i="20"/>
  <c r="AB8" i="20"/>
  <c r="AD8" i="20" s="1"/>
  <c r="J8" i="20" s="1"/>
  <c r="Y8" i="20"/>
  <c r="X8" i="20"/>
  <c r="P8" i="20"/>
  <c r="O8" i="20"/>
  <c r="M8" i="20"/>
  <c r="H8" i="20"/>
  <c r="C8" i="20"/>
  <c r="AB7" i="20"/>
  <c r="AD7" i="20" s="1"/>
  <c r="J7" i="20" s="1"/>
  <c r="I7" i="20" s="1"/>
  <c r="Y7" i="20"/>
  <c r="X7" i="20"/>
  <c r="P7" i="20"/>
  <c r="O7" i="20"/>
  <c r="M7" i="20"/>
  <c r="H7" i="20"/>
  <c r="C7" i="20"/>
  <c r="AB6" i="20"/>
  <c r="AD6" i="20" s="1"/>
  <c r="J6" i="20" s="1"/>
  <c r="Y6" i="20"/>
  <c r="X6" i="20"/>
  <c r="P6" i="20"/>
  <c r="O6" i="20"/>
  <c r="M6" i="20"/>
  <c r="H6" i="20"/>
  <c r="C6" i="20"/>
  <c r="AB5" i="20"/>
  <c r="AD5" i="20" s="1"/>
  <c r="J5" i="20" s="1"/>
  <c r="Y5" i="20"/>
  <c r="X5" i="20"/>
  <c r="P5" i="20"/>
  <c r="O5" i="20"/>
  <c r="Q5" i="20" s="1"/>
  <c r="M5" i="20"/>
  <c r="H5" i="20"/>
  <c r="C5" i="20"/>
  <c r="AB4" i="20"/>
  <c r="AD4" i="20" s="1"/>
  <c r="Y4" i="20"/>
  <c r="X4" i="20"/>
  <c r="P4" i="20"/>
  <c r="O4" i="20"/>
  <c r="Q4" i="20" s="1"/>
  <c r="M4" i="20"/>
  <c r="H4" i="20"/>
  <c r="C4" i="20"/>
  <c r="AG3" i="20"/>
  <c r="AF3" i="20"/>
  <c r="W3" i="20"/>
  <c r="V3" i="20"/>
  <c r="U3" i="20"/>
  <c r="T3" i="20"/>
  <c r="O3" i="20"/>
  <c r="G3" i="20"/>
  <c r="F3" i="20"/>
  <c r="D3" i="20"/>
  <c r="A2" i="20"/>
  <c r="A1" i="20"/>
  <c r="AB31" i="19"/>
  <c r="AD31" i="19" s="1"/>
  <c r="J31" i="19" s="1"/>
  <c r="Y31" i="19"/>
  <c r="X31" i="19"/>
  <c r="P31" i="19"/>
  <c r="Q31" i="19" s="1"/>
  <c r="O31" i="19"/>
  <c r="M31" i="19"/>
  <c r="H31" i="19"/>
  <c r="C31" i="19"/>
  <c r="AB30" i="19"/>
  <c r="AD30" i="19" s="1"/>
  <c r="J30" i="19" s="1"/>
  <c r="Y30" i="19"/>
  <c r="X30" i="19"/>
  <c r="P30" i="19"/>
  <c r="Q30" i="19" s="1"/>
  <c r="O30" i="19"/>
  <c r="M30" i="19"/>
  <c r="H30" i="19"/>
  <c r="C30" i="19"/>
  <c r="AB29" i="19"/>
  <c r="AD29" i="19" s="1"/>
  <c r="J29" i="19" s="1"/>
  <c r="Y29" i="19"/>
  <c r="X29" i="19"/>
  <c r="P29" i="19"/>
  <c r="O29" i="19"/>
  <c r="M29" i="19"/>
  <c r="H29" i="19"/>
  <c r="C29" i="19"/>
  <c r="AB28" i="19"/>
  <c r="AD28" i="19" s="1"/>
  <c r="J28" i="19" s="1"/>
  <c r="I28" i="19" s="1"/>
  <c r="Y28" i="19"/>
  <c r="X28" i="19"/>
  <c r="P28" i="19"/>
  <c r="O28" i="19"/>
  <c r="M28" i="19"/>
  <c r="K28" i="19"/>
  <c r="H28" i="19"/>
  <c r="C28" i="19"/>
  <c r="AB27" i="19"/>
  <c r="AD27" i="19" s="1"/>
  <c r="Y27" i="19"/>
  <c r="X27" i="19"/>
  <c r="P27" i="19"/>
  <c r="O27" i="19"/>
  <c r="M27" i="19"/>
  <c r="J27" i="19"/>
  <c r="H27" i="19"/>
  <c r="C27" i="19"/>
  <c r="AD26" i="19"/>
  <c r="J26" i="19" s="1"/>
  <c r="I26" i="19" s="1"/>
  <c r="AB26" i="19"/>
  <c r="Y26" i="19"/>
  <c r="X26" i="19"/>
  <c r="Q26" i="19"/>
  <c r="P26" i="19"/>
  <c r="O26" i="19"/>
  <c r="M26" i="19"/>
  <c r="K26" i="19"/>
  <c r="H26" i="19"/>
  <c r="C26" i="19"/>
  <c r="AB25" i="19"/>
  <c r="AD25" i="19" s="1"/>
  <c r="J25" i="19" s="1"/>
  <c r="Y25" i="19"/>
  <c r="X25" i="19"/>
  <c r="P25" i="19"/>
  <c r="O25" i="19"/>
  <c r="M25" i="19"/>
  <c r="H25" i="19"/>
  <c r="C25" i="19"/>
  <c r="AB24" i="19"/>
  <c r="AD24" i="19" s="1"/>
  <c r="J24" i="19" s="1"/>
  <c r="Y24" i="19"/>
  <c r="X24" i="19"/>
  <c r="P24" i="19"/>
  <c r="O24" i="19"/>
  <c r="M24" i="19"/>
  <c r="H24" i="19"/>
  <c r="C24" i="19"/>
  <c r="AB23" i="19"/>
  <c r="AD23" i="19" s="1"/>
  <c r="J23" i="19" s="1"/>
  <c r="Y23" i="19"/>
  <c r="X23" i="19"/>
  <c r="P23" i="19"/>
  <c r="O23" i="19"/>
  <c r="M23" i="19"/>
  <c r="H23" i="19"/>
  <c r="C23" i="19"/>
  <c r="AB22" i="19"/>
  <c r="AD22" i="19" s="1"/>
  <c r="J22" i="19" s="1"/>
  <c r="Y22" i="19"/>
  <c r="X22" i="19"/>
  <c r="P22" i="19"/>
  <c r="O22" i="19"/>
  <c r="Q22" i="19" s="1"/>
  <c r="M22" i="19"/>
  <c r="H22" i="19"/>
  <c r="C22" i="19"/>
  <c r="AD21" i="19"/>
  <c r="J21" i="19" s="1"/>
  <c r="AB21" i="19"/>
  <c r="Y21" i="19"/>
  <c r="X21" i="19"/>
  <c r="P21" i="19"/>
  <c r="Q21" i="19" s="1"/>
  <c r="O21" i="19"/>
  <c r="M21" i="19"/>
  <c r="H21" i="19"/>
  <c r="C21" i="19"/>
  <c r="AB20" i="19"/>
  <c r="AD20" i="19" s="1"/>
  <c r="J20" i="19" s="1"/>
  <c r="Y20" i="19"/>
  <c r="X20" i="19"/>
  <c r="P20" i="19"/>
  <c r="O20" i="19"/>
  <c r="M20" i="19"/>
  <c r="H20" i="19"/>
  <c r="C20" i="19"/>
  <c r="AB19" i="19"/>
  <c r="AD19" i="19" s="1"/>
  <c r="J19" i="19" s="1"/>
  <c r="K19" i="19" s="1"/>
  <c r="Y19" i="19"/>
  <c r="X19" i="19"/>
  <c r="P19" i="19"/>
  <c r="O19" i="19"/>
  <c r="Q19" i="19" s="1"/>
  <c r="M19" i="19"/>
  <c r="H19" i="19"/>
  <c r="C19" i="19"/>
  <c r="AD18" i="19"/>
  <c r="J18" i="19" s="1"/>
  <c r="I18" i="19" s="1"/>
  <c r="AB18" i="19"/>
  <c r="Y18" i="19"/>
  <c r="X18" i="19"/>
  <c r="P18" i="19"/>
  <c r="O18" i="19"/>
  <c r="M18" i="19"/>
  <c r="H18" i="19"/>
  <c r="C18" i="19"/>
  <c r="AB17" i="19"/>
  <c r="AD17" i="19" s="1"/>
  <c r="J17" i="19" s="1"/>
  <c r="Y17" i="19"/>
  <c r="X17" i="19"/>
  <c r="P17" i="19"/>
  <c r="O17" i="19"/>
  <c r="M17" i="19"/>
  <c r="H17" i="19"/>
  <c r="C17" i="19"/>
  <c r="AB16" i="19"/>
  <c r="AD16" i="19" s="1"/>
  <c r="J16" i="19" s="1"/>
  <c r="Y16" i="19"/>
  <c r="X16" i="19"/>
  <c r="P16" i="19"/>
  <c r="O16" i="19"/>
  <c r="M16" i="19"/>
  <c r="H16" i="19"/>
  <c r="C16" i="19"/>
  <c r="AB15" i="19"/>
  <c r="AD15" i="19" s="1"/>
  <c r="J15" i="19" s="1"/>
  <c r="Y15" i="19"/>
  <c r="X15" i="19"/>
  <c r="P15" i="19"/>
  <c r="O15" i="19"/>
  <c r="Q15" i="19" s="1"/>
  <c r="M15" i="19"/>
  <c r="H15" i="19"/>
  <c r="C15" i="19"/>
  <c r="AB14" i="19"/>
  <c r="AD14" i="19" s="1"/>
  <c r="J14" i="19" s="1"/>
  <c r="Y14" i="19"/>
  <c r="X14" i="19"/>
  <c r="P14" i="19"/>
  <c r="O14" i="19"/>
  <c r="Q14" i="19" s="1"/>
  <c r="M14" i="19"/>
  <c r="H14" i="19"/>
  <c r="C14" i="19"/>
  <c r="AD13" i="19"/>
  <c r="J13" i="19" s="1"/>
  <c r="K13" i="19" s="1"/>
  <c r="AB13" i="19"/>
  <c r="Y13" i="19"/>
  <c r="X13" i="19"/>
  <c r="Q13" i="19"/>
  <c r="P13" i="19"/>
  <c r="O13" i="19"/>
  <c r="M13" i="19"/>
  <c r="H13" i="19"/>
  <c r="C13" i="19"/>
  <c r="AB12" i="19"/>
  <c r="AD12" i="19" s="1"/>
  <c r="J12" i="19" s="1"/>
  <c r="Y12" i="19"/>
  <c r="X12" i="19"/>
  <c r="P12" i="19"/>
  <c r="O12" i="19"/>
  <c r="Q12" i="19" s="1"/>
  <c r="M12" i="19"/>
  <c r="H12" i="19"/>
  <c r="C12" i="19"/>
  <c r="AB11" i="19"/>
  <c r="AD11" i="19" s="1"/>
  <c r="J11" i="19" s="1"/>
  <c r="Y11" i="19"/>
  <c r="X11" i="19"/>
  <c r="P11" i="19"/>
  <c r="Q11" i="19" s="1"/>
  <c r="O11" i="19"/>
  <c r="M11" i="19"/>
  <c r="H11" i="19"/>
  <c r="C11" i="19"/>
  <c r="AD10" i="19"/>
  <c r="J10" i="19" s="1"/>
  <c r="I10" i="19" s="1"/>
  <c r="AB10" i="19"/>
  <c r="Y10" i="19"/>
  <c r="X10" i="19"/>
  <c r="P10" i="19"/>
  <c r="O10" i="19"/>
  <c r="Q10" i="19" s="1"/>
  <c r="M10" i="19"/>
  <c r="H10" i="19"/>
  <c r="C10" i="19"/>
  <c r="AB9" i="19"/>
  <c r="AD9" i="19" s="1"/>
  <c r="J9" i="19" s="1"/>
  <c r="Y9" i="19"/>
  <c r="X9" i="19"/>
  <c r="P9" i="19"/>
  <c r="O9" i="19"/>
  <c r="Q9" i="19" s="1"/>
  <c r="M9" i="19"/>
  <c r="H9" i="19"/>
  <c r="C9" i="19"/>
  <c r="AB8" i="19"/>
  <c r="AD8" i="19" s="1"/>
  <c r="J8" i="19" s="1"/>
  <c r="K8" i="19" s="1"/>
  <c r="Y8" i="19"/>
  <c r="X8" i="19"/>
  <c r="P8" i="19"/>
  <c r="Q8" i="19" s="1"/>
  <c r="O8" i="19"/>
  <c r="M8" i="19"/>
  <c r="H8" i="19"/>
  <c r="C8" i="19"/>
  <c r="AD7" i="19"/>
  <c r="J7" i="19" s="1"/>
  <c r="AB7" i="19"/>
  <c r="Y7" i="19"/>
  <c r="X7" i="19"/>
  <c r="P7" i="19"/>
  <c r="O7" i="19"/>
  <c r="Q7" i="19" s="1"/>
  <c r="M7" i="19"/>
  <c r="H7" i="19"/>
  <c r="C7" i="19"/>
  <c r="AB6" i="19"/>
  <c r="AD6" i="19" s="1"/>
  <c r="J6" i="19" s="1"/>
  <c r="Y6" i="19"/>
  <c r="X6" i="19"/>
  <c r="P6" i="19"/>
  <c r="O6" i="19"/>
  <c r="Q6" i="19" s="1"/>
  <c r="M6" i="19"/>
  <c r="H6" i="19"/>
  <c r="C6" i="19"/>
  <c r="AD5" i="19"/>
  <c r="J5" i="19" s="1"/>
  <c r="K5" i="19" s="1"/>
  <c r="AB5" i="19"/>
  <c r="Y5" i="19"/>
  <c r="X5" i="19"/>
  <c r="P5" i="19"/>
  <c r="Q5" i="19" s="1"/>
  <c r="O5" i="19"/>
  <c r="M5" i="19"/>
  <c r="H5" i="19"/>
  <c r="C5" i="19"/>
  <c r="AD4" i="19"/>
  <c r="J4" i="19" s="1"/>
  <c r="I4" i="19" s="1"/>
  <c r="AB4" i="19"/>
  <c r="Y4" i="19"/>
  <c r="X4" i="19"/>
  <c r="P4" i="19"/>
  <c r="O4" i="19"/>
  <c r="M4" i="19"/>
  <c r="H4" i="19"/>
  <c r="C4" i="19"/>
  <c r="AG3" i="19"/>
  <c r="AF3" i="19"/>
  <c r="W3" i="19"/>
  <c r="V3" i="19"/>
  <c r="U3" i="19"/>
  <c r="T3" i="19"/>
  <c r="O3" i="19"/>
  <c r="G3" i="19"/>
  <c r="F3" i="19"/>
  <c r="D3" i="19"/>
  <c r="A1" i="19"/>
  <c r="AB31" i="18"/>
  <c r="AD31" i="18" s="1"/>
  <c r="J31" i="18" s="1"/>
  <c r="I31" i="18" s="1"/>
  <c r="Y31" i="18"/>
  <c r="X31" i="18"/>
  <c r="P31" i="18"/>
  <c r="O31" i="18"/>
  <c r="Q31" i="18" s="1"/>
  <c r="M31" i="18"/>
  <c r="H31" i="18"/>
  <c r="C31" i="18"/>
  <c r="AB30" i="18"/>
  <c r="AD30" i="18" s="1"/>
  <c r="J30" i="18" s="1"/>
  <c r="K30" i="18" s="1"/>
  <c r="Y30" i="18"/>
  <c r="X30" i="18"/>
  <c r="P30" i="18"/>
  <c r="O30" i="18"/>
  <c r="Q30" i="18" s="1"/>
  <c r="M30" i="18"/>
  <c r="H30" i="18"/>
  <c r="C30" i="18"/>
  <c r="AB29" i="18"/>
  <c r="AD29" i="18" s="1"/>
  <c r="J29" i="18" s="1"/>
  <c r="K29" i="18" s="1"/>
  <c r="Y29" i="18"/>
  <c r="X29" i="18"/>
  <c r="P29" i="18"/>
  <c r="Q29" i="18" s="1"/>
  <c r="O29" i="18"/>
  <c r="M29" i="18"/>
  <c r="H29" i="18"/>
  <c r="C29" i="18"/>
  <c r="AB28" i="18"/>
  <c r="AD28" i="18" s="1"/>
  <c r="J28" i="18" s="1"/>
  <c r="Y28" i="18"/>
  <c r="X28" i="18"/>
  <c r="P28" i="18"/>
  <c r="O28" i="18"/>
  <c r="Q28" i="18" s="1"/>
  <c r="M28" i="18"/>
  <c r="H28" i="18"/>
  <c r="C28" i="18"/>
  <c r="AB27" i="18"/>
  <c r="AD27" i="18" s="1"/>
  <c r="J27" i="18" s="1"/>
  <c r="Y27" i="18"/>
  <c r="X27" i="18"/>
  <c r="P27" i="18"/>
  <c r="O27" i="18"/>
  <c r="Q27" i="18" s="1"/>
  <c r="M27" i="18"/>
  <c r="H27" i="18"/>
  <c r="C27" i="18"/>
  <c r="AB26" i="18"/>
  <c r="AD26" i="18" s="1"/>
  <c r="J26" i="18" s="1"/>
  <c r="Y26" i="18"/>
  <c r="X26" i="18"/>
  <c r="P26" i="18"/>
  <c r="O26" i="18"/>
  <c r="Q26" i="18" s="1"/>
  <c r="M26" i="18"/>
  <c r="H26" i="18"/>
  <c r="C26" i="18"/>
  <c r="AB25" i="18"/>
  <c r="AD25" i="18" s="1"/>
  <c r="J25" i="18" s="1"/>
  <c r="K25" i="18" s="1"/>
  <c r="Y25" i="18"/>
  <c r="X25" i="18"/>
  <c r="P25" i="18"/>
  <c r="O25" i="18"/>
  <c r="M25" i="18"/>
  <c r="I25" i="18"/>
  <c r="H25" i="18"/>
  <c r="C25" i="18"/>
  <c r="AB24" i="18"/>
  <c r="AD24" i="18" s="1"/>
  <c r="J24" i="18" s="1"/>
  <c r="Y24" i="18"/>
  <c r="X24" i="18"/>
  <c r="P24" i="18"/>
  <c r="Q24" i="18" s="1"/>
  <c r="O24" i="18"/>
  <c r="M24" i="18"/>
  <c r="H24" i="18"/>
  <c r="C24" i="18"/>
  <c r="AD23" i="18"/>
  <c r="J23" i="18" s="1"/>
  <c r="I23" i="18" s="1"/>
  <c r="AB23" i="18"/>
  <c r="Y23" i="18"/>
  <c r="X23" i="18"/>
  <c r="P23" i="18"/>
  <c r="O23" i="18"/>
  <c r="Q23" i="18" s="1"/>
  <c r="M23" i="18"/>
  <c r="K23" i="18"/>
  <c r="H23" i="18"/>
  <c r="C23" i="18"/>
  <c r="AB22" i="18"/>
  <c r="AD22" i="18" s="1"/>
  <c r="J22" i="18" s="1"/>
  <c r="I22" i="18" s="1"/>
  <c r="Y22" i="18"/>
  <c r="X22" i="18"/>
  <c r="P22" i="18"/>
  <c r="O22" i="18"/>
  <c r="M22" i="18"/>
  <c r="H22" i="18"/>
  <c r="C22" i="18"/>
  <c r="AB21" i="18"/>
  <c r="AD21" i="18" s="1"/>
  <c r="J21" i="18" s="1"/>
  <c r="Y21" i="18"/>
  <c r="X21" i="18"/>
  <c r="P21" i="18"/>
  <c r="O21" i="18"/>
  <c r="Q21" i="18" s="1"/>
  <c r="M21" i="18"/>
  <c r="H21" i="18"/>
  <c r="C21" i="18"/>
  <c r="AB20" i="18"/>
  <c r="AD20" i="18" s="1"/>
  <c r="J20" i="18" s="1"/>
  <c r="Y20" i="18"/>
  <c r="X20" i="18"/>
  <c r="P20" i="18"/>
  <c r="O20" i="18"/>
  <c r="Q20" i="18" s="1"/>
  <c r="M20" i="18"/>
  <c r="H20" i="18"/>
  <c r="C20" i="18"/>
  <c r="AB19" i="18"/>
  <c r="AD19" i="18" s="1"/>
  <c r="J19" i="18" s="1"/>
  <c r="K19" i="18" s="1"/>
  <c r="Y19" i="18"/>
  <c r="X19" i="18"/>
  <c r="P19" i="18"/>
  <c r="O19" i="18"/>
  <c r="M19" i="18"/>
  <c r="H19" i="18"/>
  <c r="C19" i="18"/>
  <c r="AD18" i="18"/>
  <c r="J18" i="18" s="1"/>
  <c r="K18" i="18" s="1"/>
  <c r="AB18" i="18"/>
  <c r="Y18" i="18"/>
  <c r="X18" i="18"/>
  <c r="P18" i="18"/>
  <c r="O18" i="18"/>
  <c r="Q18" i="18" s="1"/>
  <c r="M18" i="18"/>
  <c r="H18" i="18"/>
  <c r="C18" i="18"/>
  <c r="AB17" i="18"/>
  <c r="AD17" i="18" s="1"/>
  <c r="J17" i="18" s="1"/>
  <c r="Y17" i="18"/>
  <c r="X17" i="18"/>
  <c r="P17" i="18"/>
  <c r="O17" i="18"/>
  <c r="M17" i="18"/>
  <c r="H17" i="18"/>
  <c r="C17" i="18"/>
  <c r="AD16" i="18"/>
  <c r="J16" i="18" s="1"/>
  <c r="I16" i="18" s="1"/>
  <c r="AB16" i="18"/>
  <c r="Y16" i="18"/>
  <c r="X16" i="18"/>
  <c r="P16" i="18"/>
  <c r="Q16" i="18" s="1"/>
  <c r="O16" i="18"/>
  <c r="M16" i="18"/>
  <c r="H16" i="18"/>
  <c r="C16" i="18"/>
  <c r="AD15" i="18"/>
  <c r="J15" i="18" s="1"/>
  <c r="I15" i="18" s="1"/>
  <c r="AB15" i="18"/>
  <c r="Y15" i="18"/>
  <c r="X15" i="18"/>
  <c r="P15" i="18"/>
  <c r="O15" i="18"/>
  <c r="M15" i="18"/>
  <c r="K15" i="18"/>
  <c r="H15" i="18"/>
  <c r="C15" i="18"/>
  <c r="AB14" i="18"/>
  <c r="AD14" i="18" s="1"/>
  <c r="J14" i="18" s="1"/>
  <c r="Y14" i="18"/>
  <c r="X14" i="18"/>
  <c r="P14" i="18"/>
  <c r="O14" i="18"/>
  <c r="Q14" i="18" s="1"/>
  <c r="M14" i="18"/>
  <c r="H14" i="18"/>
  <c r="C14" i="18"/>
  <c r="AB13" i="18"/>
  <c r="AD13" i="18" s="1"/>
  <c r="J13" i="18" s="1"/>
  <c r="Y13" i="18"/>
  <c r="X13" i="18"/>
  <c r="Q13" i="18"/>
  <c r="P13" i="18"/>
  <c r="O13" i="18"/>
  <c r="M13" i="18"/>
  <c r="H13" i="18"/>
  <c r="C13" i="18"/>
  <c r="AB12" i="18"/>
  <c r="AD12" i="18" s="1"/>
  <c r="J12" i="18" s="1"/>
  <c r="Y12" i="18"/>
  <c r="X12" i="18"/>
  <c r="P12" i="18"/>
  <c r="O12" i="18"/>
  <c r="Q12" i="18" s="1"/>
  <c r="M12" i="18"/>
  <c r="H12" i="18"/>
  <c r="C12" i="18"/>
  <c r="AB11" i="18"/>
  <c r="AD11" i="18" s="1"/>
  <c r="J11" i="18" s="1"/>
  <c r="Y11" i="18"/>
  <c r="X11" i="18"/>
  <c r="P11" i="18"/>
  <c r="O11" i="18"/>
  <c r="Q11" i="18" s="1"/>
  <c r="M11" i="18"/>
  <c r="H11" i="18"/>
  <c r="C11" i="18"/>
  <c r="AD10" i="18"/>
  <c r="J10" i="18" s="1"/>
  <c r="AB10" i="18"/>
  <c r="Y10" i="18"/>
  <c r="X10" i="18"/>
  <c r="P10" i="18"/>
  <c r="O10" i="18"/>
  <c r="M10" i="18"/>
  <c r="H10" i="18"/>
  <c r="C10" i="18"/>
  <c r="AB9" i="18"/>
  <c r="AD9" i="18" s="1"/>
  <c r="J9" i="18" s="1"/>
  <c r="Y9" i="18"/>
  <c r="X9" i="18"/>
  <c r="P9" i="18"/>
  <c r="O9" i="18"/>
  <c r="Q9" i="18" s="1"/>
  <c r="M9" i="18"/>
  <c r="H9" i="18"/>
  <c r="C9" i="18"/>
  <c r="AB8" i="18"/>
  <c r="AD8" i="18" s="1"/>
  <c r="J8" i="18" s="1"/>
  <c r="I8" i="18" s="1"/>
  <c r="Y8" i="18"/>
  <c r="X8" i="18"/>
  <c r="P8" i="18"/>
  <c r="Q8" i="18" s="1"/>
  <c r="O8" i="18"/>
  <c r="M8" i="18"/>
  <c r="H8" i="18"/>
  <c r="C8" i="18"/>
  <c r="AD7" i="18"/>
  <c r="J7" i="18" s="1"/>
  <c r="I7" i="18" s="1"/>
  <c r="AB7" i="18"/>
  <c r="Y7" i="18"/>
  <c r="X7" i="18"/>
  <c r="Q7" i="18"/>
  <c r="P7" i="18"/>
  <c r="O7" i="18"/>
  <c r="M7" i="18"/>
  <c r="K7" i="18"/>
  <c r="H7" i="18"/>
  <c r="C7" i="18"/>
  <c r="AB6" i="18"/>
  <c r="AD6" i="18" s="1"/>
  <c r="J6" i="18" s="1"/>
  <c r="Y6" i="18"/>
  <c r="X6" i="18"/>
  <c r="P6" i="18"/>
  <c r="O6" i="18"/>
  <c r="Q6" i="18" s="1"/>
  <c r="M6" i="18"/>
  <c r="H6" i="18"/>
  <c r="C6" i="18"/>
  <c r="AB5" i="18"/>
  <c r="AD5" i="18" s="1"/>
  <c r="Y5" i="18"/>
  <c r="X5" i="18"/>
  <c r="P5" i="18"/>
  <c r="O5" i="18"/>
  <c r="Q5" i="18" s="1"/>
  <c r="M5" i="18"/>
  <c r="J5" i="18"/>
  <c r="K5" i="18" s="1"/>
  <c r="H5" i="18"/>
  <c r="C5" i="18"/>
  <c r="AB4" i="18"/>
  <c r="AD4" i="18" s="1"/>
  <c r="Y4" i="18"/>
  <c r="X4" i="18"/>
  <c r="P4" i="18"/>
  <c r="O4" i="18"/>
  <c r="Q4" i="18" s="1"/>
  <c r="M4" i="18"/>
  <c r="H4" i="18"/>
  <c r="C4" i="18"/>
  <c r="AG3" i="18"/>
  <c r="AF3" i="18"/>
  <c r="W3" i="18"/>
  <c r="V3" i="18"/>
  <c r="U3" i="18"/>
  <c r="T3" i="18"/>
  <c r="O3" i="18"/>
  <c r="G3" i="18"/>
  <c r="F3" i="18"/>
  <c r="H3" i="18" s="1"/>
  <c r="D3" i="18"/>
  <c r="A2" i="18"/>
  <c r="A1" i="18"/>
  <c r="AB31" i="17"/>
  <c r="AD31" i="17" s="1"/>
  <c r="J31" i="17" s="1"/>
  <c r="Y31" i="17"/>
  <c r="X31" i="17"/>
  <c r="P31" i="17"/>
  <c r="O31" i="17"/>
  <c r="M31" i="17"/>
  <c r="H31" i="17"/>
  <c r="C31" i="17"/>
  <c r="AB30" i="17"/>
  <c r="AD30" i="17" s="1"/>
  <c r="J30" i="17" s="1"/>
  <c r="K30" i="17" s="1"/>
  <c r="Y30" i="17"/>
  <c r="X30" i="17"/>
  <c r="Q30" i="17"/>
  <c r="P30" i="17"/>
  <c r="O30" i="17"/>
  <c r="M30" i="17"/>
  <c r="H30" i="17"/>
  <c r="C30" i="17"/>
  <c r="AB29" i="17"/>
  <c r="AD29" i="17" s="1"/>
  <c r="J29" i="17" s="1"/>
  <c r="Y29" i="17"/>
  <c r="X29" i="17"/>
  <c r="P29" i="17"/>
  <c r="O29" i="17"/>
  <c r="M29" i="17"/>
  <c r="H29" i="17"/>
  <c r="C29" i="17"/>
  <c r="AB28" i="17"/>
  <c r="AD28" i="17" s="1"/>
  <c r="J28" i="17" s="1"/>
  <c r="Y28" i="17"/>
  <c r="X28" i="17"/>
  <c r="P28" i="17"/>
  <c r="Q28" i="17" s="1"/>
  <c r="O28" i="17"/>
  <c r="M28" i="17"/>
  <c r="H28" i="17"/>
  <c r="C28" i="17"/>
  <c r="AB27" i="17"/>
  <c r="AD27" i="17" s="1"/>
  <c r="J27" i="17" s="1"/>
  <c r="K27" i="17" s="1"/>
  <c r="Y27" i="17"/>
  <c r="X27" i="17"/>
  <c r="P27" i="17"/>
  <c r="O27" i="17"/>
  <c r="M27" i="17"/>
  <c r="H27" i="17"/>
  <c r="C27" i="17"/>
  <c r="AB26" i="17"/>
  <c r="AD26" i="17" s="1"/>
  <c r="J26" i="17" s="1"/>
  <c r="K26" i="17" s="1"/>
  <c r="Y26" i="17"/>
  <c r="X26" i="17"/>
  <c r="P26" i="17"/>
  <c r="O26" i="17"/>
  <c r="Q26" i="17" s="1"/>
  <c r="M26" i="17"/>
  <c r="H26" i="17"/>
  <c r="C26" i="17"/>
  <c r="AB25" i="17"/>
  <c r="AD25" i="17" s="1"/>
  <c r="J25" i="17" s="1"/>
  <c r="Y25" i="17"/>
  <c r="X25" i="17"/>
  <c r="P25" i="17"/>
  <c r="Q25" i="17" s="1"/>
  <c r="O25" i="17"/>
  <c r="M25" i="17"/>
  <c r="H25" i="17"/>
  <c r="C25" i="17"/>
  <c r="AB24" i="17"/>
  <c r="AD24" i="17" s="1"/>
  <c r="J24" i="17" s="1"/>
  <c r="I24" i="17" s="1"/>
  <c r="Y24" i="17"/>
  <c r="X24" i="17"/>
  <c r="P24" i="17"/>
  <c r="O24" i="17"/>
  <c r="M24" i="17"/>
  <c r="H24" i="17"/>
  <c r="C24" i="17"/>
  <c r="AB23" i="17"/>
  <c r="AD23" i="17" s="1"/>
  <c r="J23" i="17" s="1"/>
  <c r="Y23" i="17"/>
  <c r="X23" i="17"/>
  <c r="P23" i="17"/>
  <c r="O23" i="17"/>
  <c r="Q23" i="17" s="1"/>
  <c r="M23" i="17"/>
  <c r="H23" i="17"/>
  <c r="C23" i="17"/>
  <c r="AB22" i="17"/>
  <c r="AD22" i="17" s="1"/>
  <c r="J22" i="17" s="1"/>
  <c r="Y22" i="17"/>
  <c r="X22" i="17"/>
  <c r="P22" i="17"/>
  <c r="O22" i="17"/>
  <c r="Q22" i="17" s="1"/>
  <c r="M22" i="17"/>
  <c r="H22" i="17"/>
  <c r="C22" i="17"/>
  <c r="AB21" i="17"/>
  <c r="AD21" i="17" s="1"/>
  <c r="J21" i="17" s="1"/>
  <c r="Y21" i="17"/>
  <c r="X21" i="17"/>
  <c r="P21" i="17"/>
  <c r="Q21" i="17" s="1"/>
  <c r="O21" i="17"/>
  <c r="M21" i="17"/>
  <c r="H21" i="17"/>
  <c r="C21" i="17"/>
  <c r="AB20" i="17"/>
  <c r="AD20" i="17" s="1"/>
  <c r="J20" i="17" s="1"/>
  <c r="Y20" i="17"/>
  <c r="X20" i="17"/>
  <c r="P20" i="17"/>
  <c r="O20" i="17"/>
  <c r="M20" i="17"/>
  <c r="H20" i="17"/>
  <c r="C20" i="17"/>
  <c r="AB19" i="17"/>
  <c r="AD19" i="17" s="1"/>
  <c r="J19" i="17" s="1"/>
  <c r="Y19" i="17"/>
  <c r="X19" i="17"/>
  <c r="P19" i="17"/>
  <c r="O19" i="17"/>
  <c r="M19" i="17"/>
  <c r="H19" i="17"/>
  <c r="C19" i="17"/>
  <c r="AB18" i="17"/>
  <c r="AD18" i="17" s="1"/>
  <c r="J18" i="17" s="1"/>
  <c r="Y18" i="17"/>
  <c r="X18" i="17"/>
  <c r="P18" i="17"/>
  <c r="O18" i="17"/>
  <c r="M18" i="17"/>
  <c r="H18" i="17"/>
  <c r="C18" i="17"/>
  <c r="AB17" i="17"/>
  <c r="AD17" i="17" s="1"/>
  <c r="J17" i="17" s="1"/>
  <c r="Y17" i="17"/>
  <c r="X17" i="17"/>
  <c r="Q17" i="17"/>
  <c r="P17" i="17"/>
  <c r="O17" i="17"/>
  <c r="M17" i="17"/>
  <c r="H17" i="17"/>
  <c r="C17" i="17"/>
  <c r="AD16" i="17"/>
  <c r="J16" i="17" s="1"/>
  <c r="AB16" i="17"/>
  <c r="Y16" i="17"/>
  <c r="X16" i="17"/>
  <c r="Q16" i="17"/>
  <c r="P16" i="17"/>
  <c r="O16" i="17"/>
  <c r="M16" i="17"/>
  <c r="H16" i="17"/>
  <c r="C16" i="17"/>
  <c r="AB15" i="17"/>
  <c r="AD15" i="17" s="1"/>
  <c r="J15" i="17" s="1"/>
  <c r="Y15" i="17"/>
  <c r="X15" i="17"/>
  <c r="P15" i="17"/>
  <c r="Q15" i="17" s="1"/>
  <c r="O15" i="17"/>
  <c r="M15" i="17"/>
  <c r="H15" i="17"/>
  <c r="C15" i="17"/>
  <c r="AB14" i="17"/>
  <c r="AD14" i="17" s="1"/>
  <c r="J14" i="17" s="1"/>
  <c r="Y14" i="17"/>
  <c r="X14" i="17"/>
  <c r="P14" i="17"/>
  <c r="O14" i="17"/>
  <c r="Q14" i="17" s="1"/>
  <c r="M14" i="17"/>
  <c r="H14" i="17"/>
  <c r="C14" i="17"/>
  <c r="AD13" i="17"/>
  <c r="J13" i="17" s="1"/>
  <c r="I13" i="17" s="1"/>
  <c r="AB13" i="17"/>
  <c r="Y13" i="17"/>
  <c r="X13" i="17"/>
  <c r="P13" i="17"/>
  <c r="Q13" i="17" s="1"/>
  <c r="O13" i="17"/>
  <c r="M13" i="17"/>
  <c r="H13" i="17"/>
  <c r="C13" i="17"/>
  <c r="AD12" i="17"/>
  <c r="J12" i="17" s="1"/>
  <c r="I12" i="17" s="1"/>
  <c r="AB12" i="17"/>
  <c r="Y12" i="17"/>
  <c r="X12" i="17"/>
  <c r="P12" i="17"/>
  <c r="O12" i="17"/>
  <c r="Q12" i="17" s="1"/>
  <c r="M12" i="17"/>
  <c r="K12" i="17"/>
  <c r="H12" i="17"/>
  <c r="C12" i="17"/>
  <c r="AB11" i="17"/>
  <c r="AD11" i="17" s="1"/>
  <c r="J11" i="17" s="1"/>
  <c r="Y11" i="17"/>
  <c r="X11" i="17"/>
  <c r="P11" i="17"/>
  <c r="O11" i="17"/>
  <c r="M11" i="17"/>
  <c r="H11" i="17"/>
  <c r="C11" i="17"/>
  <c r="AB10" i="17"/>
  <c r="AD10" i="17" s="1"/>
  <c r="J10" i="17" s="1"/>
  <c r="K10" i="17" s="1"/>
  <c r="Y10" i="17"/>
  <c r="X10" i="17"/>
  <c r="Q10" i="17"/>
  <c r="P10" i="17"/>
  <c r="O10" i="17"/>
  <c r="M10" i="17"/>
  <c r="H10" i="17"/>
  <c r="C10" i="17"/>
  <c r="AB9" i="17"/>
  <c r="AD9" i="17" s="1"/>
  <c r="J9" i="17" s="1"/>
  <c r="Y9" i="17"/>
  <c r="X9" i="17"/>
  <c r="P9" i="17"/>
  <c r="O9" i="17"/>
  <c r="M9" i="17"/>
  <c r="H9" i="17"/>
  <c r="C9" i="17"/>
  <c r="AB8" i="17"/>
  <c r="AD8" i="17" s="1"/>
  <c r="J8" i="17" s="1"/>
  <c r="K8" i="17" s="1"/>
  <c r="Y8" i="17"/>
  <c r="X8" i="17"/>
  <c r="Q8" i="17"/>
  <c r="P8" i="17"/>
  <c r="O8" i="17"/>
  <c r="M8" i="17"/>
  <c r="H8" i="17"/>
  <c r="C8" i="17"/>
  <c r="AB7" i="17"/>
  <c r="AD7" i="17" s="1"/>
  <c r="J7" i="17" s="1"/>
  <c r="Y7" i="17"/>
  <c r="X7" i="17"/>
  <c r="P7" i="17"/>
  <c r="O7" i="17"/>
  <c r="Q7" i="17" s="1"/>
  <c r="M7" i="17"/>
  <c r="H7" i="17"/>
  <c r="C7" i="17"/>
  <c r="AB6" i="17"/>
  <c r="AD6" i="17" s="1"/>
  <c r="Y6" i="17"/>
  <c r="X6" i="17"/>
  <c r="P6" i="17"/>
  <c r="O6" i="17"/>
  <c r="M6" i="17"/>
  <c r="J6" i="17"/>
  <c r="H6" i="17"/>
  <c r="C6" i="17"/>
  <c r="AD5" i="17"/>
  <c r="J5" i="17" s="1"/>
  <c r="AB5" i="17"/>
  <c r="Y5" i="17"/>
  <c r="X5" i="17"/>
  <c r="Q5" i="17"/>
  <c r="P5" i="17"/>
  <c r="O5" i="17"/>
  <c r="M5" i="17"/>
  <c r="H5" i="17"/>
  <c r="C5" i="17"/>
  <c r="AB4" i="17"/>
  <c r="AD4" i="17" s="1"/>
  <c r="Y4" i="17"/>
  <c r="X4" i="17"/>
  <c r="P4" i="17"/>
  <c r="O4" i="17"/>
  <c r="M4" i="17"/>
  <c r="H4" i="17"/>
  <c r="C4" i="17"/>
  <c r="AG3" i="17"/>
  <c r="AF3" i="17"/>
  <c r="W3" i="17"/>
  <c r="X3" i="17" s="1"/>
  <c r="V3" i="17"/>
  <c r="U3" i="17"/>
  <c r="T3" i="17"/>
  <c r="O3" i="17"/>
  <c r="G3" i="17"/>
  <c r="F3" i="17"/>
  <c r="D3" i="17"/>
  <c r="A2" i="17"/>
  <c r="A1" i="17"/>
  <c r="AD31" i="16"/>
  <c r="J31" i="16" s="1"/>
  <c r="AB31" i="16"/>
  <c r="Y31" i="16"/>
  <c r="X31" i="16"/>
  <c r="P31" i="16"/>
  <c r="Q31" i="16" s="1"/>
  <c r="O31" i="16"/>
  <c r="M31" i="16"/>
  <c r="H31" i="16"/>
  <c r="C31" i="16"/>
  <c r="AB30" i="16"/>
  <c r="AD30" i="16" s="1"/>
  <c r="J30" i="16" s="1"/>
  <c r="Y30" i="16"/>
  <c r="X30" i="16"/>
  <c r="P30" i="16"/>
  <c r="Q30" i="16" s="1"/>
  <c r="O30" i="16"/>
  <c r="M30" i="16"/>
  <c r="H30" i="16"/>
  <c r="C30" i="16"/>
  <c r="AB29" i="16"/>
  <c r="AD29" i="16" s="1"/>
  <c r="J29" i="16" s="1"/>
  <c r="Y29" i="16"/>
  <c r="X29" i="16"/>
  <c r="P29" i="16"/>
  <c r="O29" i="16"/>
  <c r="Q29" i="16" s="1"/>
  <c r="M29" i="16"/>
  <c r="H29" i="16"/>
  <c r="C29" i="16"/>
  <c r="AB28" i="16"/>
  <c r="AD28" i="16" s="1"/>
  <c r="Y28" i="16"/>
  <c r="X28" i="16"/>
  <c r="P28" i="16"/>
  <c r="O28" i="16"/>
  <c r="M28" i="16"/>
  <c r="J28" i="16"/>
  <c r="K28" i="16" s="1"/>
  <c r="H28" i="16"/>
  <c r="C28" i="16"/>
  <c r="AB27" i="16"/>
  <c r="AD27" i="16" s="1"/>
  <c r="J27" i="16" s="1"/>
  <c r="Y27" i="16"/>
  <c r="X27" i="16"/>
  <c r="P27" i="16"/>
  <c r="O27" i="16"/>
  <c r="M27" i="16"/>
  <c r="H27" i="16"/>
  <c r="C27" i="16"/>
  <c r="AD26" i="16"/>
  <c r="J26" i="16" s="1"/>
  <c r="I26" i="16" s="1"/>
  <c r="AB26" i="16"/>
  <c r="Y26" i="16"/>
  <c r="X26" i="16"/>
  <c r="P26" i="16"/>
  <c r="O26" i="16"/>
  <c r="Q26" i="16" s="1"/>
  <c r="M26" i="16"/>
  <c r="H26" i="16"/>
  <c r="C26" i="16"/>
  <c r="AB25" i="16"/>
  <c r="AD25" i="16" s="1"/>
  <c r="J25" i="16" s="1"/>
  <c r="Y25" i="16"/>
  <c r="X25" i="16"/>
  <c r="P25" i="16"/>
  <c r="Q25" i="16" s="1"/>
  <c r="O25" i="16"/>
  <c r="M25" i="16"/>
  <c r="H25" i="16"/>
  <c r="C25" i="16"/>
  <c r="AB24" i="16"/>
  <c r="AD24" i="16" s="1"/>
  <c r="J24" i="16" s="1"/>
  <c r="Y24" i="16"/>
  <c r="X24" i="16"/>
  <c r="P24" i="16"/>
  <c r="Q24" i="16" s="1"/>
  <c r="O24" i="16"/>
  <c r="M24" i="16"/>
  <c r="H24" i="16"/>
  <c r="C24" i="16"/>
  <c r="AB23" i="16"/>
  <c r="AD23" i="16" s="1"/>
  <c r="J23" i="16" s="1"/>
  <c r="Y23" i="16"/>
  <c r="X23" i="16"/>
  <c r="P23" i="16"/>
  <c r="O23" i="16"/>
  <c r="Q23" i="16" s="1"/>
  <c r="M23" i="16"/>
  <c r="H23" i="16"/>
  <c r="C23" i="16"/>
  <c r="AD22" i="16"/>
  <c r="J22" i="16" s="1"/>
  <c r="I22" i="16" s="1"/>
  <c r="AB22" i="16"/>
  <c r="Y22" i="16"/>
  <c r="X22" i="16"/>
  <c r="P22" i="16"/>
  <c r="O22" i="16"/>
  <c r="M22" i="16"/>
  <c r="H22" i="16"/>
  <c r="C22" i="16"/>
  <c r="AB21" i="16"/>
  <c r="AD21" i="16" s="1"/>
  <c r="J21" i="16" s="1"/>
  <c r="Y21" i="16"/>
  <c r="X21" i="16"/>
  <c r="P21" i="16"/>
  <c r="O21" i="16"/>
  <c r="M21" i="16"/>
  <c r="H21" i="16"/>
  <c r="C21" i="16"/>
  <c r="AB20" i="16"/>
  <c r="AD20" i="16" s="1"/>
  <c r="J20" i="16" s="1"/>
  <c r="Y20" i="16"/>
  <c r="X20" i="16"/>
  <c r="P20" i="16"/>
  <c r="O20" i="16"/>
  <c r="M20" i="16"/>
  <c r="H20" i="16"/>
  <c r="C20" i="16"/>
  <c r="AB19" i="16"/>
  <c r="AD19" i="16" s="1"/>
  <c r="Y19" i="16"/>
  <c r="X19" i="16"/>
  <c r="P19" i="16"/>
  <c r="O19" i="16"/>
  <c r="M19" i="16"/>
  <c r="J19" i="16"/>
  <c r="H19" i="16"/>
  <c r="C19" i="16"/>
  <c r="AB18" i="16"/>
  <c r="AD18" i="16" s="1"/>
  <c r="J18" i="16" s="1"/>
  <c r="Y18" i="16"/>
  <c r="X18" i="16"/>
  <c r="P18" i="16"/>
  <c r="O18" i="16"/>
  <c r="Q18" i="16" s="1"/>
  <c r="M18" i="16"/>
  <c r="H18" i="16"/>
  <c r="C18" i="16"/>
  <c r="AB17" i="16"/>
  <c r="AD17" i="16" s="1"/>
  <c r="J17" i="16" s="1"/>
  <c r="K17" i="16" s="1"/>
  <c r="Y17" i="16"/>
  <c r="X17" i="16"/>
  <c r="P17" i="16"/>
  <c r="Q17" i="16" s="1"/>
  <c r="O17" i="16"/>
  <c r="M17" i="16"/>
  <c r="H17" i="16"/>
  <c r="C17" i="16"/>
  <c r="AB16" i="16"/>
  <c r="AD16" i="16" s="1"/>
  <c r="J16" i="16" s="1"/>
  <c r="Y16" i="16"/>
  <c r="X16" i="16"/>
  <c r="P16" i="16"/>
  <c r="O16" i="16"/>
  <c r="M16" i="16"/>
  <c r="H16" i="16"/>
  <c r="C16" i="16"/>
  <c r="AB15" i="16"/>
  <c r="AD15" i="16" s="1"/>
  <c r="J15" i="16" s="1"/>
  <c r="Y15" i="16"/>
  <c r="X15" i="16"/>
  <c r="P15" i="16"/>
  <c r="Q15" i="16" s="1"/>
  <c r="O15" i="16"/>
  <c r="M15" i="16"/>
  <c r="H15" i="16"/>
  <c r="C15" i="16"/>
  <c r="AB14" i="16"/>
  <c r="AD14" i="16" s="1"/>
  <c r="J14" i="16" s="1"/>
  <c r="Y14" i="16"/>
  <c r="X14" i="16"/>
  <c r="P14" i="16"/>
  <c r="O14" i="16"/>
  <c r="M14" i="16"/>
  <c r="H14" i="16"/>
  <c r="C14" i="16"/>
  <c r="AB13" i="16"/>
  <c r="AD13" i="16" s="1"/>
  <c r="Y13" i="16"/>
  <c r="X13" i="16"/>
  <c r="P13" i="16"/>
  <c r="O13" i="16"/>
  <c r="M13" i="16"/>
  <c r="H13" i="16"/>
  <c r="C13" i="16"/>
  <c r="AB12" i="16"/>
  <c r="AD12" i="16" s="1"/>
  <c r="J12" i="16" s="1"/>
  <c r="Y12" i="16"/>
  <c r="X12" i="16"/>
  <c r="P12" i="16"/>
  <c r="Q12" i="16" s="1"/>
  <c r="O12" i="16"/>
  <c r="M12" i="16"/>
  <c r="H12" i="16"/>
  <c r="C12" i="16"/>
  <c r="AD11" i="16"/>
  <c r="J11" i="16" s="1"/>
  <c r="I11" i="16" s="1"/>
  <c r="AB11" i="16"/>
  <c r="Y11" i="16"/>
  <c r="X11" i="16"/>
  <c r="P11" i="16"/>
  <c r="O11" i="16"/>
  <c r="Q11" i="16" s="1"/>
  <c r="M11" i="16"/>
  <c r="H11" i="16"/>
  <c r="C11" i="16"/>
  <c r="AB10" i="16"/>
  <c r="AD10" i="16" s="1"/>
  <c r="J10" i="16" s="1"/>
  <c r="K10" i="16" s="1"/>
  <c r="Y10" i="16"/>
  <c r="X10" i="16"/>
  <c r="P10" i="16"/>
  <c r="Q10" i="16" s="1"/>
  <c r="O10" i="16"/>
  <c r="M10" i="16"/>
  <c r="H10" i="16"/>
  <c r="C10" i="16"/>
  <c r="AB9" i="16"/>
  <c r="AD9" i="16" s="1"/>
  <c r="Y9" i="16"/>
  <c r="X9" i="16"/>
  <c r="P9" i="16"/>
  <c r="O9" i="16"/>
  <c r="M9" i="16"/>
  <c r="J9" i="16"/>
  <c r="H9" i="16"/>
  <c r="C9" i="16"/>
  <c r="AB8" i="16"/>
  <c r="AD8" i="16" s="1"/>
  <c r="J8" i="16" s="1"/>
  <c r="K8" i="16" s="1"/>
  <c r="Y8" i="16"/>
  <c r="X8" i="16"/>
  <c r="P8" i="16"/>
  <c r="O8" i="16"/>
  <c r="M8" i="16"/>
  <c r="H8" i="16"/>
  <c r="C8" i="16"/>
  <c r="AB7" i="16"/>
  <c r="AD7" i="16" s="1"/>
  <c r="J7" i="16" s="1"/>
  <c r="Y7" i="16"/>
  <c r="X7" i="16"/>
  <c r="P7" i="16"/>
  <c r="O7" i="16"/>
  <c r="Q7" i="16" s="1"/>
  <c r="M7" i="16"/>
  <c r="H7" i="16"/>
  <c r="C7" i="16"/>
  <c r="AD6" i="16"/>
  <c r="J6" i="16" s="1"/>
  <c r="AB6" i="16"/>
  <c r="Y6" i="16"/>
  <c r="X6" i="16"/>
  <c r="P6" i="16"/>
  <c r="O6" i="16"/>
  <c r="M6" i="16"/>
  <c r="H6" i="16"/>
  <c r="C6" i="16"/>
  <c r="AB5" i="16"/>
  <c r="AD5" i="16" s="1"/>
  <c r="J5" i="16" s="1"/>
  <c r="K5" i="16" s="1"/>
  <c r="Y5" i="16"/>
  <c r="X5" i="16"/>
  <c r="P5" i="16"/>
  <c r="O5" i="16"/>
  <c r="M5" i="16"/>
  <c r="H5" i="16"/>
  <c r="C5" i="16"/>
  <c r="AB4" i="16"/>
  <c r="AD4" i="16" s="1"/>
  <c r="J4" i="16" s="1"/>
  <c r="Y4" i="16"/>
  <c r="X4" i="16"/>
  <c r="P4" i="16"/>
  <c r="O4" i="16"/>
  <c r="M4" i="16"/>
  <c r="H4" i="16"/>
  <c r="C4" i="16"/>
  <c r="AG3" i="16"/>
  <c r="AF3" i="16"/>
  <c r="W3" i="16"/>
  <c r="V3" i="16"/>
  <c r="U3" i="16"/>
  <c r="T3" i="16"/>
  <c r="O3" i="16"/>
  <c r="G3" i="16"/>
  <c r="H3" i="16" s="1"/>
  <c r="F3" i="16"/>
  <c r="D3" i="16"/>
  <c r="A2" i="16"/>
  <c r="A1" i="16"/>
  <c r="AB31" i="15"/>
  <c r="AD31" i="15" s="1"/>
  <c r="J31" i="15" s="1"/>
  <c r="Y31" i="15"/>
  <c r="X31" i="15"/>
  <c r="P31" i="15"/>
  <c r="O31" i="15"/>
  <c r="M31" i="15"/>
  <c r="H31" i="15"/>
  <c r="C31" i="15"/>
  <c r="AB30" i="15"/>
  <c r="AD30" i="15" s="1"/>
  <c r="J30" i="15" s="1"/>
  <c r="Y30" i="15"/>
  <c r="X30" i="15"/>
  <c r="P30" i="15"/>
  <c r="O30" i="15"/>
  <c r="M30" i="15"/>
  <c r="H30" i="15"/>
  <c r="C30" i="15"/>
  <c r="AB29" i="15"/>
  <c r="AD29" i="15" s="1"/>
  <c r="J29" i="15" s="1"/>
  <c r="K29" i="15" s="1"/>
  <c r="Y29" i="15"/>
  <c r="X29" i="15"/>
  <c r="Q29" i="15"/>
  <c r="P29" i="15"/>
  <c r="O29" i="15"/>
  <c r="M29" i="15"/>
  <c r="I29" i="15"/>
  <c r="H29" i="15"/>
  <c r="C29" i="15"/>
  <c r="AB28" i="15"/>
  <c r="AD28" i="15" s="1"/>
  <c r="J28" i="15" s="1"/>
  <c r="Y28" i="15"/>
  <c r="X28" i="15"/>
  <c r="P28" i="15"/>
  <c r="O28" i="15"/>
  <c r="M28" i="15"/>
  <c r="H28" i="15"/>
  <c r="C28" i="15"/>
  <c r="AB27" i="15"/>
  <c r="AD27" i="15" s="1"/>
  <c r="J27" i="15" s="1"/>
  <c r="Y27" i="15"/>
  <c r="X27" i="15"/>
  <c r="P27" i="15"/>
  <c r="O27" i="15"/>
  <c r="Q27" i="15" s="1"/>
  <c r="M27" i="15"/>
  <c r="H27" i="15"/>
  <c r="C27" i="15"/>
  <c r="AB26" i="15"/>
  <c r="AD26" i="15" s="1"/>
  <c r="J26" i="15" s="1"/>
  <c r="Y26" i="15"/>
  <c r="X26" i="15"/>
  <c r="P26" i="15"/>
  <c r="Q26" i="15" s="1"/>
  <c r="O26" i="15"/>
  <c r="M26" i="15"/>
  <c r="H26" i="15"/>
  <c r="C26" i="15"/>
  <c r="AD25" i="15"/>
  <c r="J25" i="15" s="1"/>
  <c r="I25" i="15" s="1"/>
  <c r="AB25" i="15"/>
  <c r="Y25" i="15"/>
  <c r="X25" i="15"/>
  <c r="P25" i="15"/>
  <c r="O25" i="15"/>
  <c r="Q25" i="15" s="1"/>
  <c r="M25" i="15"/>
  <c r="H25" i="15"/>
  <c r="C25" i="15"/>
  <c r="AB24" i="15"/>
  <c r="AD24" i="15" s="1"/>
  <c r="J24" i="15" s="1"/>
  <c r="I24" i="15" s="1"/>
  <c r="Y24" i="15"/>
  <c r="X24" i="15"/>
  <c r="P24" i="15"/>
  <c r="O24" i="15"/>
  <c r="M24" i="15"/>
  <c r="H24" i="15"/>
  <c r="C24" i="15"/>
  <c r="AB23" i="15"/>
  <c r="AD23" i="15" s="1"/>
  <c r="J23" i="15" s="1"/>
  <c r="K23" i="15" s="1"/>
  <c r="Y23" i="15"/>
  <c r="X23" i="15"/>
  <c r="P23" i="15"/>
  <c r="O23" i="15"/>
  <c r="Q23" i="15" s="1"/>
  <c r="M23" i="15"/>
  <c r="H23" i="15"/>
  <c r="C23" i="15"/>
  <c r="AB22" i="15"/>
  <c r="AD22" i="15" s="1"/>
  <c r="J22" i="15" s="1"/>
  <c r="Y22" i="15"/>
  <c r="X22" i="15"/>
  <c r="P22" i="15"/>
  <c r="O22" i="15"/>
  <c r="M22" i="15"/>
  <c r="H22" i="15"/>
  <c r="C22" i="15"/>
  <c r="AB21" i="15"/>
  <c r="AD21" i="15" s="1"/>
  <c r="J21" i="15" s="1"/>
  <c r="Y21" i="15"/>
  <c r="X21" i="15"/>
  <c r="P21" i="15"/>
  <c r="O21" i="15"/>
  <c r="Q21" i="15" s="1"/>
  <c r="M21" i="15"/>
  <c r="H21" i="15"/>
  <c r="C21" i="15"/>
  <c r="AB20" i="15"/>
  <c r="AD20" i="15" s="1"/>
  <c r="J20" i="15" s="1"/>
  <c r="Y20" i="15"/>
  <c r="X20" i="15"/>
  <c r="P20" i="15"/>
  <c r="O20" i="15"/>
  <c r="Q20" i="15" s="1"/>
  <c r="M20" i="15"/>
  <c r="H20" i="15"/>
  <c r="C20" i="15"/>
  <c r="AD19" i="15"/>
  <c r="J19" i="15" s="1"/>
  <c r="K19" i="15" s="1"/>
  <c r="AB19" i="15"/>
  <c r="Y19" i="15"/>
  <c r="X19" i="15"/>
  <c r="P19" i="15"/>
  <c r="O19" i="15"/>
  <c r="M19" i="15"/>
  <c r="H19" i="15"/>
  <c r="C19" i="15"/>
  <c r="AB18" i="15"/>
  <c r="AD18" i="15" s="1"/>
  <c r="J18" i="15" s="1"/>
  <c r="Y18" i="15"/>
  <c r="X18" i="15"/>
  <c r="P18" i="15"/>
  <c r="Q18" i="15" s="1"/>
  <c r="O18" i="15"/>
  <c r="M18" i="15"/>
  <c r="H18" i="15"/>
  <c r="C18" i="15"/>
  <c r="AB17" i="15"/>
  <c r="AD17" i="15" s="1"/>
  <c r="J17" i="15" s="1"/>
  <c r="Y17" i="15"/>
  <c r="X17" i="15"/>
  <c r="P17" i="15"/>
  <c r="O17" i="15"/>
  <c r="Q17" i="15" s="1"/>
  <c r="M17" i="15"/>
  <c r="H17" i="15"/>
  <c r="C17" i="15"/>
  <c r="AB16" i="15"/>
  <c r="AD16" i="15" s="1"/>
  <c r="J16" i="15" s="1"/>
  <c r="Y16" i="15"/>
  <c r="X16" i="15"/>
  <c r="P16" i="15"/>
  <c r="O16" i="15"/>
  <c r="M16" i="15"/>
  <c r="H16" i="15"/>
  <c r="C16" i="15"/>
  <c r="AB15" i="15"/>
  <c r="AD15" i="15" s="1"/>
  <c r="J15" i="15" s="1"/>
  <c r="K15" i="15" s="1"/>
  <c r="Y15" i="15"/>
  <c r="X15" i="15"/>
  <c r="P15" i="15"/>
  <c r="O15" i="15"/>
  <c r="M15" i="15"/>
  <c r="H15" i="15"/>
  <c r="C15" i="15"/>
  <c r="AB14" i="15"/>
  <c r="AD14" i="15" s="1"/>
  <c r="J14" i="15" s="1"/>
  <c r="Y14" i="15"/>
  <c r="X14" i="15"/>
  <c r="P14" i="15"/>
  <c r="O14" i="15"/>
  <c r="M14" i="15"/>
  <c r="H14" i="15"/>
  <c r="C14" i="15"/>
  <c r="AB13" i="15"/>
  <c r="AD13" i="15" s="1"/>
  <c r="J13" i="15" s="1"/>
  <c r="K13" i="15" s="1"/>
  <c r="Y13" i="15"/>
  <c r="X13" i="15"/>
  <c r="P13" i="15"/>
  <c r="O13" i="15"/>
  <c r="Q13" i="15" s="1"/>
  <c r="M13" i="15"/>
  <c r="H13" i="15"/>
  <c r="C13" i="15"/>
  <c r="AB12" i="15"/>
  <c r="AD12" i="15" s="1"/>
  <c r="J12" i="15" s="1"/>
  <c r="Y12" i="15"/>
  <c r="X12" i="15"/>
  <c r="P12" i="15"/>
  <c r="O12" i="15"/>
  <c r="M12" i="15"/>
  <c r="H12" i="15"/>
  <c r="C12" i="15"/>
  <c r="AB11" i="15"/>
  <c r="AD11" i="15" s="1"/>
  <c r="J11" i="15" s="1"/>
  <c r="Y11" i="15"/>
  <c r="X11" i="15"/>
  <c r="P11" i="15"/>
  <c r="O11" i="15"/>
  <c r="Q11" i="15" s="1"/>
  <c r="M11" i="15"/>
  <c r="H11" i="15"/>
  <c r="C11" i="15"/>
  <c r="AB10" i="15"/>
  <c r="AD10" i="15" s="1"/>
  <c r="J10" i="15" s="1"/>
  <c r="Y10" i="15"/>
  <c r="X10" i="15"/>
  <c r="P10" i="15"/>
  <c r="Q10" i="15" s="1"/>
  <c r="O10" i="15"/>
  <c r="M10" i="15"/>
  <c r="H10" i="15"/>
  <c r="C10" i="15"/>
  <c r="AD9" i="15"/>
  <c r="J9" i="15" s="1"/>
  <c r="I9" i="15" s="1"/>
  <c r="AB9" i="15"/>
  <c r="Y9" i="15"/>
  <c r="X9" i="15"/>
  <c r="P9" i="15"/>
  <c r="O9" i="15"/>
  <c r="Q9" i="15" s="1"/>
  <c r="M9" i="15"/>
  <c r="H9" i="15"/>
  <c r="C9" i="15"/>
  <c r="AB8" i="15"/>
  <c r="AD8" i="15" s="1"/>
  <c r="J8" i="15" s="1"/>
  <c r="I8" i="15" s="1"/>
  <c r="Y8" i="15"/>
  <c r="X8" i="15"/>
  <c r="P8" i="15"/>
  <c r="O8" i="15"/>
  <c r="M8" i="15"/>
  <c r="H8" i="15"/>
  <c r="C8" i="15"/>
  <c r="AB7" i="15"/>
  <c r="AD7" i="15" s="1"/>
  <c r="J7" i="15" s="1"/>
  <c r="K7" i="15" s="1"/>
  <c r="Y7" i="15"/>
  <c r="X7" i="15"/>
  <c r="P7" i="15"/>
  <c r="O7" i="15"/>
  <c r="M7" i="15"/>
  <c r="H7" i="15"/>
  <c r="C7" i="15"/>
  <c r="AB6" i="15"/>
  <c r="AD6" i="15" s="1"/>
  <c r="Y6" i="15"/>
  <c r="X6" i="15"/>
  <c r="P6" i="15"/>
  <c r="O6" i="15"/>
  <c r="M6" i="15"/>
  <c r="H6" i="15"/>
  <c r="C6" i="15"/>
  <c r="AB5" i="15"/>
  <c r="AD5" i="15" s="1"/>
  <c r="J5" i="15" s="1"/>
  <c r="Y5" i="15"/>
  <c r="X5" i="15"/>
  <c r="Q5" i="15"/>
  <c r="P5" i="15"/>
  <c r="O5" i="15"/>
  <c r="M5" i="15"/>
  <c r="H5" i="15"/>
  <c r="C5" i="15"/>
  <c r="AB4" i="15"/>
  <c r="AD4" i="15" s="1"/>
  <c r="J4" i="15" s="1"/>
  <c r="Y4" i="15"/>
  <c r="X4" i="15"/>
  <c r="P4" i="15"/>
  <c r="O4" i="15"/>
  <c r="Q4" i="15" s="1"/>
  <c r="M4" i="15"/>
  <c r="H4" i="15"/>
  <c r="C4" i="15"/>
  <c r="AG3" i="15"/>
  <c r="AF3" i="15"/>
  <c r="W3" i="15"/>
  <c r="V3" i="15"/>
  <c r="U3" i="15"/>
  <c r="T3" i="15"/>
  <c r="O3" i="15"/>
  <c r="G3" i="15"/>
  <c r="F3" i="15"/>
  <c r="D3" i="15"/>
  <c r="A2" i="15"/>
  <c r="A1" i="15"/>
  <c r="AB31" i="14"/>
  <c r="AD31" i="14" s="1"/>
  <c r="Y31" i="14"/>
  <c r="X31" i="14"/>
  <c r="P31" i="14"/>
  <c r="O31" i="14"/>
  <c r="Q31" i="14" s="1"/>
  <c r="M31" i="14"/>
  <c r="J31" i="14"/>
  <c r="H31" i="14"/>
  <c r="C31" i="14"/>
  <c r="AB30" i="14"/>
  <c r="AD30" i="14" s="1"/>
  <c r="J30" i="14" s="1"/>
  <c r="Y30" i="14"/>
  <c r="X30" i="14"/>
  <c r="P30" i="14"/>
  <c r="O30" i="14"/>
  <c r="Q30" i="14" s="1"/>
  <c r="M30" i="14"/>
  <c r="H30" i="14"/>
  <c r="C30" i="14"/>
  <c r="AD29" i="14"/>
  <c r="J29" i="14" s="1"/>
  <c r="K29" i="14" s="1"/>
  <c r="AB29" i="14"/>
  <c r="Y29" i="14"/>
  <c r="X29" i="14"/>
  <c r="P29" i="14"/>
  <c r="O29" i="14"/>
  <c r="M29" i="14"/>
  <c r="H29" i="14"/>
  <c r="C29" i="14"/>
  <c r="AB28" i="14"/>
  <c r="AD28" i="14" s="1"/>
  <c r="Y28" i="14"/>
  <c r="X28" i="14"/>
  <c r="P28" i="14"/>
  <c r="Q28" i="14" s="1"/>
  <c r="O28" i="14"/>
  <c r="M28" i="14"/>
  <c r="J28" i="14"/>
  <c r="K28" i="14" s="1"/>
  <c r="H28" i="14"/>
  <c r="C28" i="14"/>
  <c r="AD27" i="14"/>
  <c r="J27" i="14" s="1"/>
  <c r="AB27" i="14"/>
  <c r="Y27" i="14"/>
  <c r="X27" i="14"/>
  <c r="P27" i="14"/>
  <c r="Q27" i="14" s="1"/>
  <c r="O27" i="14"/>
  <c r="M27" i="14"/>
  <c r="H27" i="14"/>
  <c r="C27" i="14"/>
  <c r="AB26" i="14"/>
  <c r="AD26" i="14" s="1"/>
  <c r="J26" i="14" s="1"/>
  <c r="Y26" i="14"/>
  <c r="X26" i="14"/>
  <c r="P26" i="14"/>
  <c r="O26" i="14"/>
  <c r="Q26" i="14" s="1"/>
  <c r="M26" i="14"/>
  <c r="H26" i="14"/>
  <c r="C26" i="14"/>
  <c r="AB25" i="14"/>
  <c r="AD25" i="14" s="1"/>
  <c r="J25" i="14" s="1"/>
  <c r="K25" i="14" s="1"/>
  <c r="Y25" i="14"/>
  <c r="X25" i="14"/>
  <c r="P25" i="14"/>
  <c r="O25" i="14"/>
  <c r="Q25" i="14" s="1"/>
  <c r="M25" i="14"/>
  <c r="I25" i="14"/>
  <c r="H25" i="14"/>
  <c r="C25" i="14"/>
  <c r="AB24" i="14"/>
  <c r="AD24" i="14" s="1"/>
  <c r="Y24" i="14"/>
  <c r="X24" i="14"/>
  <c r="P24" i="14"/>
  <c r="O24" i="14"/>
  <c r="M24" i="14"/>
  <c r="J24" i="14"/>
  <c r="H24" i="14"/>
  <c r="C24" i="14"/>
  <c r="AB23" i="14"/>
  <c r="AD23" i="14" s="1"/>
  <c r="J23" i="14" s="1"/>
  <c r="Y23" i="14"/>
  <c r="X23" i="14"/>
  <c r="P23" i="14"/>
  <c r="O23" i="14"/>
  <c r="Q23" i="14" s="1"/>
  <c r="M23" i="14"/>
  <c r="H23" i="14"/>
  <c r="C23" i="14"/>
  <c r="AB22" i="14"/>
  <c r="AD22" i="14" s="1"/>
  <c r="J22" i="14" s="1"/>
  <c r="Y22" i="14"/>
  <c r="X22" i="14"/>
  <c r="P22" i="14"/>
  <c r="Q22" i="14" s="1"/>
  <c r="O22" i="14"/>
  <c r="M22" i="14"/>
  <c r="H22" i="14"/>
  <c r="C22" i="14"/>
  <c r="AB21" i="14"/>
  <c r="AD21" i="14" s="1"/>
  <c r="J21" i="14" s="1"/>
  <c r="Y21" i="14"/>
  <c r="X21" i="14"/>
  <c r="P21" i="14"/>
  <c r="O21" i="14"/>
  <c r="M21" i="14"/>
  <c r="H21" i="14"/>
  <c r="C21" i="14"/>
  <c r="AB20" i="14"/>
  <c r="AD20" i="14" s="1"/>
  <c r="J20" i="14" s="1"/>
  <c r="K20" i="14" s="1"/>
  <c r="Y20" i="14"/>
  <c r="X20" i="14"/>
  <c r="P20" i="14"/>
  <c r="O20" i="14"/>
  <c r="M20" i="14"/>
  <c r="H20" i="14"/>
  <c r="C20" i="14"/>
  <c r="AD19" i="14"/>
  <c r="J19" i="14" s="1"/>
  <c r="I19" i="14" s="1"/>
  <c r="AB19" i="14"/>
  <c r="Y19" i="14"/>
  <c r="X19" i="14"/>
  <c r="P19" i="14"/>
  <c r="Q19" i="14" s="1"/>
  <c r="O19" i="14"/>
  <c r="M19" i="14"/>
  <c r="K19" i="14"/>
  <c r="H19" i="14"/>
  <c r="C19" i="14"/>
  <c r="AB18" i="14"/>
  <c r="AD18" i="14" s="1"/>
  <c r="J18" i="14" s="1"/>
  <c r="Y18" i="14"/>
  <c r="X18" i="14"/>
  <c r="P18" i="14"/>
  <c r="O18" i="14"/>
  <c r="Q18" i="14" s="1"/>
  <c r="M18" i="14"/>
  <c r="H18" i="14"/>
  <c r="C18" i="14"/>
  <c r="AB17" i="14"/>
  <c r="AD17" i="14" s="1"/>
  <c r="J17" i="14" s="1"/>
  <c r="K17" i="14" s="1"/>
  <c r="Y17" i="14"/>
  <c r="X17" i="14"/>
  <c r="P17" i="14"/>
  <c r="O17" i="14"/>
  <c r="Q17" i="14" s="1"/>
  <c r="M17" i="14"/>
  <c r="H17" i="14"/>
  <c r="C17" i="14"/>
  <c r="AB16" i="14"/>
  <c r="AD16" i="14" s="1"/>
  <c r="J16" i="14" s="1"/>
  <c r="Y16" i="14"/>
  <c r="X16" i="14"/>
  <c r="P16" i="14"/>
  <c r="O16" i="14"/>
  <c r="M16" i="14"/>
  <c r="H16" i="14"/>
  <c r="C16" i="14"/>
  <c r="AB15" i="14"/>
  <c r="AD15" i="14" s="1"/>
  <c r="J15" i="14" s="1"/>
  <c r="Y15" i="14"/>
  <c r="X15" i="14"/>
  <c r="Q15" i="14"/>
  <c r="P15" i="14"/>
  <c r="O15" i="14"/>
  <c r="M15" i="14"/>
  <c r="H15" i="14"/>
  <c r="C15" i="14"/>
  <c r="AB14" i="14"/>
  <c r="AD14" i="14" s="1"/>
  <c r="J14" i="14" s="1"/>
  <c r="Y14" i="14"/>
  <c r="X14" i="14"/>
  <c r="P14" i="14"/>
  <c r="O14" i="14"/>
  <c r="Q14" i="14" s="1"/>
  <c r="M14" i="14"/>
  <c r="H14" i="14"/>
  <c r="C14" i="14"/>
  <c r="AD13" i="14"/>
  <c r="J13" i="14" s="1"/>
  <c r="K13" i="14" s="1"/>
  <c r="AB13" i="14"/>
  <c r="Y13" i="14"/>
  <c r="X13" i="14"/>
  <c r="P13" i="14"/>
  <c r="O13" i="14"/>
  <c r="Q13" i="14" s="1"/>
  <c r="M13" i="14"/>
  <c r="I13" i="14"/>
  <c r="H13" i="14"/>
  <c r="C13" i="14"/>
  <c r="AB12" i="14"/>
  <c r="AD12" i="14" s="1"/>
  <c r="Y12" i="14"/>
  <c r="X12" i="14"/>
  <c r="P12" i="14"/>
  <c r="Q12" i="14" s="1"/>
  <c r="O12" i="14"/>
  <c r="M12" i="14"/>
  <c r="J12" i="14"/>
  <c r="K12" i="14" s="1"/>
  <c r="H12" i="14"/>
  <c r="C12" i="14"/>
  <c r="AB11" i="14"/>
  <c r="AD11" i="14" s="1"/>
  <c r="J11" i="14" s="1"/>
  <c r="Y11" i="14"/>
  <c r="X11" i="14"/>
  <c r="P11" i="14"/>
  <c r="Q11" i="14" s="1"/>
  <c r="O11" i="14"/>
  <c r="M11" i="14"/>
  <c r="H11" i="14"/>
  <c r="C11" i="14"/>
  <c r="AB10" i="14"/>
  <c r="AD10" i="14" s="1"/>
  <c r="J10" i="14" s="1"/>
  <c r="Y10" i="14"/>
  <c r="X10" i="14"/>
  <c r="P10" i="14"/>
  <c r="O10" i="14"/>
  <c r="Q10" i="14" s="1"/>
  <c r="M10" i="14"/>
  <c r="H10" i="14"/>
  <c r="C10" i="14"/>
  <c r="AB9" i="14"/>
  <c r="AD9" i="14" s="1"/>
  <c r="J9" i="14" s="1"/>
  <c r="K9" i="14" s="1"/>
  <c r="Y9" i="14"/>
  <c r="X9" i="14"/>
  <c r="P9" i="14"/>
  <c r="O9" i="14"/>
  <c r="Q9" i="14" s="1"/>
  <c r="M9" i="14"/>
  <c r="I9" i="14"/>
  <c r="H9" i="14"/>
  <c r="C9" i="14"/>
  <c r="AB8" i="14"/>
  <c r="AD8" i="14" s="1"/>
  <c r="J8" i="14" s="1"/>
  <c r="Y8" i="14"/>
  <c r="X8" i="14"/>
  <c r="P8" i="14"/>
  <c r="O8" i="14"/>
  <c r="Q8" i="14" s="1"/>
  <c r="M8" i="14"/>
  <c r="H8" i="14"/>
  <c r="C8" i="14"/>
  <c r="AB7" i="14"/>
  <c r="AD7" i="14" s="1"/>
  <c r="J7" i="14" s="1"/>
  <c r="Y7" i="14"/>
  <c r="X7" i="14"/>
  <c r="Q7" i="14"/>
  <c r="P7" i="14"/>
  <c r="O7" i="14"/>
  <c r="M7" i="14"/>
  <c r="H7" i="14"/>
  <c r="C7" i="14"/>
  <c r="AB6" i="14"/>
  <c r="AD6" i="14" s="1"/>
  <c r="J6" i="14" s="1"/>
  <c r="Y6" i="14"/>
  <c r="X6" i="14"/>
  <c r="P6" i="14"/>
  <c r="O6" i="14"/>
  <c r="M6" i="14"/>
  <c r="H6" i="14"/>
  <c r="C6" i="14"/>
  <c r="AB5" i="14"/>
  <c r="AD5" i="14" s="1"/>
  <c r="J5" i="14" s="1"/>
  <c r="Y5" i="14"/>
  <c r="X5" i="14"/>
  <c r="P5" i="14"/>
  <c r="O5" i="14"/>
  <c r="M5" i="14"/>
  <c r="H5" i="14"/>
  <c r="C5" i="14"/>
  <c r="AB4" i="14"/>
  <c r="AD4" i="14" s="1"/>
  <c r="Y4" i="14"/>
  <c r="X4" i="14"/>
  <c r="P4" i="14"/>
  <c r="Q4" i="14" s="1"/>
  <c r="O4" i="14"/>
  <c r="M4" i="14"/>
  <c r="J4" i="14"/>
  <c r="I4" i="14" s="1"/>
  <c r="H4" i="14"/>
  <c r="C4" i="14"/>
  <c r="AG3" i="14"/>
  <c r="AF3" i="14"/>
  <c r="W3" i="14"/>
  <c r="X3" i="14" s="1"/>
  <c r="V3" i="14"/>
  <c r="U3" i="14"/>
  <c r="T3" i="14"/>
  <c r="O3" i="14"/>
  <c r="G3" i="14"/>
  <c r="F3" i="14"/>
  <c r="D3" i="14"/>
  <c r="A2" i="14"/>
  <c r="A1" i="14"/>
  <c r="AB31" i="13"/>
  <c r="AD31" i="13" s="1"/>
  <c r="J31" i="13" s="1"/>
  <c r="Y31" i="13"/>
  <c r="X31" i="13"/>
  <c r="P31" i="13"/>
  <c r="O31" i="13"/>
  <c r="M31" i="13"/>
  <c r="K31" i="13"/>
  <c r="I31" i="13"/>
  <c r="H31" i="13"/>
  <c r="C31" i="13"/>
  <c r="AB30" i="13"/>
  <c r="AD30" i="13" s="1"/>
  <c r="J30" i="13" s="1"/>
  <c r="Y30" i="13"/>
  <c r="X30" i="13"/>
  <c r="P30" i="13"/>
  <c r="O30" i="13"/>
  <c r="M30" i="13"/>
  <c r="H30" i="13"/>
  <c r="C30" i="13"/>
  <c r="AD29" i="13"/>
  <c r="J29" i="13" s="1"/>
  <c r="I29" i="13" s="1"/>
  <c r="AB29" i="13"/>
  <c r="Y29" i="13"/>
  <c r="X29" i="13"/>
  <c r="P29" i="13"/>
  <c r="Q29" i="13" s="1"/>
  <c r="O29" i="13"/>
  <c r="M29" i="13"/>
  <c r="K29" i="13"/>
  <c r="H29" i="13"/>
  <c r="C29" i="13"/>
  <c r="AB28" i="13"/>
  <c r="AD28" i="13" s="1"/>
  <c r="J28" i="13" s="1"/>
  <c r="Y28" i="13"/>
  <c r="X28" i="13"/>
  <c r="P28" i="13"/>
  <c r="O28" i="13"/>
  <c r="Q28" i="13" s="1"/>
  <c r="M28" i="13"/>
  <c r="H28" i="13"/>
  <c r="C28" i="13"/>
  <c r="AB27" i="13"/>
  <c r="AD27" i="13" s="1"/>
  <c r="J27" i="13" s="1"/>
  <c r="K27" i="13" s="1"/>
  <c r="Y27" i="13"/>
  <c r="X27" i="13"/>
  <c r="P27" i="13"/>
  <c r="O27" i="13"/>
  <c r="Q27" i="13" s="1"/>
  <c r="M27" i="13"/>
  <c r="H27" i="13"/>
  <c r="C27" i="13"/>
  <c r="AB26" i="13"/>
  <c r="AD26" i="13" s="1"/>
  <c r="J26" i="13" s="1"/>
  <c r="Y26" i="13"/>
  <c r="X26" i="13"/>
  <c r="P26" i="13"/>
  <c r="O26" i="13"/>
  <c r="M26" i="13"/>
  <c r="H26" i="13"/>
  <c r="C26" i="13"/>
  <c r="AB25" i="13"/>
  <c r="AD25" i="13" s="1"/>
  <c r="J25" i="13" s="1"/>
  <c r="K25" i="13" s="1"/>
  <c r="Y25" i="13"/>
  <c r="X25" i="13"/>
  <c r="Q25" i="13"/>
  <c r="P25" i="13"/>
  <c r="O25" i="13"/>
  <c r="M25" i="13"/>
  <c r="H25" i="13"/>
  <c r="C25" i="13"/>
  <c r="AB24" i="13"/>
  <c r="AD24" i="13" s="1"/>
  <c r="J24" i="13" s="1"/>
  <c r="Y24" i="13"/>
  <c r="X24" i="13"/>
  <c r="P24" i="13"/>
  <c r="Q24" i="13" s="1"/>
  <c r="O24" i="13"/>
  <c r="M24" i="13"/>
  <c r="H24" i="13"/>
  <c r="C24" i="13"/>
  <c r="AD23" i="13"/>
  <c r="J23" i="13" s="1"/>
  <c r="K23" i="13" s="1"/>
  <c r="AB23" i="13"/>
  <c r="Y23" i="13"/>
  <c r="X23" i="13"/>
  <c r="P23" i="13"/>
  <c r="O23" i="13"/>
  <c r="Q23" i="13" s="1"/>
  <c r="M23" i="13"/>
  <c r="H23" i="13"/>
  <c r="C23" i="13"/>
  <c r="AB22" i="13"/>
  <c r="AD22" i="13" s="1"/>
  <c r="J22" i="13" s="1"/>
  <c r="Y22" i="13"/>
  <c r="X22" i="13"/>
  <c r="P22" i="13"/>
  <c r="O22" i="13"/>
  <c r="M22" i="13"/>
  <c r="H22" i="13"/>
  <c r="C22" i="13"/>
  <c r="AD21" i="13"/>
  <c r="J21" i="13" s="1"/>
  <c r="I21" i="13" s="1"/>
  <c r="AB21" i="13"/>
  <c r="Y21" i="13"/>
  <c r="X21" i="13"/>
  <c r="P21" i="13"/>
  <c r="O21" i="13"/>
  <c r="M21" i="13"/>
  <c r="H21" i="13"/>
  <c r="C21" i="13"/>
  <c r="AD20" i="13"/>
  <c r="AB20" i="13"/>
  <c r="Y20" i="13"/>
  <c r="X20" i="13"/>
  <c r="P20" i="13"/>
  <c r="O20" i="13"/>
  <c r="Q20" i="13" s="1"/>
  <c r="M20" i="13"/>
  <c r="J20" i="13"/>
  <c r="I20" i="13" s="1"/>
  <c r="H20" i="13"/>
  <c r="C20" i="13"/>
  <c r="AB19" i="13"/>
  <c r="AD19" i="13" s="1"/>
  <c r="J19" i="13" s="1"/>
  <c r="K19" i="13" s="1"/>
  <c r="Y19" i="13"/>
  <c r="X19" i="13"/>
  <c r="P19" i="13"/>
  <c r="O19" i="13"/>
  <c r="Q19" i="13" s="1"/>
  <c r="M19" i="13"/>
  <c r="H19" i="13"/>
  <c r="C19" i="13"/>
  <c r="AB18" i="13"/>
  <c r="AD18" i="13" s="1"/>
  <c r="J18" i="13" s="1"/>
  <c r="Y18" i="13"/>
  <c r="X18" i="13"/>
  <c r="P18" i="13"/>
  <c r="O18" i="13"/>
  <c r="M18" i="13"/>
  <c r="H18" i="13"/>
  <c r="C18" i="13"/>
  <c r="AD17" i="13"/>
  <c r="J17" i="13" s="1"/>
  <c r="AB17" i="13"/>
  <c r="Y17" i="13"/>
  <c r="X17" i="13"/>
  <c r="Q17" i="13"/>
  <c r="P17" i="13"/>
  <c r="O17" i="13"/>
  <c r="M17" i="13"/>
  <c r="H17" i="13"/>
  <c r="C17" i="13"/>
  <c r="AB16" i="13"/>
  <c r="AD16" i="13" s="1"/>
  <c r="J16" i="13" s="1"/>
  <c r="Y16" i="13"/>
  <c r="X16" i="13"/>
  <c r="P16" i="13"/>
  <c r="O16" i="13"/>
  <c r="Q16" i="13" s="1"/>
  <c r="M16" i="13"/>
  <c r="H16" i="13"/>
  <c r="C16" i="13"/>
  <c r="AB15" i="13"/>
  <c r="AD15" i="13" s="1"/>
  <c r="Y15" i="13"/>
  <c r="X15" i="13"/>
  <c r="P15" i="13"/>
  <c r="O15" i="13"/>
  <c r="Q15" i="13" s="1"/>
  <c r="M15" i="13"/>
  <c r="H15" i="13"/>
  <c r="C15" i="13"/>
  <c r="AG3" i="13"/>
  <c r="AF3" i="13"/>
  <c r="W3" i="13"/>
  <c r="X3" i="13" s="1"/>
  <c r="V3" i="13"/>
  <c r="U3" i="13"/>
  <c r="T3" i="13"/>
  <c r="O3" i="13"/>
  <c r="G3" i="13"/>
  <c r="H3" i="13" s="1"/>
  <c r="F3" i="13"/>
  <c r="D3" i="13"/>
  <c r="A2" i="13"/>
  <c r="A1" i="13"/>
  <c r="AD31" i="12"/>
  <c r="J31" i="12" s="1"/>
  <c r="AB31" i="12"/>
  <c r="Y31" i="12"/>
  <c r="X31" i="12"/>
  <c r="P31" i="12"/>
  <c r="Q31" i="12" s="1"/>
  <c r="O31" i="12"/>
  <c r="M31" i="12"/>
  <c r="H31" i="12"/>
  <c r="C31" i="12"/>
  <c r="AB30" i="12"/>
  <c r="AD30" i="12" s="1"/>
  <c r="J30" i="12" s="1"/>
  <c r="Y30" i="12"/>
  <c r="X30" i="12"/>
  <c r="P30" i="12"/>
  <c r="O30" i="12"/>
  <c r="Q30" i="12" s="1"/>
  <c r="M30" i="12"/>
  <c r="H30" i="12"/>
  <c r="C30" i="12"/>
  <c r="AB29" i="12"/>
  <c r="AD29" i="12" s="1"/>
  <c r="J29" i="12" s="1"/>
  <c r="Y29" i="12"/>
  <c r="X29" i="12"/>
  <c r="P29" i="12"/>
  <c r="Q29" i="12" s="1"/>
  <c r="O29" i="12"/>
  <c r="M29" i="12"/>
  <c r="H29" i="12"/>
  <c r="C29" i="12"/>
  <c r="AD28" i="12"/>
  <c r="J28" i="12" s="1"/>
  <c r="I28" i="12" s="1"/>
  <c r="AB28" i="12"/>
  <c r="Y28" i="12"/>
  <c r="X28" i="12"/>
  <c r="P28" i="12"/>
  <c r="O28" i="12"/>
  <c r="Q28" i="12" s="1"/>
  <c r="M28" i="12"/>
  <c r="H28" i="12"/>
  <c r="C28" i="12"/>
  <c r="AD27" i="12"/>
  <c r="J27" i="12" s="1"/>
  <c r="AB27" i="12"/>
  <c r="Y27" i="12"/>
  <c r="X27" i="12"/>
  <c r="P27" i="12"/>
  <c r="O27" i="12"/>
  <c r="M27" i="12"/>
  <c r="H27" i="12"/>
  <c r="C27" i="12"/>
  <c r="AB26" i="12"/>
  <c r="AD26" i="12" s="1"/>
  <c r="J26" i="12" s="1"/>
  <c r="K26" i="12" s="1"/>
  <c r="Y26" i="12"/>
  <c r="X26" i="12"/>
  <c r="P26" i="12"/>
  <c r="O26" i="12"/>
  <c r="Q26" i="12" s="1"/>
  <c r="M26" i="12"/>
  <c r="H26" i="12"/>
  <c r="C26" i="12"/>
  <c r="AB25" i="12"/>
  <c r="AD25" i="12" s="1"/>
  <c r="J25" i="12" s="1"/>
  <c r="Y25" i="12"/>
  <c r="X25" i="12"/>
  <c r="P25" i="12"/>
  <c r="O25" i="12"/>
  <c r="M25" i="12"/>
  <c r="H25" i="12"/>
  <c r="C25" i="12"/>
  <c r="AB24" i="12"/>
  <c r="AD24" i="12" s="1"/>
  <c r="J24" i="12" s="1"/>
  <c r="Y24" i="12"/>
  <c r="X24" i="12"/>
  <c r="Q24" i="12"/>
  <c r="P24" i="12"/>
  <c r="O24" i="12"/>
  <c r="M24" i="12"/>
  <c r="H24" i="12"/>
  <c r="C24" i="12"/>
  <c r="AB23" i="12"/>
  <c r="AD23" i="12" s="1"/>
  <c r="J23" i="12" s="1"/>
  <c r="Y23" i="12"/>
  <c r="X23" i="12"/>
  <c r="P23" i="12"/>
  <c r="Q23" i="12" s="1"/>
  <c r="O23" i="12"/>
  <c r="M23" i="12"/>
  <c r="H23" i="12"/>
  <c r="C23" i="12"/>
  <c r="AD22" i="12"/>
  <c r="J22" i="12" s="1"/>
  <c r="K22" i="12" s="1"/>
  <c r="AB22" i="12"/>
  <c r="Y22" i="12"/>
  <c r="X22" i="12"/>
  <c r="P22" i="12"/>
  <c r="O22" i="12"/>
  <c r="Q22" i="12" s="1"/>
  <c r="M22" i="12"/>
  <c r="I22" i="12"/>
  <c r="H22" i="12"/>
  <c r="C22" i="12"/>
  <c r="AB21" i="12"/>
  <c r="AD21" i="12" s="1"/>
  <c r="J21" i="12" s="1"/>
  <c r="K21" i="12" s="1"/>
  <c r="Y21" i="12"/>
  <c r="X21" i="12"/>
  <c r="P21" i="12"/>
  <c r="Q21" i="12" s="1"/>
  <c r="O21" i="12"/>
  <c r="M21" i="12"/>
  <c r="H21" i="12"/>
  <c r="C21" i="12"/>
  <c r="AD20" i="12"/>
  <c r="J20" i="12" s="1"/>
  <c r="I20" i="12" s="1"/>
  <c r="AB20" i="12"/>
  <c r="Y20" i="12"/>
  <c r="X20" i="12"/>
  <c r="P20" i="12"/>
  <c r="O20" i="12"/>
  <c r="Q20" i="12" s="1"/>
  <c r="M20" i="12"/>
  <c r="K20" i="12"/>
  <c r="H20" i="12"/>
  <c r="C20" i="12"/>
  <c r="AB19" i="12"/>
  <c r="AD19" i="12" s="1"/>
  <c r="J19" i="12" s="1"/>
  <c r="Y19" i="12"/>
  <c r="X19" i="12"/>
  <c r="P19" i="12"/>
  <c r="O19" i="12"/>
  <c r="M19" i="12"/>
  <c r="H19" i="12"/>
  <c r="C19" i="12"/>
  <c r="AB18" i="12"/>
  <c r="AD18" i="12" s="1"/>
  <c r="J18" i="12" s="1"/>
  <c r="K18" i="12" s="1"/>
  <c r="Y18" i="12"/>
  <c r="X18" i="12"/>
  <c r="P18" i="12"/>
  <c r="O18" i="12"/>
  <c r="Q18" i="12" s="1"/>
  <c r="M18" i="12"/>
  <c r="H18" i="12"/>
  <c r="C18" i="12"/>
  <c r="AB17" i="12"/>
  <c r="AD17" i="12" s="1"/>
  <c r="J17" i="12" s="1"/>
  <c r="Y17" i="12"/>
  <c r="X17" i="12"/>
  <c r="P17" i="12"/>
  <c r="O17" i="12"/>
  <c r="Q17" i="12" s="1"/>
  <c r="M17" i="12"/>
  <c r="H17" i="12"/>
  <c r="C17" i="12"/>
  <c r="AB16" i="12"/>
  <c r="AD16" i="12" s="1"/>
  <c r="J16" i="12" s="1"/>
  <c r="Y16" i="12"/>
  <c r="X16" i="12"/>
  <c r="P16" i="12"/>
  <c r="O16" i="12"/>
  <c r="Q16" i="12" s="1"/>
  <c r="M16" i="12"/>
  <c r="H16" i="12"/>
  <c r="C16" i="12"/>
  <c r="AB15" i="12"/>
  <c r="AD15" i="12" s="1"/>
  <c r="J15" i="12" s="1"/>
  <c r="Y15" i="12"/>
  <c r="X15" i="12"/>
  <c r="P15" i="12"/>
  <c r="O15" i="12"/>
  <c r="Q15" i="12" s="1"/>
  <c r="M15" i="12"/>
  <c r="H15" i="12"/>
  <c r="C15" i="12"/>
  <c r="AD14" i="12"/>
  <c r="J14" i="12" s="1"/>
  <c r="K14" i="12" s="1"/>
  <c r="AB14" i="12"/>
  <c r="Y14" i="12"/>
  <c r="X14" i="12"/>
  <c r="P14" i="12"/>
  <c r="O14" i="12"/>
  <c r="M14" i="12"/>
  <c r="I14" i="12"/>
  <c r="H14" i="12"/>
  <c r="C14" i="12"/>
  <c r="AB13" i="12"/>
  <c r="AD13" i="12" s="1"/>
  <c r="J13" i="12" s="1"/>
  <c r="Y13" i="12"/>
  <c r="X13" i="12"/>
  <c r="P13" i="12"/>
  <c r="Q13" i="12" s="1"/>
  <c r="O13" i="12"/>
  <c r="M13" i="12"/>
  <c r="H13" i="12"/>
  <c r="C13" i="12"/>
  <c r="AB12" i="12"/>
  <c r="AD12" i="12" s="1"/>
  <c r="J12" i="12" s="1"/>
  <c r="Y12" i="12"/>
  <c r="X12" i="12"/>
  <c r="P12" i="12"/>
  <c r="O12" i="12"/>
  <c r="Q12" i="12" s="1"/>
  <c r="M12" i="12"/>
  <c r="H12" i="12"/>
  <c r="C12" i="12"/>
  <c r="AB11" i="12"/>
  <c r="AD11" i="12" s="1"/>
  <c r="J11" i="12" s="1"/>
  <c r="Y11" i="12"/>
  <c r="X11" i="12"/>
  <c r="P11" i="12"/>
  <c r="O11" i="12"/>
  <c r="M11" i="12"/>
  <c r="H11" i="12"/>
  <c r="C11" i="12"/>
  <c r="AB10" i="12"/>
  <c r="AD10" i="12" s="1"/>
  <c r="J10" i="12" s="1"/>
  <c r="Y10" i="12"/>
  <c r="X10" i="12"/>
  <c r="P10" i="12"/>
  <c r="Q10" i="12" s="1"/>
  <c r="O10" i="12"/>
  <c r="M10" i="12"/>
  <c r="H10" i="12"/>
  <c r="C10" i="12"/>
  <c r="AB9" i="12"/>
  <c r="AD9" i="12" s="1"/>
  <c r="J9" i="12" s="1"/>
  <c r="Y9" i="12"/>
  <c r="X9" i="12"/>
  <c r="P9" i="12"/>
  <c r="O9" i="12"/>
  <c r="M9" i="12"/>
  <c r="H9" i="12"/>
  <c r="C9" i="12"/>
  <c r="AB8" i="12"/>
  <c r="AD8" i="12" s="1"/>
  <c r="J8" i="12" s="1"/>
  <c r="Y8" i="12"/>
  <c r="X8" i="12"/>
  <c r="P8" i="12"/>
  <c r="O8" i="12"/>
  <c r="Q8" i="12" s="1"/>
  <c r="M8" i="12"/>
  <c r="H8" i="12"/>
  <c r="C8" i="12"/>
  <c r="AB7" i="12"/>
  <c r="AD7" i="12" s="1"/>
  <c r="J7" i="12" s="1"/>
  <c r="Y7" i="12"/>
  <c r="X7" i="12"/>
  <c r="P7" i="12"/>
  <c r="O7" i="12"/>
  <c r="M7" i="12"/>
  <c r="H7" i="12"/>
  <c r="C7" i="12"/>
  <c r="AD6" i="12"/>
  <c r="J6" i="12" s="1"/>
  <c r="K6" i="12" s="1"/>
  <c r="AB6" i="12"/>
  <c r="Y6" i="12"/>
  <c r="X6" i="12"/>
  <c r="P6" i="12"/>
  <c r="O6" i="12"/>
  <c r="M6" i="12"/>
  <c r="I6" i="12"/>
  <c r="H6" i="12"/>
  <c r="C6" i="12"/>
  <c r="AB5" i="12"/>
  <c r="AD5" i="12" s="1"/>
  <c r="J5" i="12" s="1"/>
  <c r="K5" i="12" s="1"/>
  <c r="Y5" i="12"/>
  <c r="X5" i="12"/>
  <c r="P5" i="12"/>
  <c r="O5" i="12"/>
  <c r="M5" i="12"/>
  <c r="I5" i="12"/>
  <c r="H5" i="12"/>
  <c r="C5" i="12"/>
  <c r="AD4" i="12"/>
  <c r="AB4" i="12"/>
  <c r="Y4" i="12"/>
  <c r="X4" i="12"/>
  <c r="P4" i="12"/>
  <c r="O4" i="12"/>
  <c r="M4" i="12"/>
  <c r="H4" i="12"/>
  <c r="C4" i="12"/>
  <c r="AG3" i="12"/>
  <c r="AF3" i="12"/>
  <c r="W3" i="12"/>
  <c r="V3" i="12"/>
  <c r="U3" i="12"/>
  <c r="T3" i="12"/>
  <c r="O3" i="12"/>
  <c r="G3" i="12"/>
  <c r="F3" i="12"/>
  <c r="D3" i="12"/>
  <c r="A2" i="12"/>
  <c r="A1" i="12"/>
  <c r="AB31" i="11"/>
  <c r="AD31" i="11" s="1"/>
  <c r="J31" i="11" s="1"/>
  <c r="Y31" i="11"/>
  <c r="X31" i="11"/>
  <c r="P31" i="11"/>
  <c r="Q31" i="11" s="1"/>
  <c r="O31" i="11"/>
  <c r="M31" i="11"/>
  <c r="H31" i="11"/>
  <c r="C31" i="11"/>
  <c r="AB30" i="11"/>
  <c r="AD30" i="11" s="1"/>
  <c r="J30" i="11" s="1"/>
  <c r="Y30" i="11"/>
  <c r="X30" i="11"/>
  <c r="P30" i="11"/>
  <c r="Q30" i="11" s="1"/>
  <c r="O30" i="11"/>
  <c r="M30" i="11"/>
  <c r="H30" i="11"/>
  <c r="C30" i="11"/>
  <c r="AB29" i="11"/>
  <c r="AD29" i="11" s="1"/>
  <c r="J29" i="11" s="1"/>
  <c r="Y29" i="11"/>
  <c r="X29" i="11"/>
  <c r="P29" i="11"/>
  <c r="O29" i="11"/>
  <c r="Q29" i="11" s="1"/>
  <c r="M29" i="11"/>
  <c r="H29" i="11"/>
  <c r="C29" i="11"/>
  <c r="AB28" i="11"/>
  <c r="AD28" i="11" s="1"/>
  <c r="J28" i="11" s="1"/>
  <c r="K28" i="11" s="1"/>
  <c r="Y28" i="11"/>
  <c r="X28" i="11"/>
  <c r="P28" i="11"/>
  <c r="O28" i="11"/>
  <c r="Q28" i="11" s="1"/>
  <c r="M28" i="11"/>
  <c r="I28" i="11"/>
  <c r="H28" i="11"/>
  <c r="C28" i="11"/>
  <c r="AB27" i="11"/>
  <c r="AD27" i="11" s="1"/>
  <c r="J27" i="11" s="1"/>
  <c r="Y27" i="11"/>
  <c r="X27" i="11"/>
  <c r="P27" i="11"/>
  <c r="O27" i="11"/>
  <c r="Q27" i="11" s="1"/>
  <c r="M27" i="11"/>
  <c r="H27" i="11"/>
  <c r="C27" i="11"/>
  <c r="AD26" i="11"/>
  <c r="J26" i="11" s="1"/>
  <c r="AB26" i="11"/>
  <c r="Y26" i="11"/>
  <c r="X26" i="11"/>
  <c r="P26" i="11"/>
  <c r="Q26" i="11" s="1"/>
  <c r="O26" i="11"/>
  <c r="M26" i="11"/>
  <c r="H26" i="11"/>
  <c r="C26" i="11"/>
  <c r="AB25" i="11"/>
  <c r="AD25" i="11" s="1"/>
  <c r="J25" i="11" s="1"/>
  <c r="Y25" i="11"/>
  <c r="X25" i="11"/>
  <c r="P25" i="11"/>
  <c r="O25" i="11"/>
  <c r="Q25" i="11" s="1"/>
  <c r="M25" i="11"/>
  <c r="H25" i="11"/>
  <c r="C25" i="11"/>
  <c r="AD24" i="11"/>
  <c r="J24" i="11" s="1"/>
  <c r="K24" i="11" s="1"/>
  <c r="AB24" i="11"/>
  <c r="Y24" i="11"/>
  <c r="X24" i="11"/>
  <c r="P24" i="11"/>
  <c r="O24" i="11"/>
  <c r="M24" i="11"/>
  <c r="I24" i="11"/>
  <c r="H24" i="11"/>
  <c r="C24" i="11"/>
  <c r="AB23" i="11"/>
  <c r="AD23" i="11" s="1"/>
  <c r="Y23" i="11"/>
  <c r="X23" i="11"/>
  <c r="P23" i="11"/>
  <c r="O23" i="11"/>
  <c r="M23" i="11"/>
  <c r="J23" i="11"/>
  <c r="K23" i="11" s="1"/>
  <c r="H23" i="11"/>
  <c r="C23" i="11"/>
  <c r="AD22" i="11"/>
  <c r="J22" i="11" s="1"/>
  <c r="I22" i="11" s="1"/>
  <c r="AB22" i="11"/>
  <c r="Y22" i="11"/>
  <c r="X22" i="11"/>
  <c r="P22" i="11"/>
  <c r="O22" i="11"/>
  <c r="Q22" i="11" s="1"/>
  <c r="M22" i="11"/>
  <c r="K22" i="11"/>
  <c r="H22" i="11"/>
  <c r="C22" i="11"/>
  <c r="AB21" i="11"/>
  <c r="AD21" i="11" s="1"/>
  <c r="J21" i="11" s="1"/>
  <c r="I21" i="11" s="1"/>
  <c r="Y21" i="11"/>
  <c r="X21" i="11"/>
  <c r="P21" i="11"/>
  <c r="O21" i="11"/>
  <c r="M21" i="11"/>
  <c r="H21" i="11"/>
  <c r="C21" i="11"/>
  <c r="AB20" i="11"/>
  <c r="AD20" i="11" s="1"/>
  <c r="J20" i="11" s="1"/>
  <c r="K20" i="11" s="1"/>
  <c r="Y20" i="11"/>
  <c r="X20" i="11"/>
  <c r="P20" i="11"/>
  <c r="O20" i="11"/>
  <c r="Q20" i="11" s="1"/>
  <c r="M20" i="11"/>
  <c r="H20" i="11"/>
  <c r="C20" i="11"/>
  <c r="AB19" i="11"/>
  <c r="AD19" i="11" s="1"/>
  <c r="J19" i="11" s="1"/>
  <c r="Y19" i="11"/>
  <c r="X19" i="11"/>
  <c r="P19" i="11"/>
  <c r="O19" i="11"/>
  <c r="M19" i="11"/>
  <c r="H19" i="11"/>
  <c r="C19" i="11"/>
  <c r="AB18" i="11"/>
  <c r="AD18" i="11" s="1"/>
  <c r="J18" i="11" s="1"/>
  <c r="Y18" i="11"/>
  <c r="X18" i="11"/>
  <c r="P18" i="11"/>
  <c r="O18" i="11"/>
  <c r="Q18" i="11" s="1"/>
  <c r="M18" i="11"/>
  <c r="H18" i="11"/>
  <c r="C18" i="11"/>
  <c r="AB17" i="11"/>
  <c r="AD17" i="11" s="1"/>
  <c r="J17" i="11" s="1"/>
  <c r="Y17" i="11"/>
  <c r="X17" i="11"/>
  <c r="P17" i="11"/>
  <c r="O17" i="11"/>
  <c r="M17" i="11"/>
  <c r="H17" i="11"/>
  <c r="C17" i="11"/>
  <c r="AB16" i="11"/>
  <c r="AD16" i="11" s="1"/>
  <c r="J16" i="11" s="1"/>
  <c r="Y16" i="11"/>
  <c r="X16" i="11"/>
  <c r="P16" i="11"/>
  <c r="O16" i="11"/>
  <c r="Q16" i="11" s="1"/>
  <c r="M16" i="11"/>
  <c r="H16" i="11"/>
  <c r="C16" i="11"/>
  <c r="AB15" i="11"/>
  <c r="AD15" i="11" s="1"/>
  <c r="J15" i="11" s="1"/>
  <c r="K15" i="11" s="1"/>
  <c r="Y15" i="11"/>
  <c r="X15" i="11"/>
  <c r="P15" i="11"/>
  <c r="Q15" i="11" s="1"/>
  <c r="O15" i="11"/>
  <c r="M15" i="11"/>
  <c r="H15" i="11"/>
  <c r="C15" i="11"/>
  <c r="AB14" i="11"/>
  <c r="AD14" i="11" s="1"/>
  <c r="J14" i="11" s="1"/>
  <c r="Y14" i="11"/>
  <c r="X14" i="11"/>
  <c r="P14" i="11"/>
  <c r="O14" i="11"/>
  <c r="M14" i="11"/>
  <c r="H14" i="11"/>
  <c r="C14" i="11"/>
  <c r="AB13" i="11"/>
  <c r="AD13" i="11" s="1"/>
  <c r="J13" i="11" s="1"/>
  <c r="Y13" i="11"/>
  <c r="X13" i="11"/>
  <c r="P13" i="11"/>
  <c r="O13" i="11"/>
  <c r="M13" i="11"/>
  <c r="H13" i="11"/>
  <c r="C13" i="11"/>
  <c r="AB12" i="11"/>
  <c r="AD12" i="11" s="1"/>
  <c r="J12" i="11" s="1"/>
  <c r="K12" i="11" s="1"/>
  <c r="Y12" i="11"/>
  <c r="X12" i="11"/>
  <c r="P12" i="11"/>
  <c r="O12" i="11"/>
  <c r="M12" i="11"/>
  <c r="H12" i="11"/>
  <c r="C12" i="11"/>
  <c r="AB11" i="11"/>
  <c r="AD11" i="11" s="1"/>
  <c r="Y11" i="11"/>
  <c r="X11" i="11"/>
  <c r="P11" i="11"/>
  <c r="O11" i="11"/>
  <c r="M11" i="11"/>
  <c r="J11" i="11"/>
  <c r="H11" i="11"/>
  <c r="C11" i="11"/>
  <c r="AB10" i="11"/>
  <c r="AD10" i="11" s="1"/>
  <c r="J10" i="11" s="1"/>
  <c r="Y10" i="11"/>
  <c r="X10" i="11"/>
  <c r="Q10" i="11"/>
  <c r="P10" i="11"/>
  <c r="O10" i="11"/>
  <c r="M10" i="11"/>
  <c r="H10" i="11"/>
  <c r="C10" i="11"/>
  <c r="AB9" i="11"/>
  <c r="AD9" i="11" s="1"/>
  <c r="J9" i="11" s="1"/>
  <c r="Y9" i="11"/>
  <c r="X9" i="11"/>
  <c r="P9" i="11"/>
  <c r="O9" i="11"/>
  <c r="M9" i="11"/>
  <c r="H9" i="11"/>
  <c r="C9" i="11"/>
  <c r="AB8" i="11"/>
  <c r="AD8" i="11" s="1"/>
  <c r="J8" i="11" s="1"/>
  <c r="Y8" i="11"/>
  <c r="X8" i="11"/>
  <c r="P8" i="11"/>
  <c r="O8" i="11"/>
  <c r="Q8" i="11" s="1"/>
  <c r="M8" i="11"/>
  <c r="H8" i="11"/>
  <c r="C8" i="11"/>
  <c r="AB7" i="11"/>
  <c r="AD7" i="11" s="1"/>
  <c r="Y7" i="11"/>
  <c r="X7" i="11"/>
  <c r="P7" i="11"/>
  <c r="O7" i="11"/>
  <c r="M7" i="11"/>
  <c r="J7" i="11"/>
  <c r="K7" i="11" s="1"/>
  <c r="H7" i="11"/>
  <c r="C7" i="11"/>
  <c r="AB6" i="11"/>
  <c r="AD6" i="11" s="1"/>
  <c r="J6" i="11" s="1"/>
  <c r="Y6" i="11"/>
  <c r="X6" i="11"/>
  <c r="P6" i="11"/>
  <c r="O6" i="11"/>
  <c r="Q6" i="11" s="1"/>
  <c r="M6" i="11"/>
  <c r="H6" i="11"/>
  <c r="C6" i="11"/>
  <c r="AB5" i="11"/>
  <c r="AD5" i="11" s="1"/>
  <c r="J5" i="11" s="1"/>
  <c r="I5" i="11" s="1"/>
  <c r="Y5" i="11"/>
  <c r="X5" i="11"/>
  <c r="P5" i="11"/>
  <c r="O5" i="11"/>
  <c r="M5" i="11"/>
  <c r="H5" i="11"/>
  <c r="C5" i="11"/>
  <c r="AB4" i="11"/>
  <c r="AD4" i="11" s="1"/>
  <c r="Y4" i="11"/>
  <c r="X4" i="11"/>
  <c r="Q4" i="11"/>
  <c r="P4" i="11"/>
  <c r="O4" i="11"/>
  <c r="M4" i="11"/>
  <c r="H4" i="11"/>
  <c r="C4" i="11"/>
  <c r="AG3" i="11"/>
  <c r="AF3" i="11"/>
  <c r="W3" i="11"/>
  <c r="V3" i="11"/>
  <c r="U3" i="11"/>
  <c r="T3" i="11"/>
  <c r="O3" i="11"/>
  <c r="G3" i="11"/>
  <c r="F3" i="11"/>
  <c r="D3" i="11"/>
  <c r="A2" i="11"/>
  <c r="A1" i="11"/>
  <c r="AB31" i="10"/>
  <c r="AD31" i="10" s="1"/>
  <c r="J31" i="10" s="1"/>
  <c r="Y31" i="10"/>
  <c r="X31" i="10"/>
  <c r="P31" i="10"/>
  <c r="O31" i="10"/>
  <c r="Q31" i="10" s="1"/>
  <c r="M31" i="10"/>
  <c r="H31" i="10"/>
  <c r="C31" i="10"/>
  <c r="AB30" i="10"/>
  <c r="AD30" i="10" s="1"/>
  <c r="J30" i="10" s="1"/>
  <c r="Y30" i="10"/>
  <c r="X30" i="10"/>
  <c r="P30" i="10"/>
  <c r="O30" i="10"/>
  <c r="Q30" i="10" s="1"/>
  <c r="M30" i="10"/>
  <c r="H30" i="10"/>
  <c r="C30" i="10"/>
  <c r="AB29" i="10"/>
  <c r="AD29" i="10" s="1"/>
  <c r="J29" i="10" s="1"/>
  <c r="Y29" i="10"/>
  <c r="X29" i="10"/>
  <c r="P29" i="10"/>
  <c r="O29" i="10"/>
  <c r="M29" i="10"/>
  <c r="H29" i="10"/>
  <c r="C29" i="10"/>
  <c r="AB28" i="10"/>
  <c r="AD28" i="10" s="1"/>
  <c r="J28" i="10" s="1"/>
  <c r="K28" i="10" s="1"/>
  <c r="Y28" i="10"/>
  <c r="X28" i="10"/>
  <c r="P28" i="10"/>
  <c r="O28" i="10"/>
  <c r="Q28" i="10" s="1"/>
  <c r="M28" i="10"/>
  <c r="H28" i="10"/>
  <c r="C28" i="10"/>
  <c r="AB27" i="10"/>
  <c r="AD27" i="10" s="1"/>
  <c r="J27" i="10" s="1"/>
  <c r="Y27" i="10"/>
  <c r="X27" i="10"/>
  <c r="P27" i="10"/>
  <c r="O27" i="10"/>
  <c r="M27" i="10"/>
  <c r="H27" i="10"/>
  <c r="C27" i="10"/>
  <c r="AB26" i="10"/>
  <c r="AD26" i="10" s="1"/>
  <c r="J26" i="10" s="1"/>
  <c r="Y26" i="10"/>
  <c r="X26" i="10"/>
  <c r="P26" i="10"/>
  <c r="O26" i="10"/>
  <c r="M26" i="10"/>
  <c r="H26" i="10"/>
  <c r="C26" i="10"/>
  <c r="AB25" i="10"/>
  <c r="AD25" i="10" s="1"/>
  <c r="J25" i="10" s="1"/>
  <c r="Y25" i="10"/>
  <c r="X25" i="10"/>
  <c r="P25" i="10"/>
  <c r="O25" i="10"/>
  <c r="M25" i="10"/>
  <c r="H25" i="10"/>
  <c r="C25" i="10"/>
  <c r="AD24" i="10"/>
  <c r="J24" i="10" s="1"/>
  <c r="I24" i="10" s="1"/>
  <c r="AB24" i="10"/>
  <c r="Y24" i="10"/>
  <c r="X24" i="10"/>
  <c r="P24" i="10"/>
  <c r="O24" i="10"/>
  <c r="M24" i="10"/>
  <c r="H24" i="10"/>
  <c r="C24" i="10"/>
  <c r="AB23" i="10"/>
  <c r="AD23" i="10" s="1"/>
  <c r="J23" i="10" s="1"/>
  <c r="I23" i="10" s="1"/>
  <c r="Y23" i="10"/>
  <c r="X23" i="10"/>
  <c r="P23" i="10"/>
  <c r="O23" i="10"/>
  <c r="M23" i="10"/>
  <c r="H23" i="10"/>
  <c r="C23" i="10"/>
  <c r="AB22" i="10"/>
  <c r="AD22" i="10" s="1"/>
  <c r="J22" i="10" s="1"/>
  <c r="K22" i="10" s="1"/>
  <c r="Y22" i="10"/>
  <c r="X22" i="10"/>
  <c r="P22" i="10"/>
  <c r="O22" i="10"/>
  <c r="Q22" i="10" s="1"/>
  <c r="M22" i="10"/>
  <c r="H22" i="10"/>
  <c r="C22" i="10"/>
  <c r="AB21" i="10"/>
  <c r="AD21" i="10" s="1"/>
  <c r="J21" i="10" s="1"/>
  <c r="Y21" i="10"/>
  <c r="X21" i="10"/>
  <c r="P21" i="10"/>
  <c r="O21" i="10"/>
  <c r="M21" i="10"/>
  <c r="H21" i="10"/>
  <c r="C21" i="10"/>
  <c r="AD20" i="10"/>
  <c r="J20" i="10" s="1"/>
  <c r="I20" i="10" s="1"/>
  <c r="AB20" i="10"/>
  <c r="Y20" i="10"/>
  <c r="X20" i="10"/>
  <c r="P20" i="10"/>
  <c r="O20" i="10"/>
  <c r="Q20" i="10" s="1"/>
  <c r="M20" i="10"/>
  <c r="H20" i="10"/>
  <c r="C20" i="10"/>
  <c r="AB19" i="10"/>
  <c r="AD19" i="10" s="1"/>
  <c r="J19" i="10" s="1"/>
  <c r="Y19" i="10"/>
  <c r="X19" i="10"/>
  <c r="P19" i="10"/>
  <c r="O19" i="10"/>
  <c r="Q19" i="10" s="1"/>
  <c r="M19" i="10"/>
  <c r="H19" i="10"/>
  <c r="C19" i="10"/>
  <c r="AD18" i="10"/>
  <c r="J18" i="10" s="1"/>
  <c r="K18" i="10" s="1"/>
  <c r="AB18" i="10"/>
  <c r="Y18" i="10"/>
  <c r="X18" i="10"/>
  <c r="P18" i="10"/>
  <c r="O18" i="10"/>
  <c r="M18" i="10"/>
  <c r="H18" i="10"/>
  <c r="C18" i="10"/>
  <c r="AB17" i="10"/>
  <c r="AD17" i="10" s="1"/>
  <c r="J17" i="10" s="1"/>
  <c r="Y17" i="10"/>
  <c r="X17" i="10"/>
  <c r="P17" i="10"/>
  <c r="Q17" i="10" s="1"/>
  <c r="O17" i="10"/>
  <c r="M17" i="10"/>
  <c r="H17" i="10"/>
  <c r="C17" i="10"/>
  <c r="AD16" i="10"/>
  <c r="J16" i="10" s="1"/>
  <c r="AB16" i="10"/>
  <c r="Y16" i="10"/>
  <c r="X16" i="10"/>
  <c r="P16" i="10"/>
  <c r="Q16" i="10" s="1"/>
  <c r="O16" i="10"/>
  <c r="M16" i="10"/>
  <c r="H16" i="10"/>
  <c r="C16" i="10"/>
  <c r="AB15" i="10"/>
  <c r="AD15" i="10" s="1"/>
  <c r="Y15" i="10"/>
  <c r="X15" i="10"/>
  <c r="P15" i="10"/>
  <c r="O15" i="10"/>
  <c r="M15" i="10"/>
  <c r="H15" i="10"/>
  <c r="C15" i="10"/>
  <c r="AG3" i="10"/>
  <c r="AF3" i="10"/>
  <c r="W3" i="10"/>
  <c r="V3" i="10"/>
  <c r="U3" i="10"/>
  <c r="T3" i="10"/>
  <c r="O3" i="10"/>
  <c r="G3" i="10"/>
  <c r="F3" i="10"/>
  <c r="H3" i="10" s="1"/>
  <c r="D3" i="10"/>
  <c r="A2" i="10"/>
  <c r="A1" i="10"/>
  <c r="AB31" i="9"/>
  <c r="AD31" i="9" s="1"/>
  <c r="J31" i="9" s="1"/>
  <c r="Y31" i="9"/>
  <c r="X31" i="9"/>
  <c r="P31" i="9"/>
  <c r="O31" i="9"/>
  <c r="M31" i="9"/>
  <c r="H31" i="9"/>
  <c r="C31" i="9"/>
  <c r="AD30" i="9"/>
  <c r="J30" i="9" s="1"/>
  <c r="I30" i="9" s="1"/>
  <c r="AB30" i="9"/>
  <c r="Y30" i="9"/>
  <c r="X30" i="9"/>
  <c r="P30" i="9"/>
  <c r="O30" i="9"/>
  <c r="M30" i="9"/>
  <c r="H30" i="9"/>
  <c r="C30" i="9"/>
  <c r="AB29" i="9"/>
  <c r="AD29" i="9" s="1"/>
  <c r="J29" i="9" s="1"/>
  <c r="Y29" i="9"/>
  <c r="X29" i="9"/>
  <c r="Q29" i="9"/>
  <c r="P29" i="9"/>
  <c r="O29" i="9"/>
  <c r="M29" i="9"/>
  <c r="H29" i="9"/>
  <c r="C29" i="9"/>
  <c r="AB28" i="9"/>
  <c r="AD28" i="9" s="1"/>
  <c r="J28" i="9" s="1"/>
  <c r="Y28" i="9"/>
  <c r="X28" i="9"/>
  <c r="P28" i="9"/>
  <c r="O28" i="9"/>
  <c r="Q28" i="9" s="1"/>
  <c r="M28" i="9"/>
  <c r="H28" i="9"/>
  <c r="C28" i="9"/>
  <c r="AB27" i="9"/>
  <c r="AD27" i="9" s="1"/>
  <c r="J27" i="9" s="1"/>
  <c r="Y27" i="9"/>
  <c r="X27" i="9"/>
  <c r="P27" i="9"/>
  <c r="Q27" i="9" s="1"/>
  <c r="O27" i="9"/>
  <c r="M27" i="9"/>
  <c r="H27" i="9"/>
  <c r="C27" i="9"/>
  <c r="AB26" i="9"/>
  <c r="AD26" i="9" s="1"/>
  <c r="J26" i="9" s="1"/>
  <c r="K26" i="9" s="1"/>
  <c r="Y26" i="9"/>
  <c r="X26" i="9"/>
  <c r="P26" i="9"/>
  <c r="O26" i="9"/>
  <c r="Q26" i="9" s="1"/>
  <c r="M26" i="9"/>
  <c r="I26" i="9"/>
  <c r="H26" i="9"/>
  <c r="C26" i="9"/>
  <c r="AB25" i="9"/>
  <c r="AD25" i="9" s="1"/>
  <c r="J25" i="9" s="1"/>
  <c r="Y25" i="9"/>
  <c r="X25" i="9"/>
  <c r="P25" i="9"/>
  <c r="O25" i="9"/>
  <c r="Q25" i="9" s="1"/>
  <c r="M25" i="9"/>
  <c r="H25" i="9"/>
  <c r="C25" i="9"/>
  <c r="AB24" i="9"/>
  <c r="AD24" i="9" s="1"/>
  <c r="J24" i="9" s="1"/>
  <c r="Y24" i="9"/>
  <c r="X24" i="9"/>
  <c r="P24" i="9"/>
  <c r="Q24" i="9" s="1"/>
  <c r="O24" i="9"/>
  <c r="M24" i="9"/>
  <c r="H24" i="9"/>
  <c r="C24" i="9"/>
  <c r="AD23" i="9"/>
  <c r="J23" i="9" s="1"/>
  <c r="I23" i="9" s="1"/>
  <c r="AB23" i="9"/>
  <c r="Y23" i="9"/>
  <c r="X23" i="9"/>
  <c r="P23" i="9"/>
  <c r="O23" i="9"/>
  <c r="Q23" i="9" s="1"/>
  <c r="M23" i="9"/>
  <c r="H23" i="9"/>
  <c r="C23" i="9"/>
  <c r="AB22" i="9"/>
  <c r="AD22" i="9" s="1"/>
  <c r="J22" i="9" s="1"/>
  <c r="Y22" i="9"/>
  <c r="X22" i="9"/>
  <c r="P22" i="9"/>
  <c r="O22" i="9"/>
  <c r="Q22" i="9" s="1"/>
  <c r="M22" i="9"/>
  <c r="H22" i="9"/>
  <c r="C22" i="9"/>
  <c r="AB21" i="9"/>
  <c r="AD21" i="9" s="1"/>
  <c r="J21" i="9" s="1"/>
  <c r="K21" i="9" s="1"/>
  <c r="Y21" i="9"/>
  <c r="X21" i="9"/>
  <c r="P21" i="9"/>
  <c r="O21" i="9"/>
  <c r="Q21" i="9" s="1"/>
  <c r="M21" i="9"/>
  <c r="H21" i="9"/>
  <c r="C21" i="9"/>
  <c r="AB20" i="9"/>
  <c r="AD20" i="9" s="1"/>
  <c r="Y20" i="9"/>
  <c r="X20" i="9"/>
  <c r="P20" i="9"/>
  <c r="O20" i="9"/>
  <c r="Q20" i="9" s="1"/>
  <c r="M20" i="9"/>
  <c r="J20" i="9"/>
  <c r="H20" i="9"/>
  <c r="C20" i="9"/>
  <c r="AB19" i="9"/>
  <c r="AD19" i="9" s="1"/>
  <c r="J19" i="9" s="1"/>
  <c r="Y19" i="9"/>
  <c r="X19" i="9"/>
  <c r="P19" i="9"/>
  <c r="O19" i="9"/>
  <c r="M19" i="9"/>
  <c r="H19" i="9"/>
  <c r="C19" i="9"/>
  <c r="AB18" i="9"/>
  <c r="AD18" i="9" s="1"/>
  <c r="J18" i="9" s="1"/>
  <c r="K18" i="9" s="1"/>
  <c r="Y18" i="9"/>
  <c r="X18" i="9"/>
  <c r="Q18" i="9"/>
  <c r="P18" i="9"/>
  <c r="O18" i="9"/>
  <c r="M18" i="9"/>
  <c r="H18" i="9"/>
  <c r="C18" i="9"/>
  <c r="AD17" i="9"/>
  <c r="J17" i="9" s="1"/>
  <c r="K17" i="9" s="1"/>
  <c r="AB17" i="9"/>
  <c r="Y17" i="9"/>
  <c r="X17" i="9"/>
  <c r="P17" i="9"/>
  <c r="O17" i="9"/>
  <c r="Q17" i="9" s="1"/>
  <c r="M17" i="9"/>
  <c r="H17" i="9"/>
  <c r="C17" i="9"/>
  <c r="AB16" i="9"/>
  <c r="AD16" i="9" s="1"/>
  <c r="J16" i="9" s="1"/>
  <c r="K16" i="9" s="1"/>
  <c r="Y16" i="9"/>
  <c r="X16" i="9"/>
  <c r="P16" i="9"/>
  <c r="O16" i="9"/>
  <c r="M16" i="9"/>
  <c r="H16" i="9"/>
  <c r="C16" i="9"/>
  <c r="AD15" i="9"/>
  <c r="J15" i="9" s="1"/>
  <c r="AB15" i="9"/>
  <c r="Y15" i="9"/>
  <c r="X15" i="9"/>
  <c r="P15" i="9"/>
  <c r="O15" i="9"/>
  <c r="M15" i="9"/>
  <c r="H15" i="9"/>
  <c r="C15" i="9"/>
  <c r="AB14" i="9"/>
  <c r="AD14" i="9" s="1"/>
  <c r="J14" i="9" s="1"/>
  <c r="Y14" i="9"/>
  <c r="X14" i="9"/>
  <c r="P14" i="9"/>
  <c r="O14" i="9"/>
  <c r="Q14" i="9" s="1"/>
  <c r="M14" i="9"/>
  <c r="H14" i="9"/>
  <c r="C14" i="9"/>
  <c r="AB13" i="9"/>
  <c r="AD13" i="9" s="1"/>
  <c r="J13" i="9" s="1"/>
  <c r="Y13" i="9"/>
  <c r="X13" i="9"/>
  <c r="P13" i="9"/>
  <c r="Q13" i="9" s="1"/>
  <c r="O13" i="9"/>
  <c r="M13" i="9"/>
  <c r="H13" i="9"/>
  <c r="C13" i="9"/>
  <c r="AB12" i="9"/>
  <c r="AD12" i="9" s="1"/>
  <c r="J12" i="9" s="1"/>
  <c r="Y12" i="9"/>
  <c r="X12" i="9"/>
  <c r="P12" i="9"/>
  <c r="O12" i="9"/>
  <c r="M12" i="9"/>
  <c r="H12" i="9"/>
  <c r="C12" i="9"/>
  <c r="AB11" i="9"/>
  <c r="AD11" i="9" s="1"/>
  <c r="J11" i="9" s="1"/>
  <c r="K11" i="9" s="1"/>
  <c r="Y11" i="9"/>
  <c r="X11" i="9"/>
  <c r="P11" i="9"/>
  <c r="O11" i="9"/>
  <c r="Q11" i="9" s="1"/>
  <c r="M11" i="9"/>
  <c r="H11" i="9"/>
  <c r="C11" i="9"/>
  <c r="AB10" i="9"/>
  <c r="AD10" i="9" s="1"/>
  <c r="J10" i="9" s="1"/>
  <c r="K10" i="9" s="1"/>
  <c r="Y10" i="9"/>
  <c r="X10" i="9"/>
  <c r="P10" i="9"/>
  <c r="Q10" i="9" s="1"/>
  <c r="O10" i="9"/>
  <c r="M10" i="9"/>
  <c r="I10" i="9"/>
  <c r="H10" i="9"/>
  <c r="C10" i="9"/>
  <c r="AD9" i="9"/>
  <c r="J9" i="9" s="1"/>
  <c r="K9" i="9" s="1"/>
  <c r="AB9" i="9"/>
  <c r="Y9" i="9"/>
  <c r="X9" i="9"/>
  <c r="P9" i="9"/>
  <c r="O9" i="9"/>
  <c r="M9" i="9"/>
  <c r="I9" i="9"/>
  <c r="H9" i="9"/>
  <c r="C9" i="9"/>
  <c r="AB8" i="9"/>
  <c r="AD8" i="9" s="1"/>
  <c r="J8" i="9" s="1"/>
  <c r="Y8" i="9"/>
  <c r="X8" i="9"/>
  <c r="P8" i="9"/>
  <c r="Q8" i="9" s="1"/>
  <c r="O8" i="9"/>
  <c r="M8" i="9"/>
  <c r="H8" i="9"/>
  <c r="C8" i="9"/>
  <c r="AD7" i="9"/>
  <c r="J7" i="9" s="1"/>
  <c r="I7" i="9" s="1"/>
  <c r="AB7" i="9"/>
  <c r="Y7" i="9"/>
  <c r="X7" i="9"/>
  <c r="P7" i="9"/>
  <c r="O7" i="9"/>
  <c r="Q7" i="9" s="1"/>
  <c r="M7" i="9"/>
  <c r="K7" i="9"/>
  <c r="H7" i="9"/>
  <c r="C7" i="9"/>
  <c r="AB6" i="9"/>
  <c r="AD6" i="9" s="1"/>
  <c r="J6" i="9" s="1"/>
  <c r="Y6" i="9"/>
  <c r="X6" i="9"/>
  <c r="P6" i="9"/>
  <c r="O6" i="9"/>
  <c r="M6" i="9"/>
  <c r="H6" i="9"/>
  <c r="C6" i="9"/>
  <c r="AB5" i="9"/>
  <c r="AD5" i="9" s="1"/>
  <c r="J5" i="9" s="1"/>
  <c r="Y5" i="9"/>
  <c r="X5" i="9"/>
  <c r="P5" i="9"/>
  <c r="O5" i="9"/>
  <c r="M5" i="9"/>
  <c r="H5" i="9"/>
  <c r="C5" i="9"/>
  <c r="AB4" i="9"/>
  <c r="AD4" i="9" s="1"/>
  <c r="J4" i="9" s="1"/>
  <c r="Y4" i="9"/>
  <c r="X4" i="9"/>
  <c r="P4" i="9"/>
  <c r="O4" i="9"/>
  <c r="M4" i="9"/>
  <c r="H4" i="9"/>
  <c r="C4" i="9"/>
  <c r="AG3" i="9"/>
  <c r="AF3" i="9"/>
  <c r="W3" i="9"/>
  <c r="V3" i="9"/>
  <c r="U3" i="9"/>
  <c r="T3" i="9"/>
  <c r="O3" i="9"/>
  <c r="G3" i="9"/>
  <c r="F3" i="9"/>
  <c r="D3" i="9"/>
  <c r="A2" i="9"/>
  <c r="A1" i="9"/>
  <c r="AB31" i="8"/>
  <c r="AD31" i="8" s="1"/>
  <c r="Y31" i="8"/>
  <c r="X31" i="8"/>
  <c r="P31" i="8"/>
  <c r="O31" i="8"/>
  <c r="M31" i="8"/>
  <c r="J31" i="8"/>
  <c r="H31" i="8"/>
  <c r="C31" i="8"/>
  <c r="AB30" i="8"/>
  <c r="AD30" i="8" s="1"/>
  <c r="J30" i="8" s="1"/>
  <c r="Y30" i="8"/>
  <c r="X30" i="8"/>
  <c r="P30" i="8"/>
  <c r="O30" i="8"/>
  <c r="Q30" i="8" s="1"/>
  <c r="M30" i="8"/>
  <c r="H30" i="8"/>
  <c r="C30" i="8"/>
  <c r="AB29" i="8"/>
  <c r="AD29" i="8" s="1"/>
  <c r="J29" i="8" s="1"/>
  <c r="Y29" i="8"/>
  <c r="X29" i="8"/>
  <c r="P29" i="8"/>
  <c r="Q29" i="8" s="1"/>
  <c r="O29" i="8"/>
  <c r="M29" i="8"/>
  <c r="H29" i="8"/>
  <c r="C29" i="8"/>
  <c r="AB28" i="8"/>
  <c r="AD28" i="8" s="1"/>
  <c r="J28" i="8" s="1"/>
  <c r="K28" i="8" s="1"/>
  <c r="Y28" i="8"/>
  <c r="X28" i="8"/>
  <c r="P28" i="8"/>
  <c r="Q28" i="8" s="1"/>
  <c r="O28" i="8"/>
  <c r="M28" i="8"/>
  <c r="H28" i="8"/>
  <c r="C28" i="8"/>
  <c r="AB27" i="8"/>
  <c r="AD27" i="8" s="1"/>
  <c r="J27" i="8" s="1"/>
  <c r="Y27" i="8"/>
  <c r="X27" i="8"/>
  <c r="P27" i="8"/>
  <c r="O27" i="8"/>
  <c r="M27" i="8"/>
  <c r="H27" i="8"/>
  <c r="C27" i="8"/>
  <c r="AD26" i="8"/>
  <c r="J26" i="8" s="1"/>
  <c r="AB26" i="8"/>
  <c r="Y26" i="8"/>
  <c r="X26" i="8"/>
  <c r="P26" i="8"/>
  <c r="Q26" i="8" s="1"/>
  <c r="O26" i="8"/>
  <c r="M26" i="8"/>
  <c r="H26" i="8"/>
  <c r="C26" i="8"/>
  <c r="AB25" i="8"/>
  <c r="AD25" i="8" s="1"/>
  <c r="J25" i="8" s="1"/>
  <c r="Y25" i="8"/>
  <c r="X25" i="8"/>
  <c r="P25" i="8"/>
  <c r="O25" i="8"/>
  <c r="Q25" i="8" s="1"/>
  <c r="M25" i="8"/>
  <c r="H25" i="8"/>
  <c r="C25" i="8"/>
  <c r="AB24" i="8"/>
  <c r="AD24" i="8" s="1"/>
  <c r="J24" i="8" s="1"/>
  <c r="Y24" i="8"/>
  <c r="X24" i="8"/>
  <c r="P24" i="8"/>
  <c r="O24" i="8"/>
  <c r="Q24" i="8" s="1"/>
  <c r="M24" i="8"/>
  <c r="H24" i="8"/>
  <c r="C24" i="8"/>
  <c r="AB23" i="8"/>
  <c r="AD23" i="8" s="1"/>
  <c r="J23" i="8" s="1"/>
  <c r="Y23" i="8"/>
  <c r="X23" i="8"/>
  <c r="P23" i="8"/>
  <c r="O23" i="8"/>
  <c r="Q23" i="8" s="1"/>
  <c r="M23" i="8"/>
  <c r="H23" i="8"/>
  <c r="C23" i="8"/>
  <c r="AB22" i="8"/>
  <c r="AD22" i="8" s="1"/>
  <c r="J22" i="8" s="1"/>
  <c r="Y22" i="8"/>
  <c r="X22" i="8"/>
  <c r="P22" i="8"/>
  <c r="Q22" i="8" s="1"/>
  <c r="O22" i="8"/>
  <c r="M22" i="8"/>
  <c r="H22" i="8"/>
  <c r="C22" i="8"/>
  <c r="AD21" i="8"/>
  <c r="J21" i="8" s="1"/>
  <c r="AB21" i="8"/>
  <c r="Y21" i="8"/>
  <c r="X21" i="8"/>
  <c r="P21" i="8"/>
  <c r="Q21" i="8" s="1"/>
  <c r="O21" i="8"/>
  <c r="M21" i="8"/>
  <c r="H21" i="8"/>
  <c r="C21" i="8"/>
  <c r="AB20" i="8"/>
  <c r="AD20" i="8" s="1"/>
  <c r="J20" i="8" s="1"/>
  <c r="K20" i="8" s="1"/>
  <c r="Y20" i="8"/>
  <c r="X20" i="8"/>
  <c r="P20" i="8"/>
  <c r="Q20" i="8" s="1"/>
  <c r="O20" i="8"/>
  <c r="M20" i="8"/>
  <c r="H20" i="8"/>
  <c r="C20" i="8"/>
  <c r="AD19" i="8"/>
  <c r="J19" i="8" s="1"/>
  <c r="I19" i="8" s="1"/>
  <c r="AB19" i="8"/>
  <c r="Y19" i="8"/>
  <c r="X19" i="8"/>
  <c r="Q19" i="8"/>
  <c r="P19" i="8"/>
  <c r="O19" i="8"/>
  <c r="M19" i="8"/>
  <c r="H19" i="8"/>
  <c r="C19" i="8"/>
  <c r="AD18" i="8"/>
  <c r="J18" i="8" s="1"/>
  <c r="K18" i="8" s="1"/>
  <c r="AB18" i="8"/>
  <c r="Y18" i="8"/>
  <c r="X18" i="8"/>
  <c r="P18" i="8"/>
  <c r="O18" i="8"/>
  <c r="M18" i="8"/>
  <c r="H18" i="8"/>
  <c r="C18" i="8"/>
  <c r="AD17" i="8"/>
  <c r="J17" i="8" s="1"/>
  <c r="K17" i="8" s="1"/>
  <c r="AB17" i="8"/>
  <c r="Y17" i="8"/>
  <c r="X17" i="8"/>
  <c r="P17" i="8"/>
  <c r="O17" i="8"/>
  <c r="Q17" i="8" s="1"/>
  <c r="M17" i="8"/>
  <c r="I17" i="8"/>
  <c r="H17" i="8"/>
  <c r="C17" i="8"/>
  <c r="AB16" i="8"/>
  <c r="AD16" i="8" s="1"/>
  <c r="J16" i="8" s="1"/>
  <c r="I16" i="8" s="1"/>
  <c r="Y16" i="8"/>
  <c r="X16" i="8"/>
  <c r="P16" i="8"/>
  <c r="O16" i="8"/>
  <c r="Q16" i="8" s="1"/>
  <c r="M16" i="8"/>
  <c r="H16" i="8"/>
  <c r="C16" i="8"/>
  <c r="AB15" i="8"/>
  <c r="AD15" i="8" s="1"/>
  <c r="J15" i="8" s="1"/>
  <c r="Y15" i="8"/>
  <c r="X15" i="8"/>
  <c r="P15" i="8"/>
  <c r="O15" i="8"/>
  <c r="M15" i="8"/>
  <c r="H15" i="8"/>
  <c r="C15" i="8"/>
  <c r="AB14" i="8"/>
  <c r="AD14" i="8" s="1"/>
  <c r="J14" i="8" s="1"/>
  <c r="Y14" i="8"/>
  <c r="X14" i="8"/>
  <c r="P14" i="8"/>
  <c r="O14" i="8"/>
  <c r="M14" i="8"/>
  <c r="H14" i="8"/>
  <c r="C14" i="8"/>
  <c r="AB13" i="8"/>
  <c r="AD13" i="8" s="1"/>
  <c r="J13" i="8" s="1"/>
  <c r="K13" i="8" s="1"/>
  <c r="Y13" i="8"/>
  <c r="X13" i="8"/>
  <c r="Q13" i="8"/>
  <c r="P13" i="8"/>
  <c r="O13" i="8"/>
  <c r="M13" i="8"/>
  <c r="H13" i="8"/>
  <c r="C13" i="8"/>
  <c r="AB12" i="8"/>
  <c r="AD12" i="8" s="1"/>
  <c r="J12" i="8" s="1"/>
  <c r="Y12" i="8"/>
  <c r="X12" i="8"/>
  <c r="P12" i="8"/>
  <c r="Q12" i="8" s="1"/>
  <c r="O12" i="8"/>
  <c r="M12" i="8"/>
  <c r="H12" i="8"/>
  <c r="C12" i="8"/>
  <c r="AB11" i="8"/>
  <c r="AD11" i="8" s="1"/>
  <c r="J11" i="8" s="1"/>
  <c r="K11" i="8" s="1"/>
  <c r="Y11" i="8"/>
  <c r="X11" i="8"/>
  <c r="P11" i="8"/>
  <c r="Q11" i="8" s="1"/>
  <c r="O11" i="8"/>
  <c r="M11" i="8"/>
  <c r="H11" i="8"/>
  <c r="C11" i="8"/>
  <c r="AB10" i="8"/>
  <c r="AD10" i="8" s="1"/>
  <c r="J10" i="8" s="1"/>
  <c r="I10" i="8" s="1"/>
  <c r="Y10" i="8"/>
  <c r="X10" i="8"/>
  <c r="P10" i="8"/>
  <c r="O10" i="8"/>
  <c r="M10" i="8"/>
  <c r="H10" i="8"/>
  <c r="C10" i="8"/>
  <c r="AB9" i="8"/>
  <c r="AD9" i="8" s="1"/>
  <c r="J9" i="8" s="1"/>
  <c r="Y9" i="8"/>
  <c r="X9" i="8"/>
  <c r="Q9" i="8"/>
  <c r="P9" i="8"/>
  <c r="O9" i="8"/>
  <c r="M9" i="8"/>
  <c r="H9" i="8"/>
  <c r="C9" i="8"/>
  <c r="AD8" i="8"/>
  <c r="AB8" i="8"/>
  <c r="Y8" i="8"/>
  <c r="X8" i="8"/>
  <c r="P8" i="8"/>
  <c r="O8" i="8"/>
  <c r="Q8" i="8" s="1"/>
  <c r="M8" i="8"/>
  <c r="J8" i="8"/>
  <c r="I8" i="8" s="1"/>
  <c r="H8" i="8"/>
  <c r="C8" i="8"/>
  <c r="AB7" i="8"/>
  <c r="AD7" i="8" s="1"/>
  <c r="J7" i="8" s="1"/>
  <c r="Y7" i="8"/>
  <c r="X7" i="8"/>
  <c r="P7" i="8"/>
  <c r="O7" i="8"/>
  <c r="Q7" i="8" s="1"/>
  <c r="M7" i="8"/>
  <c r="H7" i="8"/>
  <c r="C7" i="8"/>
  <c r="AB6" i="8"/>
  <c r="AD6" i="8" s="1"/>
  <c r="J6" i="8" s="1"/>
  <c r="Y6" i="8"/>
  <c r="X6" i="8"/>
  <c r="P6" i="8"/>
  <c r="O6" i="8"/>
  <c r="Q6" i="8" s="1"/>
  <c r="M6" i="8"/>
  <c r="H6" i="8"/>
  <c r="C6" i="8"/>
  <c r="AD5" i="8"/>
  <c r="J5" i="8" s="1"/>
  <c r="AB5" i="8"/>
  <c r="Y5" i="8"/>
  <c r="X5" i="8"/>
  <c r="P5" i="8"/>
  <c r="O5" i="8"/>
  <c r="M5" i="8"/>
  <c r="H5" i="8"/>
  <c r="C5" i="8"/>
  <c r="AB4" i="8"/>
  <c r="AD4" i="8" s="1"/>
  <c r="Y4" i="8"/>
  <c r="X4" i="8"/>
  <c r="Q4" i="8"/>
  <c r="P4" i="8"/>
  <c r="O4" i="8"/>
  <c r="M4" i="8"/>
  <c r="J4" i="8"/>
  <c r="I4" i="8" s="1"/>
  <c r="H4" i="8"/>
  <c r="C4" i="8"/>
  <c r="AG3" i="8"/>
  <c r="AF3" i="8"/>
  <c r="W3" i="8"/>
  <c r="V3" i="8"/>
  <c r="U3" i="8"/>
  <c r="T3" i="8"/>
  <c r="O3" i="8"/>
  <c r="G3" i="8"/>
  <c r="H3" i="8" s="1"/>
  <c r="F3" i="8"/>
  <c r="D3" i="8"/>
  <c r="A2" i="8"/>
  <c r="A1" i="8"/>
  <c r="AB31" i="7"/>
  <c r="AD31" i="7" s="1"/>
  <c r="Y31" i="7"/>
  <c r="X31" i="7"/>
  <c r="P31" i="7"/>
  <c r="O31" i="7"/>
  <c r="Q31" i="7" s="1"/>
  <c r="M31" i="7"/>
  <c r="J31" i="7"/>
  <c r="K31" i="7" s="1"/>
  <c r="H31" i="7"/>
  <c r="C31" i="7"/>
  <c r="AB30" i="7"/>
  <c r="AD30" i="7" s="1"/>
  <c r="Y30" i="7"/>
  <c r="X30" i="7"/>
  <c r="P30" i="7"/>
  <c r="O30" i="7"/>
  <c r="M30" i="7"/>
  <c r="J30" i="7"/>
  <c r="H30" i="7"/>
  <c r="C30" i="7"/>
  <c r="AB29" i="7"/>
  <c r="AD29" i="7" s="1"/>
  <c r="J29" i="7" s="1"/>
  <c r="Y29" i="7"/>
  <c r="X29" i="7"/>
  <c r="P29" i="7"/>
  <c r="O29" i="7"/>
  <c r="M29" i="7"/>
  <c r="H29" i="7"/>
  <c r="C29" i="7"/>
  <c r="AB28" i="7"/>
  <c r="AD28" i="7" s="1"/>
  <c r="J28" i="7" s="1"/>
  <c r="I28" i="7" s="1"/>
  <c r="Y28" i="7"/>
  <c r="X28" i="7"/>
  <c r="P28" i="7"/>
  <c r="O28" i="7"/>
  <c r="M28" i="7"/>
  <c r="H28" i="7"/>
  <c r="C28" i="7"/>
  <c r="AD27" i="7"/>
  <c r="J27" i="7" s="1"/>
  <c r="I27" i="7" s="1"/>
  <c r="AB27" i="7"/>
  <c r="Y27" i="7"/>
  <c r="X27" i="7"/>
  <c r="P27" i="7"/>
  <c r="Q27" i="7" s="1"/>
  <c r="O27" i="7"/>
  <c r="M27" i="7"/>
  <c r="K27" i="7"/>
  <c r="H27" i="7"/>
  <c r="C27" i="7"/>
  <c r="AB26" i="7"/>
  <c r="AD26" i="7" s="1"/>
  <c r="J26" i="7" s="1"/>
  <c r="I26" i="7" s="1"/>
  <c r="Y26" i="7"/>
  <c r="X26" i="7"/>
  <c r="P26" i="7"/>
  <c r="O26" i="7"/>
  <c r="M26" i="7"/>
  <c r="H26" i="7"/>
  <c r="C26" i="7"/>
  <c r="AB25" i="7"/>
  <c r="AD25" i="7" s="1"/>
  <c r="J25" i="7" s="1"/>
  <c r="K25" i="7" s="1"/>
  <c r="Y25" i="7"/>
  <c r="X25" i="7"/>
  <c r="P25" i="7"/>
  <c r="O25" i="7"/>
  <c r="Q25" i="7" s="1"/>
  <c r="M25" i="7"/>
  <c r="H25" i="7"/>
  <c r="C25" i="7"/>
  <c r="AB24" i="7"/>
  <c r="AD24" i="7" s="1"/>
  <c r="J24" i="7" s="1"/>
  <c r="Y24" i="7"/>
  <c r="X24" i="7"/>
  <c r="P24" i="7"/>
  <c r="O24" i="7"/>
  <c r="Q24" i="7" s="1"/>
  <c r="M24" i="7"/>
  <c r="H24" i="7"/>
  <c r="C24" i="7"/>
  <c r="AB23" i="7"/>
  <c r="AD23" i="7" s="1"/>
  <c r="J23" i="7" s="1"/>
  <c r="K23" i="7" s="1"/>
  <c r="Y23" i="7"/>
  <c r="X23" i="7"/>
  <c r="P23" i="7"/>
  <c r="O23" i="7"/>
  <c r="Q23" i="7" s="1"/>
  <c r="M23" i="7"/>
  <c r="H23" i="7"/>
  <c r="C23" i="7"/>
  <c r="AB22" i="7"/>
  <c r="AD22" i="7" s="1"/>
  <c r="J22" i="7" s="1"/>
  <c r="Y22" i="7"/>
  <c r="X22" i="7"/>
  <c r="P22" i="7"/>
  <c r="O22" i="7"/>
  <c r="M22" i="7"/>
  <c r="H22" i="7"/>
  <c r="C22" i="7"/>
  <c r="AB21" i="7"/>
  <c r="AD21" i="7" s="1"/>
  <c r="J21" i="7" s="1"/>
  <c r="Y21" i="7"/>
  <c r="X21" i="7"/>
  <c r="P21" i="7"/>
  <c r="O21" i="7"/>
  <c r="M21" i="7"/>
  <c r="H21" i="7"/>
  <c r="C21" i="7"/>
  <c r="AD20" i="7"/>
  <c r="J20" i="7" s="1"/>
  <c r="AB20" i="7"/>
  <c r="Y20" i="7"/>
  <c r="X20" i="7"/>
  <c r="P20" i="7"/>
  <c r="Q20" i="7" s="1"/>
  <c r="O20" i="7"/>
  <c r="M20" i="7"/>
  <c r="H20" i="7"/>
  <c r="C20" i="7"/>
  <c r="AB19" i="7"/>
  <c r="AD19" i="7" s="1"/>
  <c r="J19" i="7" s="1"/>
  <c r="I19" i="7" s="1"/>
  <c r="Y19" i="7"/>
  <c r="X19" i="7"/>
  <c r="P19" i="7"/>
  <c r="O19" i="7"/>
  <c r="Q19" i="7" s="1"/>
  <c r="M19" i="7"/>
  <c r="H19" i="7"/>
  <c r="C19" i="7"/>
  <c r="AB18" i="7"/>
  <c r="AD18" i="7" s="1"/>
  <c r="J18" i="7" s="1"/>
  <c r="Y18" i="7"/>
  <c r="X18" i="7"/>
  <c r="P18" i="7"/>
  <c r="O18" i="7"/>
  <c r="Q18" i="7" s="1"/>
  <c r="M18" i="7"/>
  <c r="H18" i="7"/>
  <c r="C18" i="7"/>
  <c r="AB17" i="7"/>
  <c r="AD17" i="7" s="1"/>
  <c r="J17" i="7" s="1"/>
  <c r="Y17" i="7"/>
  <c r="X17" i="7"/>
  <c r="P17" i="7"/>
  <c r="O17" i="7"/>
  <c r="Q17" i="7" s="1"/>
  <c r="M17" i="7"/>
  <c r="H17" i="7"/>
  <c r="C17" i="7"/>
  <c r="AB16" i="7"/>
  <c r="AD16" i="7" s="1"/>
  <c r="J16" i="7" s="1"/>
  <c r="Y16" i="7"/>
  <c r="X16" i="7"/>
  <c r="P16" i="7"/>
  <c r="O16" i="7"/>
  <c r="Q16" i="7" s="1"/>
  <c r="M16" i="7"/>
  <c r="H16" i="7"/>
  <c r="C16" i="7"/>
  <c r="AB15" i="7"/>
  <c r="AD15" i="7" s="1"/>
  <c r="J15" i="7" s="1"/>
  <c r="I15" i="7" s="1"/>
  <c r="Y15" i="7"/>
  <c r="X15" i="7"/>
  <c r="P15" i="7"/>
  <c r="O15" i="7"/>
  <c r="M15" i="7"/>
  <c r="H15" i="7"/>
  <c r="C15" i="7"/>
  <c r="AB14" i="7"/>
  <c r="AD14" i="7" s="1"/>
  <c r="J14" i="7" s="1"/>
  <c r="Y14" i="7"/>
  <c r="X14" i="7"/>
  <c r="Q14" i="7"/>
  <c r="P14" i="7"/>
  <c r="O14" i="7"/>
  <c r="M14" i="7"/>
  <c r="H14" i="7"/>
  <c r="C14" i="7"/>
  <c r="AB13" i="7"/>
  <c r="AD13" i="7" s="1"/>
  <c r="J13" i="7" s="1"/>
  <c r="I13" i="7" s="1"/>
  <c r="Y13" i="7"/>
  <c r="X13" i="7"/>
  <c r="P13" i="7"/>
  <c r="O13" i="7"/>
  <c r="Q13" i="7" s="1"/>
  <c r="M13" i="7"/>
  <c r="H13" i="7"/>
  <c r="C13" i="7"/>
  <c r="AB12" i="7"/>
  <c r="AD12" i="7" s="1"/>
  <c r="J12" i="7" s="1"/>
  <c r="Y12" i="7"/>
  <c r="X12" i="7"/>
  <c r="P12" i="7"/>
  <c r="O12" i="7"/>
  <c r="M12" i="7"/>
  <c r="H12" i="7"/>
  <c r="C12" i="7"/>
  <c r="AD11" i="7"/>
  <c r="J11" i="7" s="1"/>
  <c r="AB11" i="7"/>
  <c r="Y11" i="7"/>
  <c r="X11" i="7"/>
  <c r="P11" i="7"/>
  <c r="O11" i="7"/>
  <c r="M11" i="7"/>
  <c r="H11" i="7"/>
  <c r="C11" i="7"/>
  <c r="AB10" i="7"/>
  <c r="AD10" i="7" s="1"/>
  <c r="J10" i="7" s="1"/>
  <c r="Y10" i="7"/>
  <c r="X10" i="7"/>
  <c r="P10" i="7"/>
  <c r="O10" i="7"/>
  <c r="M10" i="7"/>
  <c r="H10" i="7"/>
  <c r="C10" i="7"/>
  <c r="AB9" i="7"/>
  <c r="AD9" i="7" s="1"/>
  <c r="J9" i="7" s="1"/>
  <c r="Y9" i="7"/>
  <c r="X9" i="7"/>
  <c r="P9" i="7"/>
  <c r="O9" i="7"/>
  <c r="Q9" i="7" s="1"/>
  <c r="M9" i="7"/>
  <c r="H9" i="7"/>
  <c r="C9" i="7"/>
  <c r="AB8" i="7"/>
  <c r="AD8" i="7" s="1"/>
  <c r="J8" i="7" s="1"/>
  <c r="Y8" i="7"/>
  <c r="X8" i="7"/>
  <c r="P8" i="7"/>
  <c r="O8" i="7"/>
  <c r="Q8" i="7" s="1"/>
  <c r="M8" i="7"/>
  <c r="H8" i="7"/>
  <c r="C8" i="7"/>
  <c r="AB7" i="7"/>
  <c r="AD7" i="7" s="1"/>
  <c r="J7" i="7" s="1"/>
  <c r="Y7" i="7"/>
  <c r="X7" i="7"/>
  <c r="P7" i="7"/>
  <c r="O7" i="7"/>
  <c r="Q7" i="7" s="1"/>
  <c r="M7" i="7"/>
  <c r="H7" i="7"/>
  <c r="C7" i="7"/>
  <c r="AB6" i="7"/>
  <c r="AD6" i="7" s="1"/>
  <c r="Y6" i="7"/>
  <c r="X6" i="7"/>
  <c r="P6" i="7"/>
  <c r="O6" i="7"/>
  <c r="M6" i="7"/>
  <c r="J6" i="7"/>
  <c r="K6" i="7" s="1"/>
  <c r="H6" i="7"/>
  <c r="C6" i="7"/>
  <c r="AB5" i="7"/>
  <c r="AD5" i="7" s="1"/>
  <c r="J5" i="7" s="1"/>
  <c r="Y5" i="7"/>
  <c r="X5" i="7"/>
  <c r="P5" i="7"/>
  <c r="Q5" i="7" s="1"/>
  <c r="O5" i="7"/>
  <c r="M5" i="7"/>
  <c r="H5" i="7"/>
  <c r="C5" i="7"/>
  <c r="AD4" i="7"/>
  <c r="J4" i="7" s="1"/>
  <c r="I4" i="7" s="1"/>
  <c r="AB4" i="7"/>
  <c r="Y4" i="7"/>
  <c r="X4" i="7"/>
  <c r="P4" i="7"/>
  <c r="O4" i="7"/>
  <c r="M4" i="7"/>
  <c r="H4" i="7"/>
  <c r="C4" i="7"/>
  <c r="AG3" i="7"/>
  <c r="AF3" i="7"/>
  <c r="W3" i="7"/>
  <c r="X3" i="7" s="1"/>
  <c r="V3" i="7"/>
  <c r="U3" i="7"/>
  <c r="T3" i="7"/>
  <c r="O3" i="7"/>
  <c r="G3" i="7"/>
  <c r="H3" i="7" s="1"/>
  <c r="F3" i="7"/>
  <c r="D3" i="7"/>
  <c r="A2" i="7"/>
  <c r="A1" i="7"/>
  <c r="AB31" i="6"/>
  <c r="AD31" i="6" s="1"/>
  <c r="J31" i="6" s="1"/>
  <c r="Y31" i="6"/>
  <c r="X31" i="6"/>
  <c r="P31" i="6"/>
  <c r="O31" i="6"/>
  <c r="Q31" i="6" s="1"/>
  <c r="M31" i="6"/>
  <c r="H31" i="6"/>
  <c r="C31" i="6"/>
  <c r="AB30" i="6"/>
  <c r="AD30" i="6" s="1"/>
  <c r="J30" i="6" s="1"/>
  <c r="Y30" i="6"/>
  <c r="X30" i="6"/>
  <c r="P30" i="6"/>
  <c r="O30" i="6"/>
  <c r="Q30" i="6" s="1"/>
  <c r="M30" i="6"/>
  <c r="H30" i="6"/>
  <c r="C30" i="6"/>
  <c r="AB29" i="6"/>
  <c r="AD29" i="6" s="1"/>
  <c r="J29" i="6" s="1"/>
  <c r="K29" i="6" s="1"/>
  <c r="Y29" i="6"/>
  <c r="X29" i="6"/>
  <c r="P29" i="6"/>
  <c r="Q29" i="6" s="1"/>
  <c r="O29" i="6"/>
  <c r="M29" i="6"/>
  <c r="I29" i="6"/>
  <c r="H29" i="6"/>
  <c r="C29" i="6"/>
  <c r="AB28" i="6"/>
  <c r="AD28" i="6" s="1"/>
  <c r="J28" i="6" s="1"/>
  <c r="Y28" i="6"/>
  <c r="X28" i="6"/>
  <c r="P28" i="6"/>
  <c r="O28" i="6"/>
  <c r="Q28" i="6" s="1"/>
  <c r="M28" i="6"/>
  <c r="H28" i="6"/>
  <c r="C28" i="6"/>
  <c r="AB27" i="6"/>
  <c r="AD27" i="6" s="1"/>
  <c r="J27" i="6" s="1"/>
  <c r="Y27" i="6"/>
  <c r="X27" i="6"/>
  <c r="P27" i="6"/>
  <c r="O27" i="6"/>
  <c r="M27" i="6"/>
  <c r="H27" i="6"/>
  <c r="C27" i="6"/>
  <c r="AB26" i="6"/>
  <c r="AD26" i="6" s="1"/>
  <c r="J26" i="6" s="1"/>
  <c r="Y26" i="6"/>
  <c r="X26" i="6"/>
  <c r="P26" i="6"/>
  <c r="Q26" i="6" s="1"/>
  <c r="O26" i="6"/>
  <c r="M26" i="6"/>
  <c r="H26" i="6"/>
  <c r="C26" i="6"/>
  <c r="AB25" i="6"/>
  <c r="AD25" i="6" s="1"/>
  <c r="J25" i="6" s="1"/>
  <c r="Y25" i="6"/>
  <c r="X25" i="6"/>
  <c r="P25" i="6"/>
  <c r="O25" i="6"/>
  <c r="M25" i="6"/>
  <c r="H25" i="6"/>
  <c r="C25" i="6"/>
  <c r="AB24" i="6"/>
  <c r="AD24" i="6" s="1"/>
  <c r="J24" i="6" s="1"/>
  <c r="Y24" i="6"/>
  <c r="X24" i="6"/>
  <c r="P24" i="6"/>
  <c r="O24" i="6"/>
  <c r="M24" i="6"/>
  <c r="H24" i="6"/>
  <c r="C24" i="6"/>
  <c r="AB23" i="6"/>
  <c r="AD23" i="6" s="1"/>
  <c r="J23" i="6" s="1"/>
  <c r="Y23" i="6"/>
  <c r="X23" i="6"/>
  <c r="P23" i="6"/>
  <c r="O23" i="6"/>
  <c r="Q23" i="6" s="1"/>
  <c r="M23" i="6"/>
  <c r="H23" i="6"/>
  <c r="C23" i="6"/>
  <c r="AB22" i="6"/>
  <c r="AD22" i="6" s="1"/>
  <c r="J22" i="6" s="1"/>
  <c r="Y22" i="6"/>
  <c r="X22" i="6"/>
  <c r="P22" i="6"/>
  <c r="O22" i="6"/>
  <c r="Q22" i="6" s="1"/>
  <c r="M22" i="6"/>
  <c r="H22" i="6"/>
  <c r="C22" i="6"/>
  <c r="AB21" i="6"/>
  <c r="AD21" i="6" s="1"/>
  <c r="J21" i="6" s="1"/>
  <c r="K21" i="6" s="1"/>
  <c r="Y21" i="6"/>
  <c r="X21" i="6"/>
  <c r="P21" i="6"/>
  <c r="O21" i="6"/>
  <c r="Q21" i="6" s="1"/>
  <c r="M21" i="6"/>
  <c r="H21" i="6"/>
  <c r="C21" i="6"/>
  <c r="AB20" i="6"/>
  <c r="AD20" i="6" s="1"/>
  <c r="J20" i="6" s="1"/>
  <c r="Y20" i="6"/>
  <c r="X20" i="6"/>
  <c r="P20" i="6"/>
  <c r="O20" i="6"/>
  <c r="M20" i="6"/>
  <c r="H20" i="6"/>
  <c r="C20" i="6"/>
  <c r="AB19" i="6"/>
  <c r="AD19" i="6" s="1"/>
  <c r="J19" i="6" s="1"/>
  <c r="Y19" i="6"/>
  <c r="X19" i="6"/>
  <c r="P19" i="6"/>
  <c r="O19" i="6"/>
  <c r="Q19" i="6" s="1"/>
  <c r="M19" i="6"/>
  <c r="H19" i="6"/>
  <c r="C19" i="6"/>
  <c r="AB18" i="6"/>
  <c r="AD18" i="6" s="1"/>
  <c r="J18" i="6" s="1"/>
  <c r="Y18" i="6"/>
  <c r="X18" i="6"/>
  <c r="P18" i="6"/>
  <c r="O18" i="6"/>
  <c r="M18" i="6"/>
  <c r="H18" i="6"/>
  <c r="C18" i="6"/>
  <c r="AD17" i="6"/>
  <c r="J17" i="6" s="1"/>
  <c r="I17" i="6" s="1"/>
  <c r="AB17" i="6"/>
  <c r="Y17" i="6"/>
  <c r="X17" i="6"/>
  <c r="P17" i="6"/>
  <c r="O17" i="6"/>
  <c r="M17" i="6"/>
  <c r="H17" i="6"/>
  <c r="C17" i="6"/>
  <c r="AB16" i="6"/>
  <c r="AD16" i="6" s="1"/>
  <c r="J16" i="6" s="1"/>
  <c r="Y16" i="6"/>
  <c r="X16" i="6"/>
  <c r="P16" i="6"/>
  <c r="O16" i="6"/>
  <c r="M16" i="6"/>
  <c r="H16" i="6"/>
  <c r="C16" i="6"/>
  <c r="AB15" i="6"/>
  <c r="AD15" i="6" s="1"/>
  <c r="J15" i="6" s="1"/>
  <c r="Y15" i="6"/>
  <c r="X15" i="6"/>
  <c r="P15" i="6"/>
  <c r="O15" i="6"/>
  <c r="Q15" i="6" s="1"/>
  <c r="M15" i="6"/>
  <c r="H15" i="6"/>
  <c r="C15" i="6"/>
  <c r="AD14" i="6"/>
  <c r="J14" i="6" s="1"/>
  <c r="AB14" i="6"/>
  <c r="Y14" i="6"/>
  <c r="X14" i="6"/>
  <c r="P14" i="6"/>
  <c r="O14" i="6"/>
  <c r="M14" i="6"/>
  <c r="H14" i="6"/>
  <c r="C14" i="6"/>
  <c r="AB13" i="6"/>
  <c r="AD13" i="6" s="1"/>
  <c r="J13" i="6" s="1"/>
  <c r="K13" i="6" s="1"/>
  <c r="Y13" i="6"/>
  <c r="X13" i="6"/>
  <c r="Q13" i="6"/>
  <c r="P13" i="6"/>
  <c r="O13" i="6"/>
  <c r="M13" i="6"/>
  <c r="I13" i="6"/>
  <c r="H13" i="6"/>
  <c r="C13" i="6"/>
  <c r="AB12" i="6"/>
  <c r="AD12" i="6" s="1"/>
  <c r="J12" i="6" s="1"/>
  <c r="Y12" i="6"/>
  <c r="X12" i="6"/>
  <c r="P12" i="6"/>
  <c r="O12" i="6"/>
  <c r="M12" i="6"/>
  <c r="H12" i="6"/>
  <c r="C12" i="6"/>
  <c r="AB11" i="6"/>
  <c r="AD11" i="6" s="1"/>
  <c r="J11" i="6" s="1"/>
  <c r="Y11" i="6"/>
  <c r="X11" i="6"/>
  <c r="P11" i="6"/>
  <c r="O11" i="6"/>
  <c r="Q11" i="6" s="1"/>
  <c r="M11" i="6"/>
  <c r="H11" i="6"/>
  <c r="C11" i="6"/>
  <c r="AB10" i="6"/>
  <c r="AD10" i="6" s="1"/>
  <c r="J10" i="6" s="1"/>
  <c r="Y10" i="6"/>
  <c r="X10" i="6"/>
  <c r="P10" i="6"/>
  <c r="O10" i="6"/>
  <c r="M10" i="6"/>
  <c r="H10" i="6"/>
  <c r="C10" i="6"/>
  <c r="AD9" i="6"/>
  <c r="J9" i="6" s="1"/>
  <c r="AB9" i="6"/>
  <c r="Y9" i="6"/>
  <c r="X9" i="6"/>
  <c r="P9" i="6"/>
  <c r="O9" i="6"/>
  <c r="M9" i="6"/>
  <c r="H9" i="6"/>
  <c r="C9" i="6"/>
  <c r="AB8" i="6"/>
  <c r="AD8" i="6" s="1"/>
  <c r="J8" i="6" s="1"/>
  <c r="Y8" i="6"/>
  <c r="X8" i="6"/>
  <c r="P8" i="6"/>
  <c r="O8" i="6"/>
  <c r="Q8" i="6" s="1"/>
  <c r="M8" i="6"/>
  <c r="H8" i="6"/>
  <c r="C8" i="6"/>
  <c r="AD7" i="6"/>
  <c r="J7" i="6" s="1"/>
  <c r="AB7" i="6"/>
  <c r="Y7" i="6"/>
  <c r="X7" i="6"/>
  <c r="P7" i="6"/>
  <c r="O7" i="6"/>
  <c r="M7" i="6"/>
  <c r="H7" i="6"/>
  <c r="C7" i="6"/>
  <c r="AB6" i="6"/>
  <c r="AD6" i="6" s="1"/>
  <c r="Y6" i="6"/>
  <c r="X6" i="6"/>
  <c r="P6" i="6"/>
  <c r="O6" i="6"/>
  <c r="M6" i="6"/>
  <c r="H6" i="6"/>
  <c r="C6" i="6"/>
  <c r="AB5" i="6"/>
  <c r="AD5" i="6" s="1"/>
  <c r="J5" i="6" s="1"/>
  <c r="K5" i="6" s="1"/>
  <c r="Y5" i="6"/>
  <c r="X5" i="6"/>
  <c r="P5" i="6"/>
  <c r="O5" i="6"/>
  <c r="Q5" i="6" s="1"/>
  <c r="M5" i="6"/>
  <c r="H5" i="6"/>
  <c r="C5" i="6"/>
  <c r="AB4" i="6"/>
  <c r="AD4" i="6" s="1"/>
  <c r="J4" i="6" s="1"/>
  <c r="Y4" i="6"/>
  <c r="X4" i="6"/>
  <c r="P4" i="6"/>
  <c r="O4" i="6"/>
  <c r="Q4" i="6" s="1"/>
  <c r="M4" i="6"/>
  <c r="H4" i="6"/>
  <c r="C4" i="6"/>
  <c r="AG3" i="6"/>
  <c r="AF3" i="6"/>
  <c r="W3" i="6"/>
  <c r="X3" i="6" s="1"/>
  <c r="V3" i="6"/>
  <c r="U3" i="6"/>
  <c r="T3" i="6"/>
  <c r="O3" i="6"/>
  <c r="G3" i="6"/>
  <c r="F3" i="6"/>
  <c r="D3" i="6"/>
  <c r="A2" i="6"/>
  <c r="A1" i="6"/>
  <c r="AB31" i="5"/>
  <c r="AD31" i="5" s="1"/>
  <c r="J31" i="5" s="1"/>
  <c r="K31" i="5" s="1"/>
  <c r="Y31" i="5"/>
  <c r="X31" i="5"/>
  <c r="Q31" i="5"/>
  <c r="P31" i="5"/>
  <c r="O31" i="5"/>
  <c r="M31" i="5"/>
  <c r="H31" i="5"/>
  <c r="C31" i="5"/>
  <c r="AB30" i="5"/>
  <c r="AD30" i="5" s="1"/>
  <c r="J30" i="5" s="1"/>
  <c r="Y30" i="5"/>
  <c r="X30" i="5"/>
  <c r="P30" i="5"/>
  <c r="O30" i="5"/>
  <c r="M30" i="5"/>
  <c r="H30" i="5"/>
  <c r="C30" i="5"/>
  <c r="AB29" i="5"/>
  <c r="AD29" i="5" s="1"/>
  <c r="J29" i="5" s="1"/>
  <c r="Y29" i="5"/>
  <c r="X29" i="5"/>
  <c r="Q29" i="5"/>
  <c r="P29" i="5"/>
  <c r="O29" i="5"/>
  <c r="M29" i="5"/>
  <c r="H29" i="5"/>
  <c r="C29" i="5"/>
  <c r="AB28" i="5"/>
  <c r="AD28" i="5" s="1"/>
  <c r="J28" i="5" s="1"/>
  <c r="Y28" i="5"/>
  <c r="X28" i="5"/>
  <c r="P28" i="5"/>
  <c r="Q28" i="5" s="1"/>
  <c r="O28" i="5"/>
  <c r="M28" i="5"/>
  <c r="H28" i="5"/>
  <c r="C28" i="5"/>
  <c r="AB27" i="5"/>
  <c r="AD27" i="5" s="1"/>
  <c r="J27" i="5" s="1"/>
  <c r="I27" i="5" s="1"/>
  <c r="Y27" i="5"/>
  <c r="X27" i="5"/>
  <c r="P27" i="5"/>
  <c r="O27" i="5"/>
  <c r="Q27" i="5" s="1"/>
  <c r="M27" i="5"/>
  <c r="H27" i="5"/>
  <c r="C27" i="5"/>
  <c r="AB26" i="5"/>
  <c r="AD26" i="5" s="1"/>
  <c r="J26" i="5" s="1"/>
  <c r="Y26" i="5"/>
  <c r="X26" i="5"/>
  <c r="P26" i="5"/>
  <c r="O26" i="5"/>
  <c r="Q26" i="5" s="1"/>
  <c r="M26" i="5"/>
  <c r="H26" i="5"/>
  <c r="C26" i="5"/>
  <c r="AD25" i="5"/>
  <c r="J25" i="5" s="1"/>
  <c r="AB25" i="5"/>
  <c r="Y25" i="5"/>
  <c r="X25" i="5"/>
  <c r="P25" i="5"/>
  <c r="O25" i="5"/>
  <c r="M25" i="5"/>
  <c r="H25" i="5"/>
  <c r="C25" i="5"/>
  <c r="AD24" i="5"/>
  <c r="AB24" i="5"/>
  <c r="Y24" i="5"/>
  <c r="X24" i="5"/>
  <c r="P24" i="5"/>
  <c r="O24" i="5"/>
  <c r="Q24" i="5" s="1"/>
  <c r="M24" i="5"/>
  <c r="J24" i="5"/>
  <c r="I24" i="5" s="1"/>
  <c r="H24" i="5"/>
  <c r="C24" i="5"/>
  <c r="AB23" i="5"/>
  <c r="AD23" i="5" s="1"/>
  <c r="J23" i="5" s="1"/>
  <c r="K23" i="5" s="1"/>
  <c r="Y23" i="5"/>
  <c r="X23" i="5"/>
  <c r="P23" i="5"/>
  <c r="O23" i="5"/>
  <c r="Q23" i="5" s="1"/>
  <c r="M23" i="5"/>
  <c r="I23" i="5"/>
  <c r="H23" i="5"/>
  <c r="C23" i="5"/>
  <c r="AB22" i="5"/>
  <c r="AD22" i="5" s="1"/>
  <c r="J22" i="5" s="1"/>
  <c r="Y22" i="5"/>
  <c r="X22" i="5"/>
  <c r="P22" i="5"/>
  <c r="O22" i="5"/>
  <c r="M22" i="5"/>
  <c r="H22" i="5"/>
  <c r="C22" i="5"/>
  <c r="AB21" i="5"/>
  <c r="AD21" i="5" s="1"/>
  <c r="J21" i="5" s="1"/>
  <c r="Y21" i="5"/>
  <c r="X21" i="5"/>
  <c r="Q21" i="5"/>
  <c r="P21" i="5"/>
  <c r="O21" i="5"/>
  <c r="M21" i="5"/>
  <c r="H21" i="5"/>
  <c r="C21" i="5"/>
  <c r="AB20" i="5"/>
  <c r="AD20" i="5" s="1"/>
  <c r="J20" i="5" s="1"/>
  <c r="Y20" i="5"/>
  <c r="X20" i="5"/>
  <c r="P20" i="5"/>
  <c r="Q20" i="5" s="1"/>
  <c r="O20" i="5"/>
  <c r="M20" i="5"/>
  <c r="H20" i="5"/>
  <c r="C20" i="5"/>
  <c r="AD19" i="5"/>
  <c r="J19" i="5" s="1"/>
  <c r="AB19" i="5"/>
  <c r="Y19" i="5"/>
  <c r="X19" i="5"/>
  <c r="P19" i="5"/>
  <c r="O19" i="5"/>
  <c r="M19" i="5"/>
  <c r="H19" i="5"/>
  <c r="C19" i="5"/>
  <c r="AB18" i="5"/>
  <c r="AD18" i="5" s="1"/>
  <c r="J18" i="5" s="1"/>
  <c r="Y18" i="5"/>
  <c r="X18" i="5"/>
  <c r="P18" i="5"/>
  <c r="O18" i="5"/>
  <c r="Q18" i="5" s="1"/>
  <c r="M18" i="5"/>
  <c r="H18" i="5"/>
  <c r="C18" i="5"/>
  <c r="AD17" i="5"/>
  <c r="J17" i="5" s="1"/>
  <c r="AB17" i="5"/>
  <c r="Y17" i="5"/>
  <c r="X17" i="5"/>
  <c r="P17" i="5"/>
  <c r="O17" i="5"/>
  <c r="M17" i="5"/>
  <c r="H17" i="5"/>
  <c r="C17" i="5"/>
  <c r="AB16" i="5"/>
  <c r="AD16" i="5" s="1"/>
  <c r="J16" i="5" s="1"/>
  <c r="Y16" i="5"/>
  <c r="X16" i="5"/>
  <c r="P16" i="5"/>
  <c r="O16" i="5"/>
  <c r="M16" i="5"/>
  <c r="H16" i="5"/>
  <c r="C16" i="5"/>
  <c r="AB15" i="5"/>
  <c r="AD15" i="5" s="1"/>
  <c r="J15" i="5" s="1"/>
  <c r="K15" i="5" s="1"/>
  <c r="Y15" i="5"/>
  <c r="X15" i="5"/>
  <c r="P15" i="5"/>
  <c r="O15" i="5"/>
  <c r="Q15" i="5" s="1"/>
  <c r="M15" i="5"/>
  <c r="H15" i="5"/>
  <c r="C15" i="5"/>
  <c r="AB14" i="5"/>
  <c r="AD14" i="5" s="1"/>
  <c r="J14" i="5" s="1"/>
  <c r="Y14" i="5"/>
  <c r="X14" i="5"/>
  <c r="P14" i="5"/>
  <c r="O14" i="5"/>
  <c r="Q14" i="5" s="1"/>
  <c r="M14" i="5"/>
  <c r="H14" i="5"/>
  <c r="C14" i="5"/>
  <c r="AB13" i="5"/>
  <c r="AD13" i="5" s="1"/>
  <c r="J13" i="5" s="1"/>
  <c r="Y13" i="5"/>
  <c r="X13" i="5"/>
  <c r="P13" i="5"/>
  <c r="Q13" i="5" s="1"/>
  <c r="O13" i="5"/>
  <c r="M13" i="5"/>
  <c r="H13" i="5"/>
  <c r="C13" i="5"/>
  <c r="AB12" i="5"/>
  <c r="AD12" i="5" s="1"/>
  <c r="J12" i="5" s="1"/>
  <c r="Y12" i="5"/>
  <c r="X12" i="5"/>
  <c r="P12" i="5"/>
  <c r="Q12" i="5" s="1"/>
  <c r="O12" i="5"/>
  <c r="M12" i="5"/>
  <c r="H12" i="5"/>
  <c r="C12" i="5"/>
  <c r="AB11" i="5"/>
  <c r="AD11" i="5" s="1"/>
  <c r="J11" i="5" s="1"/>
  <c r="I11" i="5" s="1"/>
  <c r="Y11" i="5"/>
  <c r="X11" i="5"/>
  <c r="P11" i="5"/>
  <c r="O11" i="5"/>
  <c r="Q11" i="5" s="1"/>
  <c r="M11" i="5"/>
  <c r="H11" i="5"/>
  <c r="C11" i="5"/>
  <c r="AB10" i="5"/>
  <c r="AD10" i="5" s="1"/>
  <c r="J10" i="5" s="1"/>
  <c r="Y10" i="5"/>
  <c r="X10" i="5"/>
  <c r="P10" i="5"/>
  <c r="O10" i="5"/>
  <c r="Q10" i="5" s="1"/>
  <c r="M10" i="5"/>
  <c r="H10" i="5"/>
  <c r="C10" i="5"/>
  <c r="AD9" i="5"/>
  <c r="J9" i="5" s="1"/>
  <c r="AB9" i="5"/>
  <c r="Y9" i="5"/>
  <c r="X9" i="5"/>
  <c r="P9" i="5"/>
  <c r="O9" i="5"/>
  <c r="M9" i="5"/>
  <c r="H9" i="5"/>
  <c r="C9" i="5"/>
  <c r="AB8" i="5"/>
  <c r="AD8" i="5" s="1"/>
  <c r="Y8" i="5"/>
  <c r="X8" i="5"/>
  <c r="P8" i="5"/>
  <c r="O8" i="5"/>
  <c r="M8" i="5"/>
  <c r="J8" i="5"/>
  <c r="I8" i="5" s="1"/>
  <c r="H8" i="5"/>
  <c r="C8" i="5"/>
  <c r="AB7" i="5"/>
  <c r="AD7" i="5" s="1"/>
  <c r="J7" i="5" s="1"/>
  <c r="K7" i="5" s="1"/>
  <c r="Y7" i="5"/>
  <c r="X7" i="5"/>
  <c r="P7" i="5"/>
  <c r="O7" i="5"/>
  <c r="Q7" i="5" s="1"/>
  <c r="M7" i="5"/>
  <c r="H7" i="5"/>
  <c r="C7" i="5"/>
  <c r="AB6" i="5"/>
  <c r="AD6" i="5" s="1"/>
  <c r="J6" i="5" s="1"/>
  <c r="Y6" i="5"/>
  <c r="X6" i="5"/>
  <c r="P6" i="5"/>
  <c r="O6" i="5"/>
  <c r="M6" i="5"/>
  <c r="H6" i="5"/>
  <c r="C6" i="5"/>
  <c r="AB5" i="5"/>
  <c r="AD5" i="5" s="1"/>
  <c r="J5" i="5" s="1"/>
  <c r="Y5" i="5"/>
  <c r="X5" i="5"/>
  <c r="P5" i="5"/>
  <c r="O5" i="5"/>
  <c r="Q5" i="5" s="1"/>
  <c r="M5" i="5"/>
  <c r="H5" i="5"/>
  <c r="C5" i="5"/>
  <c r="AB4" i="5"/>
  <c r="AD4" i="5" s="1"/>
  <c r="Y4" i="5"/>
  <c r="X4" i="5"/>
  <c r="P4" i="5"/>
  <c r="Q4" i="5" s="1"/>
  <c r="O4" i="5"/>
  <c r="M4" i="5"/>
  <c r="H4" i="5"/>
  <c r="C4" i="5"/>
  <c r="AG3" i="5"/>
  <c r="AF3" i="5"/>
  <c r="W3" i="5"/>
  <c r="X3" i="5" s="1"/>
  <c r="V3" i="5"/>
  <c r="U3" i="5"/>
  <c r="T3" i="5"/>
  <c r="O3" i="5"/>
  <c r="G3" i="5"/>
  <c r="F3" i="5"/>
  <c r="D3" i="5"/>
  <c r="A2" i="5"/>
  <c r="A1" i="5"/>
  <c r="AB31" i="4"/>
  <c r="AD31" i="4" s="1"/>
  <c r="J31" i="4" s="1"/>
  <c r="Y31" i="4"/>
  <c r="X31" i="4"/>
  <c r="P31" i="4"/>
  <c r="O31" i="4"/>
  <c r="Q31" i="4" s="1"/>
  <c r="M31" i="4"/>
  <c r="H31" i="4"/>
  <c r="C31" i="4"/>
  <c r="AB30" i="4"/>
  <c r="AD30" i="4" s="1"/>
  <c r="J30" i="4" s="1"/>
  <c r="Y30" i="4"/>
  <c r="X30" i="4"/>
  <c r="P30" i="4"/>
  <c r="O30" i="4"/>
  <c r="M30" i="4"/>
  <c r="H30" i="4"/>
  <c r="C30" i="4"/>
  <c r="AD29" i="4"/>
  <c r="J29" i="4" s="1"/>
  <c r="I29" i="4" s="1"/>
  <c r="AB29" i="4"/>
  <c r="Y29" i="4"/>
  <c r="X29" i="4"/>
  <c r="P29" i="4"/>
  <c r="O29" i="4"/>
  <c r="M29" i="4"/>
  <c r="H29" i="4"/>
  <c r="C29" i="4"/>
  <c r="AB28" i="4"/>
  <c r="AD28" i="4" s="1"/>
  <c r="J28" i="4" s="1"/>
  <c r="Y28" i="4"/>
  <c r="X28" i="4"/>
  <c r="P28" i="4"/>
  <c r="O28" i="4"/>
  <c r="M28" i="4"/>
  <c r="H28" i="4"/>
  <c r="C28" i="4"/>
  <c r="AB27" i="4"/>
  <c r="AD27" i="4" s="1"/>
  <c r="J27" i="4" s="1"/>
  <c r="Y27" i="4"/>
  <c r="X27" i="4"/>
  <c r="P27" i="4"/>
  <c r="O27" i="4"/>
  <c r="M27" i="4"/>
  <c r="H27" i="4"/>
  <c r="C27" i="4"/>
  <c r="AD26" i="4"/>
  <c r="J26" i="4" s="1"/>
  <c r="AB26" i="4"/>
  <c r="Y26" i="4"/>
  <c r="X26" i="4"/>
  <c r="P26" i="4"/>
  <c r="O26" i="4"/>
  <c r="M26" i="4"/>
  <c r="H26" i="4"/>
  <c r="C26" i="4"/>
  <c r="AB25" i="4"/>
  <c r="AD25" i="4" s="1"/>
  <c r="J25" i="4" s="1"/>
  <c r="K25" i="4" s="1"/>
  <c r="Y25" i="4"/>
  <c r="X25" i="4"/>
  <c r="Q25" i="4"/>
  <c r="P25" i="4"/>
  <c r="O25" i="4"/>
  <c r="M25" i="4"/>
  <c r="H25" i="4"/>
  <c r="C25" i="4"/>
  <c r="AB24" i="4"/>
  <c r="AD24" i="4" s="1"/>
  <c r="J24" i="4" s="1"/>
  <c r="Y24" i="4"/>
  <c r="X24" i="4"/>
  <c r="P24" i="4"/>
  <c r="O24" i="4"/>
  <c r="Q24" i="4" s="1"/>
  <c r="M24" i="4"/>
  <c r="H24" i="4"/>
  <c r="C24" i="4"/>
  <c r="AB23" i="4"/>
  <c r="AD23" i="4" s="1"/>
  <c r="J23" i="4" s="1"/>
  <c r="Y23" i="4"/>
  <c r="X23" i="4"/>
  <c r="P23" i="4"/>
  <c r="O23" i="4"/>
  <c r="Q23" i="4" s="1"/>
  <c r="M23" i="4"/>
  <c r="H23" i="4"/>
  <c r="C23" i="4"/>
  <c r="AB22" i="4"/>
  <c r="AD22" i="4" s="1"/>
  <c r="J22" i="4" s="1"/>
  <c r="K22" i="4" s="1"/>
  <c r="Y22" i="4"/>
  <c r="X22" i="4"/>
  <c r="P22" i="4"/>
  <c r="O22" i="4"/>
  <c r="M22" i="4"/>
  <c r="I22" i="4"/>
  <c r="H22" i="4"/>
  <c r="C22" i="4"/>
  <c r="AB21" i="4"/>
  <c r="AD21" i="4" s="1"/>
  <c r="J21" i="4" s="1"/>
  <c r="I21" i="4" s="1"/>
  <c r="Y21" i="4"/>
  <c r="X21" i="4"/>
  <c r="P21" i="4"/>
  <c r="O21" i="4"/>
  <c r="Q21" i="4" s="1"/>
  <c r="M21" i="4"/>
  <c r="H21" i="4"/>
  <c r="C21" i="4"/>
  <c r="AB20" i="4"/>
  <c r="AD20" i="4" s="1"/>
  <c r="J20" i="4" s="1"/>
  <c r="Y20" i="4"/>
  <c r="X20" i="4"/>
  <c r="P20" i="4"/>
  <c r="O20" i="4"/>
  <c r="Q20" i="4" s="1"/>
  <c r="M20" i="4"/>
  <c r="H20" i="4"/>
  <c r="C20" i="4"/>
  <c r="AB19" i="4"/>
  <c r="AD19" i="4" s="1"/>
  <c r="J19" i="4" s="1"/>
  <c r="Y19" i="4"/>
  <c r="X19" i="4"/>
  <c r="P19" i="4"/>
  <c r="Q19" i="4" s="1"/>
  <c r="O19" i="4"/>
  <c r="M19" i="4"/>
  <c r="H19" i="4"/>
  <c r="C19" i="4"/>
  <c r="AB18" i="4"/>
  <c r="AD18" i="4" s="1"/>
  <c r="J18" i="4" s="1"/>
  <c r="Y18" i="4"/>
  <c r="X18" i="4"/>
  <c r="P18" i="4"/>
  <c r="O18" i="4"/>
  <c r="M18" i="4"/>
  <c r="H18" i="4"/>
  <c r="C18" i="4"/>
  <c r="AB17" i="4"/>
  <c r="AD17" i="4" s="1"/>
  <c r="J17" i="4" s="1"/>
  <c r="Y17" i="4"/>
  <c r="X17" i="4"/>
  <c r="Q17" i="4"/>
  <c r="P17" i="4"/>
  <c r="O17" i="4"/>
  <c r="M17" i="4"/>
  <c r="H17" i="4"/>
  <c r="C17" i="4"/>
  <c r="AB16" i="4"/>
  <c r="AD16" i="4" s="1"/>
  <c r="J16" i="4" s="1"/>
  <c r="Y16" i="4"/>
  <c r="X16" i="4"/>
  <c r="P16" i="4"/>
  <c r="O16" i="4"/>
  <c r="M16" i="4"/>
  <c r="H16" i="4"/>
  <c r="C16" i="4"/>
  <c r="AB15" i="4"/>
  <c r="AD15" i="4" s="1"/>
  <c r="J15" i="4" s="1"/>
  <c r="Y15" i="4"/>
  <c r="X15" i="4"/>
  <c r="Q15" i="4"/>
  <c r="P15" i="4"/>
  <c r="O15" i="4"/>
  <c r="M15" i="4"/>
  <c r="H15" i="4"/>
  <c r="C15" i="4"/>
  <c r="AB14" i="4"/>
  <c r="AD14" i="4" s="1"/>
  <c r="J14" i="4" s="1"/>
  <c r="K14" i="4" s="1"/>
  <c r="Y14" i="4"/>
  <c r="X14" i="4"/>
  <c r="P14" i="4"/>
  <c r="Q14" i="4" s="1"/>
  <c r="O14" i="4"/>
  <c r="M14" i="4"/>
  <c r="I14" i="4"/>
  <c r="H14" i="4"/>
  <c r="C14" i="4"/>
  <c r="AD13" i="4"/>
  <c r="J13" i="4" s="1"/>
  <c r="I13" i="4" s="1"/>
  <c r="AB13" i="4"/>
  <c r="Y13" i="4"/>
  <c r="X13" i="4"/>
  <c r="P13" i="4"/>
  <c r="O13" i="4"/>
  <c r="Q13" i="4" s="1"/>
  <c r="M13" i="4"/>
  <c r="H13" i="4"/>
  <c r="C13" i="4"/>
  <c r="AB12" i="4"/>
  <c r="AD12" i="4" s="1"/>
  <c r="J12" i="4" s="1"/>
  <c r="Y12" i="4"/>
  <c r="X12" i="4"/>
  <c r="P12" i="4"/>
  <c r="O12" i="4"/>
  <c r="Q12" i="4" s="1"/>
  <c r="M12" i="4"/>
  <c r="H12" i="4"/>
  <c r="C12" i="4"/>
  <c r="AD11" i="4"/>
  <c r="J11" i="4" s="1"/>
  <c r="AB11" i="4"/>
  <c r="Y11" i="4"/>
  <c r="X11" i="4"/>
  <c r="P11" i="4"/>
  <c r="O11" i="4"/>
  <c r="M11" i="4"/>
  <c r="H11" i="4"/>
  <c r="C11" i="4"/>
  <c r="AB10" i="4"/>
  <c r="AD10" i="4" s="1"/>
  <c r="J10" i="4" s="1"/>
  <c r="Y10" i="4"/>
  <c r="X10" i="4"/>
  <c r="P10" i="4"/>
  <c r="O10" i="4"/>
  <c r="M10" i="4"/>
  <c r="H10" i="4"/>
  <c r="C10" i="4"/>
  <c r="AB9" i="4"/>
  <c r="AD9" i="4" s="1"/>
  <c r="J9" i="4" s="1"/>
  <c r="Y9" i="4"/>
  <c r="X9" i="4"/>
  <c r="Q9" i="4"/>
  <c r="P9" i="4"/>
  <c r="O9" i="4"/>
  <c r="M9" i="4"/>
  <c r="H9" i="4"/>
  <c r="C9" i="4"/>
  <c r="AB8" i="4"/>
  <c r="AD8" i="4" s="1"/>
  <c r="J8" i="4" s="1"/>
  <c r="Y8" i="4"/>
  <c r="X8" i="4"/>
  <c r="P8" i="4"/>
  <c r="O8" i="4"/>
  <c r="Q8" i="4" s="1"/>
  <c r="M8" i="4"/>
  <c r="H8" i="4"/>
  <c r="C8" i="4"/>
  <c r="AB7" i="4"/>
  <c r="AD7" i="4" s="1"/>
  <c r="J7" i="4" s="1"/>
  <c r="Y7" i="4"/>
  <c r="X7" i="4"/>
  <c r="Q7" i="4"/>
  <c r="P7" i="4"/>
  <c r="O7" i="4"/>
  <c r="M7" i="4"/>
  <c r="H7" i="4"/>
  <c r="C7" i="4"/>
  <c r="AB6" i="4"/>
  <c r="AD6" i="4" s="1"/>
  <c r="J6" i="4" s="1"/>
  <c r="K6" i="4" s="1"/>
  <c r="Y6" i="4"/>
  <c r="X6" i="4"/>
  <c r="Q6" i="4"/>
  <c r="P6" i="4"/>
  <c r="O6" i="4"/>
  <c r="M6" i="4"/>
  <c r="H6" i="4"/>
  <c r="C6" i="4"/>
  <c r="AB5" i="4"/>
  <c r="AD5" i="4" s="1"/>
  <c r="J5" i="4" s="1"/>
  <c r="Y5" i="4"/>
  <c r="X5" i="4"/>
  <c r="P5" i="4"/>
  <c r="O5" i="4"/>
  <c r="Q5" i="4" s="1"/>
  <c r="M5" i="4"/>
  <c r="H5" i="4"/>
  <c r="C5" i="4"/>
  <c r="AB4" i="4"/>
  <c r="AD4" i="4" s="1"/>
  <c r="Y4" i="4"/>
  <c r="X4" i="4"/>
  <c r="P4" i="4"/>
  <c r="O4" i="4"/>
  <c r="Q4" i="4" s="1"/>
  <c r="M4" i="4"/>
  <c r="H4" i="4"/>
  <c r="C4" i="4"/>
  <c r="AG3" i="4"/>
  <c r="AF3" i="4"/>
  <c r="W3" i="4"/>
  <c r="V3" i="4"/>
  <c r="U3" i="4"/>
  <c r="T3" i="4"/>
  <c r="O3" i="4"/>
  <c r="H3" i="4"/>
  <c r="G3" i="4"/>
  <c r="F3" i="4"/>
  <c r="D3" i="4"/>
  <c r="A2" i="4"/>
  <c r="A1" i="4"/>
  <c r="AB31" i="3"/>
  <c r="AD31" i="3" s="1"/>
  <c r="J31" i="3" s="1"/>
  <c r="Y31" i="3"/>
  <c r="X31" i="3"/>
  <c r="P31" i="3"/>
  <c r="O31" i="3"/>
  <c r="Q31" i="3" s="1"/>
  <c r="M31" i="3"/>
  <c r="H31" i="3"/>
  <c r="C31" i="3"/>
  <c r="AB30" i="3"/>
  <c r="AD30" i="3" s="1"/>
  <c r="J30" i="3" s="1"/>
  <c r="Y30" i="3"/>
  <c r="X30" i="3"/>
  <c r="P30" i="3"/>
  <c r="O30" i="3"/>
  <c r="Q30" i="3" s="1"/>
  <c r="M30" i="3"/>
  <c r="H30" i="3"/>
  <c r="C30" i="3"/>
  <c r="AB29" i="3"/>
  <c r="AD29" i="3" s="1"/>
  <c r="J29" i="3" s="1"/>
  <c r="Y29" i="3"/>
  <c r="X29" i="3"/>
  <c r="P29" i="3"/>
  <c r="O29" i="3"/>
  <c r="M29" i="3"/>
  <c r="H29" i="3"/>
  <c r="C29" i="3"/>
  <c r="AB28" i="3"/>
  <c r="AD28" i="3" s="1"/>
  <c r="J28" i="3" s="1"/>
  <c r="I28" i="3" s="1"/>
  <c r="Y28" i="3"/>
  <c r="X28" i="3"/>
  <c r="P28" i="3"/>
  <c r="O28" i="3"/>
  <c r="Q28" i="3" s="1"/>
  <c r="M28" i="3"/>
  <c r="H28" i="3"/>
  <c r="C28" i="3"/>
  <c r="AB27" i="3"/>
  <c r="AD27" i="3" s="1"/>
  <c r="J27" i="3" s="1"/>
  <c r="Y27" i="3"/>
  <c r="X27" i="3"/>
  <c r="Q27" i="3"/>
  <c r="P27" i="3"/>
  <c r="O27" i="3"/>
  <c r="M27" i="3"/>
  <c r="H27" i="3"/>
  <c r="C27" i="3"/>
  <c r="AB26" i="3"/>
  <c r="AD26" i="3" s="1"/>
  <c r="J26" i="3" s="1"/>
  <c r="Y26" i="3"/>
  <c r="X26" i="3"/>
  <c r="P26" i="3"/>
  <c r="O26" i="3"/>
  <c r="M26" i="3"/>
  <c r="H26" i="3"/>
  <c r="C26" i="3"/>
  <c r="AB25" i="3"/>
  <c r="AD25" i="3" s="1"/>
  <c r="J25" i="3" s="1"/>
  <c r="Y25" i="3"/>
  <c r="X25" i="3"/>
  <c r="P25" i="3"/>
  <c r="O25" i="3"/>
  <c r="Q25" i="3" s="1"/>
  <c r="M25" i="3"/>
  <c r="H25" i="3"/>
  <c r="C25" i="3"/>
  <c r="AB24" i="3"/>
  <c r="AD24" i="3" s="1"/>
  <c r="J24" i="3" s="1"/>
  <c r="K24" i="3" s="1"/>
  <c r="Y24" i="3"/>
  <c r="X24" i="3"/>
  <c r="P24" i="3"/>
  <c r="O24" i="3"/>
  <c r="Q24" i="3" s="1"/>
  <c r="M24" i="3"/>
  <c r="H24" i="3"/>
  <c r="C24" i="3"/>
  <c r="AD23" i="3"/>
  <c r="J23" i="3" s="1"/>
  <c r="I23" i="3" s="1"/>
  <c r="AB23" i="3"/>
  <c r="Y23" i="3"/>
  <c r="X23" i="3"/>
  <c r="P23" i="3"/>
  <c r="O23" i="3"/>
  <c r="Q23" i="3" s="1"/>
  <c r="M23" i="3"/>
  <c r="K23" i="3"/>
  <c r="H23" i="3"/>
  <c r="C23" i="3"/>
  <c r="AB22" i="3"/>
  <c r="AD22" i="3" s="1"/>
  <c r="J22" i="3" s="1"/>
  <c r="Y22" i="3"/>
  <c r="X22" i="3"/>
  <c r="P22" i="3"/>
  <c r="O22" i="3"/>
  <c r="M22" i="3"/>
  <c r="H22" i="3"/>
  <c r="C22" i="3"/>
  <c r="AB21" i="3"/>
  <c r="AD21" i="3" s="1"/>
  <c r="J21" i="3" s="1"/>
  <c r="Y21" i="3"/>
  <c r="X21" i="3"/>
  <c r="P21" i="3"/>
  <c r="O21" i="3"/>
  <c r="Q21" i="3" s="1"/>
  <c r="M21" i="3"/>
  <c r="H21" i="3"/>
  <c r="C21" i="3"/>
  <c r="AB20" i="3"/>
  <c r="AD20" i="3" s="1"/>
  <c r="J20" i="3" s="1"/>
  <c r="Y20" i="3"/>
  <c r="X20" i="3"/>
  <c r="P20" i="3"/>
  <c r="O20" i="3"/>
  <c r="Q20" i="3" s="1"/>
  <c r="M20" i="3"/>
  <c r="H20" i="3"/>
  <c r="C20" i="3"/>
  <c r="AB19" i="3"/>
  <c r="AD19" i="3" s="1"/>
  <c r="J19" i="3" s="1"/>
  <c r="Y19" i="3"/>
  <c r="X19" i="3"/>
  <c r="P19" i="3"/>
  <c r="O19" i="3"/>
  <c r="Q19" i="3" s="1"/>
  <c r="M19" i="3"/>
  <c r="H19" i="3"/>
  <c r="C19" i="3"/>
  <c r="AB18" i="3"/>
  <c r="AD18" i="3" s="1"/>
  <c r="J18" i="3" s="1"/>
  <c r="Y18" i="3"/>
  <c r="X18" i="3"/>
  <c r="P18" i="3"/>
  <c r="O18" i="3"/>
  <c r="M18" i="3"/>
  <c r="H18" i="3"/>
  <c r="C18" i="3"/>
  <c r="AB17" i="3"/>
  <c r="AD17" i="3" s="1"/>
  <c r="J17" i="3" s="1"/>
  <c r="Y17" i="3"/>
  <c r="X17" i="3"/>
  <c r="P17" i="3"/>
  <c r="O17" i="3"/>
  <c r="Q17" i="3" s="1"/>
  <c r="M17" i="3"/>
  <c r="H17" i="3"/>
  <c r="C17" i="3"/>
  <c r="AB16" i="3"/>
  <c r="AD16" i="3" s="1"/>
  <c r="J16" i="3" s="1"/>
  <c r="K16" i="3" s="1"/>
  <c r="Y16" i="3"/>
  <c r="X16" i="3"/>
  <c r="P16" i="3"/>
  <c r="O16" i="3"/>
  <c r="M16" i="3"/>
  <c r="H16" i="3"/>
  <c r="C16" i="3"/>
  <c r="AD15" i="3"/>
  <c r="J15" i="3" s="1"/>
  <c r="I15" i="3" s="1"/>
  <c r="AB15" i="3"/>
  <c r="Y15" i="3"/>
  <c r="X15" i="3"/>
  <c r="P15" i="3"/>
  <c r="O15" i="3"/>
  <c r="Q15" i="3" s="1"/>
  <c r="M15" i="3"/>
  <c r="H15" i="3"/>
  <c r="C15" i="3"/>
  <c r="AD14" i="3"/>
  <c r="AB14" i="3"/>
  <c r="Y14" i="3"/>
  <c r="X14" i="3"/>
  <c r="P14" i="3"/>
  <c r="O14" i="3"/>
  <c r="Q14" i="3" s="1"/>
  <c r="M14" i="3"/>
  <c r="J14" i="3"/>
  <c r="K14" i="3" s="1"/>
  <c r="H14" i="3"/>
  <c r="C14" i="3"/>
  <c r="AB13" i="3"/>
  <c r="AD13" i="3" s="1"/>
  <c r="J13" i="3" s="1"/>
  <c r="Y13" i="3"/>
  <c r="X13" i="3"/>
  <c r="P13" i="3"/>
  <c r="O13" i="3"/>
  <c r="Q13" i="3" s="1"/>
  <c r="M13" i="3"/>
  <c r="H13" i="3"/>
  <c r="C13" i="3"/>
  <c r="AB12" i="3"/>
  <c r="AD12" i="3" s="1"/>
  <c r="J12" i="3" s="1"/>
  <c r="I12" i="3" s="1"/>
  <c r="Y12" i="3"/>
  <c r="X12" i="3"/>
  <c r="P12" i="3"/>
  <c r="O12" i="3"/>
  <c r="M12" i="3"/>
  <c r="H12" i="3"/>
  <c r="C12" i="3"/>
  <c r="AB11" i="3"/>
  <c r="AD11" i="3" s="1"/>
  <c r="J11" i="3" s="1"/>
  <c r="K11" i="3" s="1"/>
  <c r="Y11" i="3"/>
  <c r="X11" i="3"/>
  <c r="Q11" i="3"/>
  <c r="P11" i="3"/>
  <c r="O11" i="3"/>
  <c r="M11" i="3"/>
  <c r="H11" i="3"/>
  <c r="C11" i="3"/>
  <c r="AB10" i="3"/>
  <c r="AD10" i="3" s="1"/>
  <c r="J10" i="3" s="1"/>
  <c r="Y10" i="3"/>
  <c r="X10" i="3"/>
  <c r="P10" i="3"/>
  <c r="O10" i="3"/>
  <c r="M10" i="3"/>
  <c r="H10" i="3"/>
  <c r="C10" i="3"/>
  <c r="AB9" i="3"/>
  <c r="AD9" i="3" s="1"/>
  <c r="J9" i="3" s="1"/>
  <c r="Y9" i="3"/>
  <c r="X9" i="3"/>
  <c r="P9" i="3"/>
  <c r="O9" i="3"/>
  <c r="Q9" i="3" s="1"/>
  <c r="M9" i="3"/>
  <c r="H9" i="3"/>
  <c r="C9" i="3"/>
  <c r="AB8" i="3"/>
  <c r="AD8" i="3" s="1"/>
  <c r="J8" i="3" s="1"/>
  <c r="K8" i="3" s="1"/>
  <c r="Y8" i="3"/>
  <c r="X8" i="3"/>
  <c r="P8" i="3"/>
  <c r="O8" i="3"/>
  <c r="M8" i="3"/>
  <c r="H8" i="3"/>
  <c r="C8" i="3"/>
  <c r="AD7" i="3"/>
  <c r="J7" i="3" s="1"/>
  <c r="I7" i="3" s="1"/>
  <c r="AB7" i="3"/>
  <c r="Y7" i="3"/>
  <c r="X7" i="3"/>
  <c r="P7" i="3"/>
  <c r="O7" i="3"/>
  <c r="M7" i="3"/>
  <c r="H7" i="3"/>
  <c r="C7" i="3"/>
  <c r="AB6" i="3"/>
  <c r="AD6" i="3" s="1"/>
  <c r="J6" i="3" s="1"/>
  <c r="I6" i="3" s="1"/>
  <c r="Y6" i="3"/>
  <c r="X6" i="3"/>
  <c r="P6" i="3"/>
  <c r="O6" i="3"/>
  <c r="M6" i="3"/>
  <c r="H6" i="3"/>
  <c r="C6" i="3"/>
  <c r="AB5" i="3"/>
  <c r="AD5" i="3" s="1"/>
  <c r="J5" i="3" s="1"/>
  <c r="Y5" i="3"/>
  <c r="X5" i="3"/>
  <c r="Q5" i="3"/>
  <c r="P5" i="3"/>
  <c r="O5" i="3"/>
  <c r="M5" i="3"/>
  <c r="H5" i="3"/>
  <c r="C5" i="3"/>
  <c r="AB4" i="3"/>
  <c r="AD4" i="3" s="1"/>
  <c r="Y4" i="3"/>
  <c r="X4" i="3"/>
  <c r="P4" i="3"/>
  <c r="O4" i="3"/>
  <c r="M4" i="3"/>
  <c r="H4" i="3"/>
  <c r="C4" i="3"/>
  <c r="AG3" i="3"/>
  <c r="AF3" i="3"/>
  <c r="W3" i="3"/>
  <c r="V3" i="3"/>
  <c r="U3" i="3"/>
  <c r="T3" i="3"/>
  <c r="O3" i="3"/>
  <c r="G3" i="3"/>
  <c r="H3" i="3" s="1"/>
  <c r="F3" i="3"/>
  <c r="D3" i="3"/>
  <c r="A2" i="3"/>
  <c r="A1" i="3"/>
  <c r="AB31" i="2"/>
  <c r="AD31" i="2" s="1"/>
  <c r="J31" i="2" s="1"/>
  <c r="Y31" i="2"/>
  <c r="X31" i="2"/>
  <c r="P31" i="2"/>
  <c r="O31" i="2"/>
  <c r="Q31" i="2" s="1"/>
  <c r="M31" i="2"/>
  <c r="H31" i="2"/>
  <c r="C31" i="2"/>
  <c r="AB30" i="2"/>
  <c r="AD30" i="2" s="1"/>
  <c r="J30" i="2" s="1"/>
  <c r="Y30" i="2"/>
  <c r="X30" i="2"/>
  <c r="P30" i="2"/>
  <c r="O30" i="2"/>
  <c r="Q30" i="2" s="1"/>
  <c r="M30" i="2"/>
  <c r="H30" i="2"/>
  <c r="C30" i="2"/>
  <c r="AB29" i="2"/>
  <c r="AD29" i="2" s="1"/>
  <c r="J29" i="2" s="1"/>
  <c r="Y29" i="2"/>
  <c r="X29" i="2"/>
  <c r="P29" i="2"/>
  <c r="O29" i="2"/>
  <c r="Q29" i="2" s="1"/>
  <c r="M29" i="2"/>
  <c r="H29" i="2"/>
  <c r="C29" i="2"/>
  <c r="AB28" i="2"/>
  <c r="AD28" i="2" s="1"/>
  <c r="J28" i="2" s="1"/>
  <c r="Y28" i="2"/>
  <c r="X28" i="2"/>
  <c r="P28" i="2"/>
  <c r="O28" i="2"/>
  <c r="Q28" i="2" s="1"/>
  <c r="M28" i="2"/>
  <c r="H28" i="2"/>
  <c r="C28" i="2"/>
  <c r="AD27" i="2"/>
  <c r="J27" i="2" s="1"/>
  <c r="AB27" i="2"/>
  <c r="Y27" i="2"/>
  <c r="X27" i="2"/>
  <c r="P27" i="2"/>
  <c r="O27" i="2"/>
  <c r="Q27" i="2" s="1"/>
  <c r="M27" i="2"/>
  <c r="H27" i="2"/>
  <c r="C27" i="2"/>
  <c r="AB26" i="2"/>
  <c r="AD26" i="2" s="1"/>
  <c r="J26" i="2" s="1"/>
  <c r="K26" i="2" s="1"/>
  <c r="Y26" i="2"/>
  <c r="X26" i="2"/>
  <c r="P26" i="2"/>
  <c r="Q26" i="2" s="1"/>
  <c r="O26" i="2"/>
  <c r="M26" i="2"/>
  <c r="H26" i="2"/>
  <c r="C26" i="2"/>
  <c r="AB25" i="2"/>
  <c r="AD25" i="2" s="1"/>
  <c r="J25" i="2" s="1"/>
  <c r="I25" i="2" s="1"/>
  <c r="Y25" i="2"/>
  <c r="X25" i="2"/>
  <c r="P25" i="2"/>
  <c r="O25" i="2"/>
  <c r="Q25" i="2" s="1"/>
  <c r="M25" i="2"/>
  <c r="H25" i="2"/>
  <c r="C25" i="2"/>
  <c r="AB24" i="2"/>
  <c r="AD24" i="2" s="1"/>
  <c r="J24" i="2" s="1"/>
  <c r="Y24" i="2"/>
  <c r="X24" i="2"/>
  <c r="P24" i="2"/>
  <c r="O24" i="2"/>
  <c r="M24" i="2"/>
  <c r="H24" i="2"/>
  <c r="C24" i="2"/>
  <c r="AB23" i="2"/>
  <c r="AD23" i="2" s="1"/>
  <c r="J23" i="2" s="1"/>
  <c r="K23" i="2" s="1"/>
  <c r="Y23" i="2"/>
  <c r="X23" i="2"/>
  <c r="P23" i="2"/>
  <c r="O23" i="2"/>
  <c r="Q23" i="2" s="1"/>
  <c r="M23" i="2"/>
  <c r="H23" i="2"/>
  <c r="C23" i="2"/>
  <c r="AD22" i="2"/>
  <c r="AB22" i="2"/>
  <c r="Y22" i="2"/>
  <c r="X22" i="2"/>
  <c r="P22" i="2"/>
  <c r="O22" i="2"/>
  <c r="Q22" i="2" s="1"/>
  <c r="M22" i="2"/>
  <c r="J22" i="2"/>
  <c r="I22" i="2" s="1"/>
  <c r="H22" i="2"/>
  <c r="C22" i="2"/>
  <c r="AB21" i="2"/>
  <c r="AD21" i="2" s="1"/>
  <c r="J21" i="2" s="1"/>
  <c r="Y21" i="2"/>
  <c r="X21" i="2"/>
  <c r="Q21" i="2"/>
  <c r="P21" i="2"/>
  <c r="O21" i="2"/>
  <c r="M21" i="2"/>
  <c r="H21" i="2"/>
  <c r="C21" i="2"/>
  <c r="AB20" i="2"/>
  <c r="AD20" i="2" s="1"/>
  <c r="J20" i="2" s="1"/>
  <c r="Y20" i="2"/>
  <c r="X20" i="2"/>
  <c r="P20" i="2"/>
  <c r="O20" i="2"/>
  <c r="Q20" i="2" s="1"/>
  <c r="M20" i="2"/>
  <c r="H20" i="2"/>
  <c r="C20" i="2"/>
  <c r="AB19" i="2"/>
  <c r="AD19" i="2" s="1"/>
  <c r="J19" i="2" s="1"/>
  <c r="Y19" i="2"/>
  <c r="X19" i="2"/>
  <c r="P19" i="2"/>
  <c r="O19" i="2"/>
  <c r="M19" i="2"/>
  <c r="H19" i="2"/>
  <c r="C19" i="2"/>
  <c r="AB18" i="2"/>
  <c r="AD18" i="2" s="1"/>
  <c r="J18" i="2" s="1"/>
  <c r="Y18" i="2"/>
  <c r="X18" i="2"/>
  <c r="P18" i="2"/>
  <c r="O18" i="2"/>
  <c r="Q18" i="2" s="1"/>
  <c r="M18" i="2"/>
  <c r="H18" i="2"/>
  <c r="C18" i="2"/>
  <c r="AD17" i="2"/>
  <c r="J17" i="2" s="1"/>
  <c r="I17" i="2" s="1"/>
  <c r="AB17" i="2"/>
  <c r="Y17" i="2"/>
  <c r="X17" i="2"/>
  <c r="P17" i="2"/>
  <c r="O17" i="2"/>
  <c r="Q17" i="2" s="1"/>
  <c r="M17" i="2"/>
  <c r="H17" i="2"/>
  <c r="C17" i="2"/>
  <c r="AB16" i="2"/>
  <c r="AD16" i="2" s="1"/>
  <c r="J16" i="2" s="1"/>
  <c r="Y16" i="2"/>
  <c r="X16" i="2"/>
  <c r="P16" i="2"/>
  <c r="O16" i="2"/>
  <c r="Q16" i="2" s="1"/>
  <c r="M16" i="2"/>
  <c r="H16" i="2"/>
  <c r="C16" i="2"/>
  <c r="AB15" i="2"/>
  <c r="AD15" i="2" s="1"/>
  <c r="J15" i="2" s="1"/>
  <c r="K15" i="2" s="1"/>
  <c r="Y15" i="2"/>
  <c r="X15" i="2"/>
  <c r="P15" i="2"/>
  <c r="O15" i="2"/>
  <c r="Q15" i="2" s="1"/>
  <c r="M15" i="2"/>
  <c r="H15" i="2"/>
  <c r="C15" i="2"/>
  <c r="AD14" i="2"/>
  <c r="AB14" i="2"/>
  <c r="Y14" i="2"/>
  <c r="X14" i="2"/>
  <c r="P14" i="2"/>
  <c r="O14" i="2"/>
  <c r="Q14" i="2" s="1"/>
  <c r="M14" i="2"/>
  <c r="K14" i="2"/>
  <c r="J14" i="2"/>
  <c r="I14" i="2" s="1"/>
  <c r="H14" i="2"/>
  <c r="C14" i="2"/>
  <c r="AB13" i="2"/>
  <c r="AD13" i="2" s="1"/>
  <c r="J13" i="2" s="1"/>
  <c r="Y13" i="2"/>
  <c r="X13" i="2"/>
  <c r="P13" i="2"/>
  <c r="O13" i="2"/>
  <c r="Q13" i="2" s="1"/>
  <c r="M13" i="2"/>
  <c r="H13" i="2"/>
  <c r="C13" i="2"/>
  <c r="AB12" i="2"/>
  <c r="AD12" i="2" s="1"/>
  <c r="J12" i="2" s="1"/>
  <c r="Y12" i="2"/>
  <c r="X12" i="2"/>
  <c r="P12" i="2"/>
  <c r="O12" i="2"/>
  <c r="M12" i="2"/>
  <c r="H12" i="2"/>
  <c r="C12" i="2"/>
  <c r="AB11" i="2"/>
  <c r="AD11" i="2" s="1"/>
  <c r="J11" i="2" s="1"/>
  <c r="Y11" i="2"/>
  <c r="X11" i="2"/>
  <c r="P11" i="2"/>
  <c r="O11" i="2"/>
  <c r="M11" i="2"/>
  <c r="H11" i="2"/>
  <c r="C11" i="2"/>
  <c r="AB10" i="2"/>
  <c r="AD10" i="2" s="1"/>
  <c r="J10" i="2" s="1"/>
  <c r="Y10" i="2"/>
  <c r="X10" i="2"/>
  <c r="P10" i="2"/>
  <c r="O10" i="2"/>
  <c r="Q10" i="2" s="1"/>
  <c r="M10" i="2"/>
  <c r="H10" i="2"/>
  <c r="C10" i="2"/>
  <c r="AD9" i="2"/>
  <c r="J9" i="2" s="1"/>
  <c r="I9" i="2" s="1"/>
  <c r="AB9" i="2"/>
  <c r="Y9" i="2"/>
  <c r="X9" i="2"/>
  <c r="P9" i="2"/>
  <c r="O9" i="2"/>
  <c r="Q9" i="2" s="1"/>
  <c r="M9" i="2"/>
  <c r="K9" i="2"/>
  <c r="H9" i="2"/>
  <c r="C9" i="2"/>
  <c r="AB8" i="2"/>
  <c r="AD8" i="2" s="1"/>
  <c r="J8" i="2" s="1"/>
  <c r="Y8" i="2"/>
  <c r="X8" i="2"/>
  <c r="P8" i="2"/>
  <c r="O8" i="2"/>
  <c r="M8" i="2"/>
  <c r="H8" i="2"/>
  <c r="C8" i="2"/>
  <c r="AB7" i="2"/>
  <c r="AD7" i="2" s="1"/>
  <c r="J7" i="2" s="1"/>
  <c r="K7" i="2" s="1"/>
  <c r="Y7" i="2"/>
  <c r="X7" i="2"/>
  <c r="P7" i="2"/>
  <c r="O7" i="2"/>
  <c r="M7" i="2"/>
  <c r="H7" i="2"/>
  <c r="C7" i="2"/>
  <c r="AB6" i="2"/>
  <c r="AD6" i="2" s="1"/>
  <c r="J6" i="2" s="1"/>
  <c r="Y6" i="2"/>
  <c r="X6" i="2"/>
  <c r="P6" i="2"/>
  <c r="O6" i="2"/>
  <c r="Q6" i="2" s="1"/>
  <c r="M6" i="2"/>
  <c r="H6" i="2"/>
  <c r="C6" i="2"/>
  <c r="AB5" i="2"/>
  <c r="AD5" i="2" s="1"/>
  <c r="Y5" i="2"/>
  <c r="X5" i="2"/>
  <c r="Q5" i="2"/>
  <c r="P5" i="2"/>
  <c r="O5" i="2"/>
  <c r="M5" i="2"/>
  <c r="H5" i="2"/>
  <c r="C5" i="2"/>
  <c r="AB4" i="2"/>
  <c r="AD4" i="2" s="1"/>
  <c r="J4" i="2" s="1"/>
  <c r="Y4" i="2"/>
  <c r="X4" i="2"/>
  <c r="P4" i="2"/>
  <c r="O4" i="2"/>
  <c r="Q4" i="2" s="1"/>
  <c r="M4" i="2"/>
  <c r="H4" i="2"/>
  <c r="C4" i="2"/>
  <c r="AG3" i="2"/>
  <c r="AF3" i="2"/>
  <c r="W3" i="2"/>
  <c r="V3" i="2"/>
  <c r="U3" i="2"/>
  <c r="T3" i="2"/>
  <c r="O3" i="2"/>
  <c r="G3" i="2"/>
  <c r="F3" i="2"/>
  <c r="D3" i="2"/>
  <c r="A2" i="2"/>
  <c r="A1" i="2"/>
  <c r="AB31" i="1"/>
  <c r="AD31" i="1" s="1"/>
  <c r="Y31" i="1"/>
  <c r="X31" i="1"/>
  <c r="P31" i="1"/>
  <c r="O31" i="1"/>
  <c r="Q31" i="1" s="1"/>
  <c r="M31" i="1"/>
  <c r="J31" i="1"/>
  <c r="K31" i="1" s="1"/>
  <c r="H31" i="1"/>
  <c r="C31" i="1"/>
  <c r="AB30" i="1"/>
  <c r="AD30" i="1" s="1"/>
  <c r="J30" i="1" s="1"/>
  <c r="Y30" i="1"/>
  <c r="X30" i="1"/>
  <c r="P30" i="1"/>
  <c r="O30" i="1"/>
  <c r="Q30" i="1" s="1"/>
  <c r="M30" i="1"/>
  <c r="H30" i="1"/>
  <c r="C30" i="1"/>
  <c r="AB29" i="1"/>
  <c r="AD29" i="1" s="1"/>
  <c r="J29" i="1" s="1"/>
  <c r="Y29" i="1"/>
  <c r="X29" i="1"/>
  <c r="P29" i="1"/>
  <c r="O29" i="1"/>
  <c r="Q29" i="1" s="1"/>
  <c r="M29" i="1"/>
  <c r="H29" i="1"/>
  <c r="C29" i="1"/>
  <c r="AB28" i="1"/>
  <c r="AD28" i="1" s="1"/>
  <c r="J28" i="1" s="1"/>
  <c r="Y28" i="1"/>
  <c r="X28" i="1"/>
  <c r="P28" i="1"/>
  <c r="Q28" i="1" s="1"/>
  <c r="O28" i="1"/>
  <c r="M28" i="1"/>
  <c r="H28" i="1"/>
  <c r="C28" i="1"/>
  <c r="AB27" i="1"/>
  <c r="AD27" i="1" s="1"/>
  <c r="J27" i="1" s="1"/>
  <c r="Y27" i="1"/>
  <c r="X27" i="1"/>
  <c r="P27" i="1"/>
  <c r="O27" i="1"/>
  <c r="Q27" i="1" s="1"/>
  <c r="M27" i="1"/>
  <c r="H27" i="1"/>
  <c r="C27" i="1"/>
  <c r="AB26" i="1"/>
  <c r="AD26" i="1" s="1"/>
  <c r="J26" i="1" s="1"/>
  <c r="Y26" i="1"/>
  <c r="X26" i="1"/>
  <c r="P26" i="1"/>
  <c r="O26" i="1"/>
  <c r="M26" i="1"/>
  <c r="H26" i="1"/>
  <c r="C26" i="1"/>
  <c r="AB25" i="1"/>
  <c r="AD25" i="1" s="1"/>
  <c r="J25" i="1" s="1"/>
  <c r="K25" i="1" s="1"/>
  <c r="Y25" i="1"/>
  <c r="X25" i="1"/>
  <c r="P25" i="1"/>
  <c r="O25" i="1"/>
  <c r="M25" i="1"/>
  <c r="H25" i="1"/>
  <c r="C25" i="1"/>
  <c r="AB24" i="1"/>
  <c r="AD24" i="1" s="1"/>
  <c r="J24" i="1" s="1"/>
  <c r="Y24" i="1"/>
  <c r="X24" i="1"/>
  <c r="P24" i="1"/>
  <c r="O24" i="1"/>
  <c r="M24" i="1"/>
  <c r="H24" i="1"/>
  <c r="C24" i="1"/>
  <c r="AB23" i="1"/>
  <c r="AD23" i="1" s="1"/>
  <c r="J23" i="1" s="1"/>
  <c r="Y23" i="1"/>
  <c r="X23" i="1"/>
  <c r="Q23" i="1"/>
  <c r="P23" i="1"/>
  <c r="O23" i="1"/>
  <c r="M23" i="1"/>
  <c r="H23" i="1"/>
  <c r="C23" i="1"/>
  <c r="AB22" i="1"/>
  <c r="AD22" i="1" s="1"/>
  <c r="J22" i="1" s="1"/>
  <c r="Y22" i="1"/>
  <c r="X22" i="1"/>
  <c r="P22" i="1"/>
  <c r="O22" i="1"/>
  <c r="Q22" i="1" s="1"/>
  <c r="M22" i="1"/>
  <c r="H22" i="1"/>
  <c r="C22" i="1"/>
  <c r="AB21" i="1"/>
  <c r="AD21" i="1" s="1"/>
  <c r="J21" i="1" s="1"/>
  <c r="Y21" i="1"/>
  <c r="X21" i="1"/>
  <c r="P21" i="1"/>
  <c r="O21" i="1"/>
  <c r="Q21" i="1" s="1"/>
  <c r="M21" i="1"/>
  <c r="H21" i="1"/>
  <c r="C21" i="1"/>
  <c r="AB20" i="1"/>
  <c r="AD20" i="1" s="1"/>
  <c r="J20" i="1" s="1"/>
  <c r="Y20" i="1"/>
  <c r="X20" i="1"/>
  <c r="P20" i="1"/>
  <c r="O20" i="1"/>
  <c r="M20" i="1"/>
  <c r="H20" i="1"/>
  <c r="C20" i="1"/>
  <c r="AB19" i="1"/>
  <c r="AD19" i="1" s="1"/>
  <c r="J19" i="1" s="1"/>
  <c r="Y19" i="1"/>
  <c r="X19" i="1"/>
  <c r="P19" i="1"/>
  <c r="O19" i="1"/>
  <c r="M19" i="1"/>
  <c r="H19" i="1"/>
  <c r="C19" i="1"/>
  <c r="AB18" i="1"/>
  <c r="AD18" i="1" s="1"/>
  <c r="J18" i="1" s="1"/>
  <c r="Y18" i="1"/>
  <c r="X18" i="1"/>
  <c r="P18" i="1"/>
  <c r="O18" i="1"/>
  <c r="Q18" i="1" s="1"/>
  <c r="M18" i="1"/>
  <c r="H18" i="1"/>
  <c r="C18" i="1"/>
  <c r="AB17" i="1"/>
  <c r="AD17" i="1" s="1"/>
  <c r="J17" i="1" s="1"/>
  <c r="K17" i="1" s="1"/>
  <c r="Y17" i="1"/>
  <c r="X17" i="1"/>
  <c r="P17" i="1"/>
  <c r="O17" i="1"/>
  <c r="Q17" i="1" s="1"/>
  <c r="M17" i="1"/>
  <c r="H17" i="1"/>
  <c r="C17" i="1"/>
  <c r="AB16" i="1"/>
  <c r="AD16" i="1" s="1"/>
  <c r="J16" i="1" s="1"/>
  <c r="Y16" i="1"/>
  <c r="X16" i="1"/>
  <c r="P16" i="1"/>
  <c r="O16" i="1"/>
  <c r="M16" i="1"/>
  <c r="H16" i="1"/>
  <c r="C16" i="1"/>
  <c r="AB15" i="1"/>
  <c r="AD15" i="1" s="1"/>
  <c r="J15" i="1" s="1"/>
  <c r="Y15" i="1"/>
  <c r="X15" i="1"/>
  <c r="P15" i="1"/>
  <c r="Q15" i="1" s="1"/>
  <c r="O15" i="1"/>
  <c r="M15" i="1"/>
  <c r="H15" i="1"/>
  <c r="C15" i="1"/>
  <c r="AB14" i="1"/>
  <c r="AD14" i="1" s="1"/>
  <c r="J14" i="1" s="1"/>
  <c r="Y14" i="1"/>
  <c r="X14" i="1"/>
  <c r="P14" i="1"/>
  <c r="Q14" i="1" s="1"/>
  <c r="O14" i="1"/>
  <c r="M14" i="1"/>
  <c r="H14" i="1"/>
  <c r="C14" i="1"/>
  <c r="AB13" i="1"/>
  <c r="AD13" i="1" s="1"/>
  <c r="J13" i="1" s="1"/>
  <c r="Y13" i="1"/>
  <c r="X13" i="1"/>
  <c r="P13" i="1"/>
  <c r="O13" i="1"/>
  <c r="M13" i="1"/>
  <c r="H13" i="1"/>
  <c r="C13" i="1"/>
  <c r="AB12" i="1"/>
  <c r="AD12" i="1" s="1"/>
  <c r="Y12" i="1"/>
  <c r="X12" i="1"/>
  <c r="P12" i="1"/>
  <c r="Q12" i="1" s="1"/>
  <c r="O12" i="1"/>
  <c r="M12" i="1"/>
  <c r="J12" i="1"/>
  <c r="K12" i="1" s="1"/>
  <c r="H12" i="1"/>
  <c r="C12" i="1"/>
  <c r="AB11" i="1"/>
  <c r="AD11" i="1" s="1"/>
  <c r="J11" i="1" s="1"/>
  <c r="I11" i="1" s="1"/>
  <c r="Y11" i="1"/>
  <c r="X11" i="1"/>
  <c r="Q11" i="1"/>
  <c r="P11" i="1"/>
  <c r="O11" i="1"/>
  <c r="M11" i="1"/>
  <c r="H11" i="1"/>
  <c r="C11" i="1"/>
  <c r="AB10" i="1"/>
  <c r="AD10" i="1" s="1"/>
  <c r="J10" i="1" s="1"/>
  <c r="Y10" i="1"/>
  <c r="X10" i="1"/>
  <c r="P10" i="1"/>
  <c r="O10" i="1"/>
  <c r="M10" i="1"/>
  <c r="H10" i="1"/>
  <c r="C10" i="1"/>
  <c r="AB9" i="1"/>
  <c r="AD9" i="1" s="1"/>
  <c r="J9" i="1" s="1"/>
  <c r="K9" i="1" s="1"/>
  <c r="Y9" i="1"/>
  <c r="X9" i="1"/>
  <c r="P9" i="1"/>
  <c r="O9" i="1"/>
  <c r="M9" i="1"/>
  <c r="H9" i="1"/>
  <c r="C9" i="1"/>
  <c r="AB8" i="1"/>
  <c r="AD8" i="1" s="1"/>
  <c r="J8" i="1" s="1"/>
  <c r="Y8" i="1"/>
  <c r="X8" i="1"/>
  <c r="P8" i="1"/>
  <c r="O8" i="1"/>
  <c r="Q8" i="1" s="1"/>
  <c r="M8" i="1"/>
  <c r="H8" i="1"/>
  <c r="C8" i="1"/>
  <c r="AD7" i="1"/>
  <c r="J7" i="1" s="1"/>
  <c r="AB7" i="1"/>
  <c r="Y7" i="1"/>
  <c r="X7" i="1"/>
  <c r="P7" i="1"/>
  <c r="O7" i="1"/>
  <c r="Q7" i="1" s="1"/>
  <c r="M7" i="1"/>
  <c r="H7" i="1"/>
  <c r="C7" i="1"/>
  <c r="AB6" i="1"/>
  <c r="AD6" i="1" s="1"/>
  <c r="J6" i="1" s="1"/>
  <c r="K6" i="1" s="1"/>
  <c r="Y6" i="1"/>
  <c r="X6" i="1"/>
  <c r="P6" i="1"/>
  <c r="Q6" i="1" s="1"/>
  <c r="O6" i="1"/>
  <c r="M6" i="1"/>
  <c r="H6" i="1"/>
  <c r="C6" i="1"/>
  <c r="AB5" i="1"/>
  <c r="AD5" i="1" s="1"/>
  <c r="J5" i="1" s="1"/>
  <c r="Y5" i="1"/>
  <c r="X5" i="1"/>
  <c r="P5" i="1"/>
  <c r="O5" i="1"/>
  <c r="Q5" i="1" s="1"/>
  <c r="M5" i="1"/>
  <c r="H5" i="1"/>
  <c r="C5" i="1"/>
  <c r="AB4" i="1"/>
  <c r="AD4" i="1" s="1"/>
  <c r="Y4" i="1"/>
  <c r="X4" i="1"/>
  <c r="P4" i="1"/>
  <c r="O4" i="1"/>
  <c r="Q4" i="1" s="1"/>
  <c r="M4" i="1"/>
  <c r="H4" i="1"/>
  <c r="C4" i="1"/>
  <c r="AF3" i="1"/>
  <c r="W3" i="1"/>
  <c r="V3" i="1"/>
  <c r="U3" i="1"/>
  <c r="T3" i="1"/>
  <c r="O3" i="1"/>
  <c r="D3" i="1"/>
  <c r="A2" i="1"/>
  <c r="A1" i="1"/>
  <c r="I32" i="59" l="1"/>
  <c r="K32" i="68"/>
  <c r="I32" i="68"/>
  <c r="I32" i="23"/>
  <c r="K32" i="23"/>
  <c r="I32" i="57"/>
  <c r="K32" i="57"/>
  <c r="I32" i="63"/>
  <c r="K32" i="63"/>
  <c r="K32" i="55"/>
  <c r="I32" i="55"/>
  <c r="K32" i="36"/>
  <c r="I32" i="36"/>
  <c r="K32" i="61"/>
  <c r="I32" i="61"/>
  <c r="H3" i="46"/>
  <c r="X3" i="85"/>
  <c r="K32" i="52"/>
  <c r="I32" i="52"/>
  <c r="I32" i="86"/>
  <c r="K32" i="86"/>
  <c r="I32" i="82"/>
  <c r="K32" i="82"/>
  <c r="I32" i="78"/>
  <c r="K32" i="78"/>
  <c r="J32" i="71"/>
  <c r="X3" i="69"/>
  <c r="Q32" i="67"/>
  <c r="I32" i="67"/>
  <c r="K32" i="67"/>
  <c r="Q32" i="85"/>
  <c r="I32" i="76"/>
  <c r="K32" i="76"/>
  <c r="K32" i="72"/>
  <c r="I32" i="72"/>
  <c r="K32" i="50"/>
  <c r="I32" i="50"/>
  <c r="I32" i="39"/>
  <c r="K32" i="39"/>
  <c r="X32" i="26"/>
  <c r="M32" i="69"/>
  <c r="H3" i="62"/>
  <c r="F3" i="64"/>
  <c r="H3" i="64" s="1"/>
  <c r="X3" i="71"/>
  <c r="H3" i="76"/>
  <c r="H3" i="78"/>
  <c r="X3" i="84"/>
  <c r="H3" i="85"/>
  <c r="M32" i="85"/>
  <c r="M32" i="81"/>
  <c r="X32" i="77"/>
  <c r="M32" i="75"/>
  <c r="H32" i="74"/>
  <c r="H32" i="68"/>
  <c r="Y32" i="68"/>
  <c r="X32" i="66"/>
  <c r="M32" i="65"/>
  <c r="X32" i="64"/>
  <c r="M32" i="49"/>
  <c r="O32" i="49"/>
  <c r="C32" i="46"/>
  <c r="J32" i="46"/>
  <c r="Y32" i="45"/>
  <c r="J32" i="45"/>
  <c r="Y32" i="35"/>
  <c r="H32" i="35"/>
  <c r="AD32" i="31"/>
  <c r="K32" i="3"/>
  <c r="I32" i="3"/>
  <c r="X3" i="25"/>
  <c r="G3" i="74"/>
  <c r="F3" i="84"/>
  <c r="H32" i="1"/>
  <c r="J32" i="87"/>
  <c r="H32" i="84"/>
  <c r="J32" i="83"/>
  <c r="H32" i="80"/>
  <c r="X32" i="80"/>
  <c r="J32" i="79"/>
  <c r="H32" i="77"/>
  <c r="Y32" i="77"/>
  <c r="J32" i="74"/>
  <c r="M32" i="71"/>
  <c r="H32" i="70"/>
  <c r="C32" i="69"/>
  <c r="O32" i="69"/>
  <c r="Q32" i="69" s="1"/>
  <c r="Y32" i="66"/>
  <c r="H32" i="64"/>
  <c r="O32" i="62"/>
  <c r="Q32" i="62" s="1"/>
  <c r="X32" i="62"/>
  <c r="M32" i="61"/>
  <c r="Y32" i="58"/>
  <c r="H32" i="58"/>
  <c r="Q32" i="56"/>
  <c r="H32" i="45"/>
  <c r="X32" i="42"/>
  <c r="O32" i="38"/>
  <c r="Q32" i="38" s="1"/>
  <c r="X32" i="38"/>
  <c r="J32" i="35"/>
  <c r="C32" i="31"/>
  <c r="C32" i="26"/>
  <c r="H32" i="26"/>
  <c r="C32" i="25"/>
  <c r="J32" i="25"/>
  <c r="M32" i="62"/>
  <c r="K32" i="56"/>
  <c r="I32" i="56"/>
  <c r="H3" i="12"/>
  <c r="H3" i="47"/>
  <c r="D3" i="49"/>
  <c r="X3" i="49" s="1"/>
  <c r="AG3" i="50"/>
  <c r="F3" i="60"/>
  <c r="H3" i="60" s="1"/>
  <c r="G3" i="68"/>
  <c r="G3" i="73"/>
  <c r="G3" i="84"/>
  <c r="Y32" i="1"/>
  <c r="M32" i="86"/>
  <c r="O32" i="85"/>
  <c r="M32" i="82"/>
  <c r="O32" i="81"/>
  <c r="Q32" i="81" s="1"/>
  <c r="M32" i="78"/>
  <c r="X32" i="75"/>
  <c r="H32" i="73"/>
  <c r="J32" i="70"/>
  <c r="X32" i="69"/>
  <c r="M32" i="67"/>
  <c r="H32" i="66"/>
  <c r="C32" i="65"/>
  <c r="Y32" i="62"/>
  <c r="H32" i="60"/>
  <c r="Y32" i="60"/>
  <c r="J32" i="58"/>
  <c r="M32" i="57"/>
  <c r="Y32" i="55"/>
  <c r="Y32" i="51"/>
  <c r="H32" i="51"/>
  <c r="C32" i="49"/>
  <c r="AD32" i="47"/>
  <c r="H32" i="46"/>
  <c r="O32" i="40"/>
  <c r="Q32" i="40" s="1"/>
  <c r="X32" i="40"/>
  <c r="M32" i="37"/>
  <c r="O32" i="37"/>
  <c r="Q32" i="37" s="1"/>
  <c r="AD32" i="37"/>
  <c r="J32" i="33"/>
  <c r="Y32" i="31"/>
  <c r="H32" i="31"/>
  <c r="Q32" i="29"/>
  <c r="Y32" i="57"/>
  <c r="H32" i="57"/>
  <c r="F3" i="1"/>
  <c r="H3" i="1" s="1"/>
  <c r="D3" i="31"/>
  <c r="X3" i="31" s="1"/>
  <c r="X3" i="35"/>
  <c r="H3" i="49"/>
  <c r="F3" i="51"/>
  <c r="H3" i="51" s="1"/>
  <c r="H3" i="54"/>
  <c r="W3" i="55"/>
  <c r="G3" i="57"/>
  <c r="H3" i="57" s="1"/>
  <c r="F3" i="70"/>
  <c r="J32" i="1"/>
  <c r="H32" i="85"/>
  <c r="X32" i="85"/>
  <c r="J32" i="84"/>
  <c r="H32" i="81"/>
  <c r="J32" i="80"/>
  <c r="J32" i="77"/>
  <c r="H32" i="75"/>
  <c r="X32" i="71"/>
  <c r="H32" i="69"/>
  <c r="J32" i="66"/>
  <c r="X32" i="65"/>
  <c r="J32" i="64"/>
  <c r="M32" i="63"/>
  <c r="H32" i="62"/>
  <c r="C32" i="61"/>
  <c r="O32" i="61"/>
  <c r="Q32" i="61" s="1"/>
  <c r="Q32" i="57"/>
  <c r="J32" i="51"/>
  <c r="C32" i="47"/>
  <c r="X32" i="45"/>
  <c r="C32" i="42"/>
  <c r="H32" i="42"/>
  <c r="AD32" i="32"/>
  <c r="J32" i="32" s="1"/>
  <c r="J32" i="31"/>
  <c r="Q32" i="30"/>
  <c r="X32" i="30"/>
  <c r="M32" i="29"/>
  <c r="O32" i="29"/>
  <c r="C32" i="28"/>
  <c r="J32" i="28"/>
  <c r="H32" i="28"/>
  <c r="H32" i="25"/>
  <c r="AD3" i="10"/>
  <c r="H3" i="61"/>
  <c r="X3" i="28"/>
  <c r="W3" i="37"/>
  <c r="X3" i="37" s="1"/>
  <c r="G3" i="70"/>
  <c r="X3" i="75"/>
  <c r="X3" i="86"/>
  <c r="O32" i="86"/>
  <c r="Q32" i="86" s="1"/>
  <c r="Y32" i="78"/>
  <c r="O32" i="78"/>
  <c r="Q32" i="78" s="1"/>
  <c r="O32" i="76"/>
  <c r="Q32" i="76" s="1"/>
  <c r="J32" i="73"/>
  <c r="H32" i="71"/>
  <c r="X32" i="67"/>
  <c r="H32" i="65"/>
  <c r="J32" i="62"/>
  <c r="J32" i="60"/>
  <c r="O32" i="57"/>
  <c r="J32" i="54"/>
  <c r="M32" i="53"/>
  <c r="O32" i="53"/>
  <c r="Q32" i="53" s="1"/>
  <c r="AD32" i="53"/>
  <c r="J32" i="49"/>
  <c r="Q32" i="48"/>
  <c r="Y32" i="47"/>
  <c r="H32" i="47"/>
  <c r="M32" i="46"/>
  <c r="Q32" i="45"/>
  <c r="C32" i="41"/>
  <c r="J32" i="41"/>
  <c r="J32" i="37"/>
  <c r="C32" i="35"/>
  <c r="H32" i="34"/>
  <c r="X32" i="33"/>
  <c r="Y32" i="27"/>
  <c r="J32" i="27"/>
  <c r="H32" i="27"/>
  <c r="J32" i="26"/>
  <c r="Q32" i="66"/>
  <c r="Q32" i="49"/>
  <c r="H3" i="26"/>
  <c r="X3" i="54"/>
  <c r="H3" i="65"/>
  <c r="H3" i="6"/>
  <c r="H3" i="9"/>
  <c r="H3" i="31"/>
  <c r="F3" i="33"/>
  <c r="D3" i="42"/>
  <c r="G3" i="58"/>
  <c r="F3" i="66"/>
  <c r="F3" i="69"/>
  <c r="D3" i="75"/>
  <c r="X3" i="76"/>
  <c r="F3" i="77"/>
  <c r="F3" i="81"/>
  <c r="J32" i="85"/>
  <c r="J32" i="81"/>
  <c r="H32" i="78"/>
  <c r="J32" i="75"/>
  <c r="Q32" i="74"/>
  <c r="O32" i="72"/>
  <c r="Q32" i="72" s="1"/>
  <c r="J32" i="69"/>
  <c r="X32" i="63"/>
  <c r="H32" i="61"/>
  <c r="C32" i="58"/>
  <c r="X32" i="58"/>
  <c r="H32" i="55"/>
  <c r="AD32" i="48"/>
  <c r="J32" i="48" s="1"/>
  <c r="J32" i="47"/>
  <c r="Q32" i="46"/>
  <c r="X32" i="46"/>
  <c r="M32" i="45"/>
  <c r="O32" i="45"/>
  <c r="C32" i="45"/>
  <c r="C32" i="44"/>
  <c r="J32" i="44"/>
  <c r="H32" i="44"/>
  <c r="J32" i="43"/>
  <c r="J32" i="34"/>
  <c r="Q32" i="33"/>
  <c r="O32" i="24"/>
  <c r="Q32" i="24" s="1"/>
  <c r="X32" i="24"/>
  <c r="J32" i="19"/>
  <c r="X3" i="12"/>
  <c r="H3" i="33"/>
  <c r="X3" i="38"/>
  <c r="X3" i="46"/>
  <c r="X3" i="61"/>
  <c r="D3" i="62"/>
  <c r="G3" i="66"/>
  <c r="X3" i="74"/>
  <c r="F3" i="75"/>
  <c r="H3" i="75" s="1"/>
  <c r="H3" i="81"/>
  <c r="Q32" i="70"/>
  <c r="O32" i="68"/>
  <c r="Q32" i="68" s="1"/>
  <c r="J32" i="65"/>
  <c r="Q32" i="58"/>
  <c r="Y32" i="56"/>
  <c r="H32" i="56"/>
  <c r="J32" i="53"/>
  <c r="X32" i="49"/>
  <c r="AD32" i="44"/>
  <c r="Y32" i="43"/>
  <c r="H32" i="43"/>
  <c r="J32" i="42"/>
  <c r="AD32" i="40"/>
  <c r="AD32" i="38"/>
  <c r="J32" i="38" s="1"/>
  <c r="M32" i="33"/>
  <c r="O32" i="33"/>
  <c r="O32" i="31"/>
  <c r="Q32" i="31" s="1"/>
  <c r="X32" i="31"/>
  <c r="C32" i="30"/>
  <c r="J32" i="30"/>
  <c r="Y32" i="29"/>
  <c r="J32" i="29"/>
  <c r="M32" i="26"/>
  <c r="M32" i="56"/>
  <c r="M32" i="52"/>
  <c r="M32" i="43"/>
  <c r="Q32" i="43"/>
  <c r="Y32" i="41"/>
  <c r="C32" i="40"/>
  <c r="M32" i="36"/>
  <c r="M32" i="27"/>
  <c r="Q32" i="27"/>
  <c r="Y32" i="25"/>
  <c r="C32" i="24"/>
  <c r="J32" i="20"/>
  <c r="AD32" i="20"/>
  <c r="Y32" i="19"/>
  <c r="H32" i="19"/>
  <c r="J32" i="16"/>
  <c r="AD32" i="16"/>
  <c r="J32" i="15"/>
  <c r="Y32" i="15"/>
  <c r="H32" i="15"/>
  <c r="J32" i="12"/>
  <c r="AD32" i="12"/>
  <c r="J32" i="11"/>
  <c r="Y32" i="11"/>
  <c r="H32" i="11"/>
  <c r="J32" i="7"/>
  <c r="C32" i="56"/>
  <c r="Y32" i="53"/>
  <c r="C32" i="52"/>
  <c r="X32" i="52"/>
  <c r="M32" i="48"/>
  <c r="H32" i="40"/>
  <c r="M32" i="39"/>
  <c r="Q32" i="39"/>
  <c r="Y32" i="37"/>
  <c r="C32" i="36"/>
  <c r="X32" i="36"/>
  <c r="M32" i="32"/>
  <c r="H32" i="24"/>
  <c r="M32" i="23"/>
  <c r="Q32" i="23"/>
  <c r="I32" i="8"/>
  <c r="I32" i="5"/>
  <c r="K32" i="5"/>
  <c r="K32" i="2"/>
  <c r="I32" i="2"/>
  <c r="K32" i="6"/>
  <c r="I32" i="6"/>
  <c r="M32" i="51"/>
  <c r="Q32" i="51"/>
  <c r="Y32" i="49"/>
  <c r="X32" i="48"/>
  <c r="M32" i="44"/>
  <c r="J32" i="40"/>
  <c r="M32" i="35"/>
  <c r="Y32" i="33"/>
  <c r="X32" i="32"/>
  <c r="M32" i="28"/>
  <c r="J32" i="24"/>
  <c r="AD32" i="22"/>
  <c r="J32" i="22" s="1"/>
  <c r="J32" i="21"/>
  <c r="Y32" i="21"/>
  <c r="H32" i="21"/>
  <c r="AD32" i="18"/>
  <c r="J32" i="17"/>
  <c r="Y32" i="17"/>
  <c r="H32" i="17"/>
  <c r="AD32" i="14"/>
  <c r="J32" i="14" s="1"/>
  <c r="J32" i="13"/>
  <c r="Y32" i="13"/>
  <c r="H32" i="13"/>
  <c r="AD32" i="10"/>
  <c r="J32" i="9"/>
  <c r="Y32" i="9"/>
  <c r="H32" i="9"/>
  <c r="X32" i="54"/>
  <c r="O32" i="51"/>
  <c r="M32" i="50"/>
  <c r="H32" i="49"/>
  <c r="M32" i="41"/>
  <c r="Q32" i="41"/>
  <c r="Y32" i="39"/>
  <c r="C32" i="38"/>
  <c r="O32" i="35"/>
  <c r="Q32" i="35" s="1"/>
  <c r="M32" i="34"/>
  <c r="H32" i="33"/>
  <c r="Q32" i="25"/>
  <c r="Q32" i="19"/>
  <c r="Q32" i="15"/>
  <c r="Q32" i="11"/>
  <c r="Y32" i="6"/>
  <c r="C32" i="5"/>
  <c r="Y32" i="2"/>
  <c r="J32" i="18"/>
  <c r="J32" i="10"/>
  <c r="Y32" i="7"/>
  <c r="M32" i="5"/>
  <c r="H32" i="4"/>
  <c r="H32" i="5"/>
  <c r="J32" i="4"/>
  <c r="Y32" i="5"/>
  <c r="I5" i="4"/>
  <c r="K5" i="4"/>
  <c r="I19" i="1"/>
  <c r="K19" i="1"/>
  <c r="I27" i="1"/>
  <c r="K27" i="1"/>
  <c r="I19" i="2"/>
  <c r="K19" i="2"/>
  <c r="I6" i="16"/>
  <c r="K6" i="16"/>
  <c r="K31" i="4"/>
  <c r="I31" i="4"/>
  <c r="I6" i="2"/>
  <c r="K6" i="2"/>
  <c r="I24" i="2"/>
  <c r="K24" i="2"/>
  <c r="I27" i="12"/>
  <c r="K27" i="12"/>
  <c r="I11" i="2"/>
  <c r="K11" i="2"/>
  <c r="I27" i="24"/>
  <c r="K27" i="24"/>
  <c r="K9" i="26"/>
  <c r="I9" i="26"/>
  <c r="K30" i="27"/>
  <c r="I30" i="27"/>
  <c r="K13" i="28"/>
  <c r="I13" i="28"/>
  <c r="I14" i="30"/>
  <c r="K14" i="30"/>
  <c r="I25" i="4"/>
  <c r="K29" i="7"/>
  <c r="I29" i="7"/>
  <c r="I25" i="8"/>
  <c r="K25" i="8"/>
  <c r="I30" i="11"/>
  <c r="K30" i="11"/>
  <c r="I13" i="23"/>
  <c r="K13" i="23"/>
  <c r="K27" i="8"/>
  <c r="I27" i="8"/>
  <c r="K16" i="11"/>
  <c r="I16" i="11"/>
  <c r="I15" i="14"/>
  <c r="K15" i="14"/>
  <c r="I7" i="16"/>
  <c r="K7" i="16"/>
  <c r="I14" i="21"/>
  <c r="K14" i="21"/>
  <c r="Q6" i="23"/>
  <c r="K17" i="26"/>
  <c r="I17" i="26"/>
  <c r="I13" i="27"/>
  <c r="K13" i="27"/>
  <c r="Q19" i="1"/>
  <c r="I25" i="1"/>
  <c r="Q10" i="3"/>
  <c r="Q16" i="3"/>
  <c r="X3" i="4"/>
  <c r="I31" i="9"/>
  <c r="K31" i="9"/>
  <c r="Q27" i="16"/>
  <c r="K10" i="18"/>
  <c r="I10" i="18"/>
  <c r="K26" i="18"/>
  <c r="I26" i="18"/>
  <c r="K21" i="19"/>
  <c r="I21" i="19"/>
  <c r="I22" i="19"/>
  <c r="K22" i="19"/>
  <c r="K19" i="20"/>
  <c r="I19" i="20"/>
  <c r="K17" i="21"/>
  <c r="I17" i="21"/>
  <c r="I18" i="21"/>
  <c r="K18" i="21"/>
  <c r="Q25" i="21"/>
  <c r="I16" i="24"/>
  <c r="K16" i="24"/>
  <c r="I4" i="28"/>
  <c r="K4" i="28"/>
  <c r="I25" i="6"/>
  <c r="K25" i="6"/>
  <c r="K30" i="16"/>
  <c r="I30" i="16"/>
  <c r="K20" i="53"/>
  <c r="I20" i="53"/>
  <c r="K9" i="8"/>
  <c r="I9" i="8"/>
  <c r="I16" i="10"/>
  <c r="K16" i="10"/>
  <c r="I14" i="11"/>
  <c r="K14" i="11"/>
  <c r="K11" i="20"/>
  <c r="I11" i="20"/>
  <c r="I30" i="21"/>
  <c r="K30" i="21"/>
  <c r="I14" i="23"/>
  <c r="K14" i="23"/>
  <c r="I16" i="29"/>
  <c r="K16" i="29"/>
  <c r="I9" i="1"/>
  <c r="Q8" i="3"/>
  <c r="I19" i="5"/>
  <c r="K19" i="5"/>
  <c r="Q9" i="1"/>
  <c r="Q10" i="1"/>
  <c r="Q20" i="1"/>
  <c r="Q24" i="1"/>
  <c r="Q11" i="2"/>
  <c r="Q4" i="3"/>
  <c r="Q26" i="3"/>
  <c r="Q16" i="4"/>
  <c r="Q26" i="4"/>
  <c r="I9" i="6"/>
  <c r="K9" i="6"/>
  <c r="Q27" i="6"/>
  <c r="I11" i="8"/>
  <c r="I22" i="9"/>
  <c r="K22" i="9"/>
  <c r="I15" i="11"/>
  <c r="K31" i="11"/>
  <c r="I31" i="11"/>
  <c r="K5" i="14"/>
  <c r="I5" i="14"/>
  <c r="K21" i="14"/>
  <c r="I21" i="14"/>
  <c r="I31" i="14"/>
  <c r="K31" i="14"/>
  <c r="K11" i="15"/>
  <c r="I11" i="15"/>
  <c r="I17" i="15"/>
  <c r="K17" i="15"/>
  <c r="K14" i="16"/>
  <c r="I14" i="16"/>
  <c r="I17" i="17"/>
  <c r="K17" i="17"/>
  <c r="K20" i="17"/>
  <c r="I20" i="17"/>
  <c r="K21" i="17"/>
  <c r="I21" i="17"/>
  <c r="I28" i="17"/>
  <c r="K28" i="17"/>
  <c r="I14" i="18"/>
  <c r="K14" i="18"/>
  <c r="Q19" i="18"/>
  <c r="Q29" i="19"/>
  <c r="K18" i="22"/>
  <c r="I18" i="22"/>
  <c r="I21" i="23"/>
  <c r="K21" i="23"/>
  <c r="K24" i="23"/>
  <c r="I24" i="23"/>
  <c r="I26" i="23"/>
  <c r="K26" i="23"/>
  <c r="I22" i="26"/>
  <c r="K22" i="26"/>
  <c r="K29" i="16"/>
  <c r="I29" i="16"/>
  <c r="K29" i="19"/>
  <c r="I29" i="19"/>
  <c r="I8" i="20"/>
  <c r="K8" i="20"/>
  <c r="I13" i="39"/>
  <c r="K13" i="39"/>
  <c r="Q22" i="4"/>
  <c r="I15" i="9"/>
  <c r="K15" i="9"/>
  <c r="I13" i="19"/>
  <c r="I13" i="20"/>
  <c r="K13" i="20"/>
  <c r="I15" i="28"/>
  <c r="K15" i="28"/>
  <c r="Q25" i="1"/>
  <c r="Q26" i="1"/>
  <c r="Q12" i="2"/>
  <c r="Q19" i="2"/>
  <c r="Q24" i="2"/>
  <c r="Q12" i="3"/>
  <c r="Q18" i="3"/>
  <c r="Q18" i="4"/>
  <c r="Q28" i="4"/>
  <c r="Q29" i="4"/>
  <c r="I11" i="7"/>
  <c r="K11" i="7"/>
  <c r="Q29" i="7"/>
  <c r="K25" i="9"/>
  <c r="I25" i="9"/>
  <c r="K20" i="10"/>
  <c r="K26" i="10"/>
  <c r="I26" i="10"/>
  <c r="K30" i="10"/>
  <c r="I30" i="10"/>
  <c r="K10" i="12"/>
  <c r="I10" i="12"/>
  <c r="I11" i="12"/>
  <c r="K11" i="12"/>
  <c r="I12" i="12"/>
  <c r="K12" i="12"/>
  <c r="I9" i="16"/>
  <c r="K9" i="16"/>
  <c r="K20" i="16"/>
  <c r="I20" i="16"/>
  <c r="Q14" i="20"/>
  <c r="K27" i="20"/>
  <c r="I27" i="20"/>
  <c r="I22" i="21"/>
  <c r="K22" i="21"/>
  <c r="I28" i="23"/>
  <c r="K28" i="23"/>
  <c r="K6" i="28"/>
  <c r="I6" i="28"/>
  <c r="I10" i="29"/>
  <c r="K10" i="29"/>
  <c r="I26" i="29"/>
  <c r="K26" i="29"/>
  <c r="I4" i="42"/>
  <c r="K4" i="42"/>
  <c r="K27" i="15"/>
  <c r="I27" i="15"/>
  <c r="I11" i="17"/>
  <c r="K11" i="17"/>
  <c r="I12" i="19"/>
  <c r="K12" i="19"/>
  <c r="K31" i="21"/>
  <c r="I31" i="21"/>
  <c r="I5" i="23"/>
  <c r="K5" i="23"/>
  <c r="K31" i="24"/>
  <c r="I31" i="24"/>
  <c r="K10" i="30"/>
  <c r="I10" i="30"/>
  <c r="I11" i="30"/>
  <c r="K11" i="30"/>
  <c r="K18" i="33"/>
  <c r="I18" i="33"/>
  <c r="K25" i="40"/>
  <c r="I25" i="40"/>
  <c r="K26" i="40"/>
  <c r="I26" i="40"/>
  <c r="I20" i="41"/>
  <c r="K20" i="41"/>
  <c r="K17" i="10"/>
  <c r="I17" i="10"/>
  <c r="X3" i="3"/>
  <c r="I6" i="11"/>
  <c r="K6" i="11"/>
  <c r="I11" i="14"/>
  <c r="K11" i="14"/>
  <c r="X3" i="1"/>
  <c r="Q13" i="1"/>
  <c r="I17" i="1"/>
  <c r="I31" i="1"/>
  <c r="Q7" i="2"/>
  <c r="Q8" i="2"/>
  <c r="Q6" i="3"/>
  <c r="Q22" i="3"/>
  <c r="Q29" i="3"/>
  <c r="Q10" i="4"/>
  <c r="Q11" i="4"/>
  <c r="K13" i="4"/>
  <c r="Q19" i="9"/>
  <c r="K8" i="11"/>
  <c r="I8" i="11"/>
  <c r="K30" i="12"/>
  <c r="I30" i="12"/>
  <c r="I27" i="14"/>
  <c r="K27" i="14"/>
  <c r="Q7" i="15"/>
  <c r="I27" i="16"/>
  <c r="K27" i="16"/>
  <c r="I6" i="18"/>
  <c r="K6" i="18"/>
  <c r="Q23" i="19"/>
  <c r="I6" i="21"/>
  <c r="K6" i="21"/>
  <c r="K9" i="21"/>
  <c r="I9" i="21"/>
  <c r="Q19" i="21"/>
  <c r="I23" i="22"/>
  <c r="K23" i="22"/>
  <c r="Q27" i="22"/>
  <c r="Q19" i="23"/>
  <c r="K12" i="25"/>
  <c r="I12" i="25"/>
  <c r="K31" i="26"/>
  <c r="I31" i="26"/>
  <c r="I17" i="27"/>
  <c r="K17" i="27"/>
  <c r="I28" i="27"/>
  <c r="K28" i="27"/>
  <c r="I23" i="33"/>
  <c r="K23" i="33"/>
  <c r="Q30" i="4"/>
  <c r="Q6" i="6"/>
  <c r="Q7" i="6"/>
  <c r="Q16" i="6"/>
  <c r="Q17" i="6"/>
  <c r="I31" i="7"/>
  <c r="Q10" i="8"/>
  <c r="Q27" i="8"/>
  <c r="I28" i="8"/>
  <c r="Q4" i="9"/>
  <c r="Q5" i="9"/>
  <c r="Q6" i="9"/>
  <c r="Q12" i="9"/>
  <c r="Q31" i="9"/>
  <c r="Q15" i="10"/>
  <c r="Q25" i="10"/>
  <c r="Q26" i="10"/>
  <c r="Q14" i="11"/>
  <c r="Q21" i="11"/>
  <c r="Q7" i="12"/>
  <c r="Q19" i="12"/>
  <c r="Q5" i="14"/>
  <c r="Q24" i="14"/>
  <c r="H3" i="15"/>
  <c r="Q8" i="15"/>
  <c r="Q24" i="15"/>
  <c r="Q5" i="16"/>
  <c r="Q8" i="16"/>
  <c r="Q14" i="16"/>
  <c r="Q4" i="17"/>
  <c r="Q11" i="17"/>
  <c r="X3" i="18"/>
  <c r="K22" i="18"/>
  <c r="I29" i="18"/>
  <c r="H3" i="19"/>
  <c r="Q20" i="19"/>
  <c r="Q24" i="19"/>
  <c r="Q25" i="19"/>
  <c r="H3" i="20"/>
  <c r="Q8" i="20"/>
  <c r="Q31" i="20"/>
  <c r="Q16" i="21"/>
  <c r="Q20" i="21"/>
  <c r="Q23" i="22"/>
  <c r="Q28" i="22"/>
  <c r="Q20" i="23"/>
  <c r="Q26" i="23"/>
  <c r="Q4" i="24"/>
  <c r="Q5" i="24"/>
  <c r="Q6" i="25"/>
  <c r="Q12" i="25"/>
  <c r="Q24" i="25"/>
  <c r="Q4" i="26"/>
  <c r="Q5" i="26"/>
  <c r="I23" i="27"/>
  <c r="I12" i="28"/>
  <c r="Q27" i="28"/>
  <c r="I30" i="31"/>
  <c r="K30" i="31"/>
  <c r="Q13" i="53"/>
  <c r="K30" i="61"/>
  <c r="I30" i="61"/>
  <c r="K26" i="63"/>
  <c r="I26" i="63"/>
  <c r="X3" i="9"/>
  <c r="X3" i="16"/>
  <c r="Q26" i="24"/>
  <c r="X3" i="26"/>
  <c r="Q18" i="26"/>
  <c r="Q21" i="27"/>
  <c r="Q5" i="28"/>
  <c r="Q10" i="28"/>
  <c r="Q8" i="30"/>
  <c r="Q27" i="31"/>
  <c r="K28" i="33"/>
  <c r="I28" i="33"/>
  <c r="K31" i="34"/>
  <c r="I31" i="34"/>
  <c r="Q13" i="37"/>
  <c r="I24" i="37"/>
  <c r="K24" i="37"/>
  <c r="Q21" i="42"/>
  <c r="Q22" i="42"/>
  <c r="I8" i="43"/>
  <c r="K8" i="43"/>
  <c r="I23" i="46"/>
  <c r="K23" i="46"/>
  <c r="K24" i="46"/>
  <c r="I24" i="46"/>
  <c r="I5" i="48"/>
  <c r="I13" i="52"/>
  <c r="K13" i="52"/>
  <c r="Q16" i="5"/>
  <c r="Q17" i="5"/>
  <c r="Q25" i="5"/>
  <c r="Q9" i="6"/>
  <c r="Q18" i="6"/>
  <c r="Q20" i="6"/>
  <c r="Q11" i="7"/>
  <c r="Q21" i="7"/>
  <c r="Q22" i="7"/>
  <c r="Q30" i="7"/>
  <c r="I17" i="9"/>
  <c r="X3" i="10"/>
  <c r="Q27" i="10"/>
  <c r="Q29" i="10"/>
  <c r="Q7" i="11"/>
  <c r="Q4" i="12"/>
  <c r="Q14" i="12"/>
  <c r="Q27" i="12"/>
  <c r="K28" i="12"/>
  <c r="Q21" i="13"/>
  <c r="I23" i="13"/>
  <c r="H3" i="14"/>
  <c r="Q6" i="14"/>
  <c r="I28" i="14"/>
  <c r="Q19" i="15"/>
  <c r="Q6" i="16"/>
  <c r="Q9" i="16"/>
  <c r="K11" i="16"/>
  <c r="Q28" i="16"/>
  <c r="Q10" i="18"/>
  <c r="Q15" i="18"/>
  <c r="I18" i="18"/>
  <c r="Q22" i="18"/>
  <c r="K10" i="19"/>
  <c r="Q11" i="20"/>
  <c r="Q18" i="20"/>
  <c r="Q5" i="21"/>
  <c r="Q27" i="21"/>
  <c r="X3" i="22"/>
  <c r="Q16" i="22"/>
  <c r="Q18" i="22"/>
  <c r="Q24" i="22"/>
  <c r="I26" i="22"/>
  <c r="Q30" i="22"/>
  <c r="Q13" i="24"/>
  <c r="Q17" i="24"/>
  <c r="Q18" i="24"/>
  <c r="Q26" i="25"/>
  <c r="Q11" i="26"/>
  <c r="Q12" i="26"/>
  <c r="Q23" i="27"/>
  <c r="Q23" i="30"/>
  <c r="Q15" i="32"/>
  <c r="Q28" i="32"/>
  <c r="K7" i="33"/>
  <c r="I7" i="33"/>
  <c r="I8" i="33"/>
  <c r="K8" i="33"/>
  <c r="Q12" i="34"/>
  <c r="Q13" i="34"/>
  <c r="I21" i="34"/>
  <c r="K21" i="34"/>
  <c r="I28" i="41"/>
  <c r="K28" i="41"/>
  <c r="I13" i="44"/>
  <c r="K13" i="44"/>
  <c r="I7" i="46"/>
  <c r="K7" i="46"/>
  <c r="K17" i="52"/>
  <c r="I17" i="52"/>
  <c r="Q6" i="21"/>
  <c r="H3" i="22"/>
  <c r="Q31" i="22"/>
  <c r="Q14" i="24"/>
  <c r="Q19" i="25"/>
  <c r="Q13" i="26"/>
  <c r="Q22" i="26"/>
  <c r="Q28" i="26"/>
  <c r="Q29" i="26"/>
  <c r="Q30" i="27"/>
  <c r="Q6" i="28"/>
  <c r="I7" i="28"/>
  <c r="K7" i="28"/>
  <c r="I31" i="32"/>
  <c r="K31" i="32"/>
  <c r="K13" i="35"/>
  <c r="I13" i="35"/>
  <c r="I15" i="38"/>
  <c r="K15" i="38"/>
  <c r="I16" i="40"/>
  <c r="K16" i="40"/>
  <c r="I11" i="42"/>
  <c r="K11" i="42"/>
  <c r="K14" i="42"/>
  <c r="I14" i="42"/>
  <c r="I26" i="43"/>
  <c r="K26" i="43"/>
  <c r="I28" i="51"/>
  <c r="K28" i="51"/>
  <c r="Q19" i="5"/>
  <c r="Q10" i="6"/>
  <c r="Q24" i="6"/>
  <c r="Q12" i="7"/>
  <c r="Q28" i="7"/>
  <c r="Q16" i="9"/>
  <c r="I18" i="10"/>
  <c r="Q22" i="13"/>
  <c r="Q30" i="13"/>
  <c r="Q20" i="14"/>
  <c r="I29" i="14"/>
  <c r="I15" i="15"/>
  <c r="I19" i="18"/>
  <c r="I5" i="19"/>
  <c r="K18" i="19"/>
  <c r="Q27" i="20"/>
  <c r="Q14" i="23"/>
  <c r="Q22" i="23"/>
  <c r="H3" i="24"/>
  <c r="I6" i="30"/>
  <c r="K6" i="30"/>
  <c r="K13" i="30"/>
  <c r="K12" i="32"/>
  <c r="I19" i="32"/>
  <c r="I24" i="33"/>
  <c r="K24" i="33"/>
  <c r="Q15" i="34"/>
  <c r="K9" i="37"/>
  <c r="I9" i="37"/>
  <c r="H3" i="38"/>
  <c r="K8" i="40"/>
  <c r="I8" i="40"/>
  <c r="I12" i="41"/>
  <c r="K12" i="41"/>
  <c r="K13" i="45"/>
  <c r="K18" i="45"/>
  <c r="I18" i="45"/>
  <c r="K25" i="52"/>
  <c r="I25" i="52"/>
  <c r="Q27" i="4"/>
  <c r="Q8" i="5"/>
  <c r="Q30" i="5"/>
  <c r="Q25" i="6"/>
  <c r="Q4" i="7"/>
  <c r="Q15" i="7"/>
  <c r="Q26" i="7"/>
  <c r="Q18" i="8"/>
  <c r="I11" i="9"/>
  <c r="Q23" i="10"/>
  <c r="Q5" i="11"/>
  <c r="Q9" i="11"/>
  <c r="Q17" i="11"/>
  <c r="I20" i="11"/>
  <c r="Q23" i="11"/>
  <c r="Q5" i="12"/>
  <c r="Q11" i="12"/>
  <c r="I26" i="12"/>
  <c r="I27" i="13"/>
  <c r="Q31" i="13"/>
  <c r="I12" i="14"/>
  <c r="Q21" i="14"/>
  <c r="Q12" i="15"/>
  <c r="Q14" i="15"/>
  <c r="Q28" i="15"/>
  <c r="Q13" i="16"/>
  <c r="Q19" i="16"/>
  <c r="Q20" i="16"/>
  <c r="Q6" i="17"/>
  <c r="Q9" i="17"/>
  <c r="Q24" i="17"/>
  <c r="Q29" i="17"/>
  <c r="Q31" i="17"/>
  <c r="X3" i="19"/>
  <c r="Q16" i="19"/>
  <c r="Q17" i="19"/>
  <c r="Q27" i="19"/>
  <c r="Q28" i="19"/>
  <c r="Q6" i="20"/>
  <c r="Q7" i="20"/>
  <c r="Q13" i="20"/>
  <c r="Q7" i="21"/>
  <c r="Q8" i="21"/>
  <c r="Q24" i="21"/>
  <c r="Q26" i="22"/>
  <c r="Q10" i="24"/>
  <c r="Q22" i="24"/>
  <c r="Q28" i="24"/>
  <c r="K16" i="25"/>
  <c r="Q23" i="26"/>
  <c r="Q10" i="27"/>
  <c r="Q11" i="27"/>
  <c r="Q19" i="27"/>
  <c r="K20" i="27"/>
  <c r="Q7" i="28"/>
  <c r="K5" i="29"/>
  <c r="Q14" i="29"/>
  <c r="H3" i="30"/>
  <c r="Q7" i="31"/>
  <c r="K14" i="31"/>
  <c r="K16" i="31"/>
  <c r="I16" i="31"/>
  <c r="I21" i="31"/>
  <c r="Q21" i="33"/>
  <c r="Q22" i="33"/>
  <c r="I28" i="37"/>
  <c r="I20" i="38"/>
  <c r="K20" i="38"/>
  <c r="I20" i="39"/>
  <c r="K20" i="39"/>
  <c r="Q27" i="39"/>
  <c r="K6" i="40"/>
  <c r="I21" i="40"/>
  <c r="K21" i="40"/>
  <c r="K11" i="47"/>
  <c r="I11" i="47"/>
  <c r="K21" i="48"/>
  <c r="I21" i="48"/>
  <c r="K11" i="51"/>
  <c r="I11" i="51"/>
  <c r="Q9" i="5"/>
  <c r="Q14" i="6"/>
  <c r="Q6" i="7"/>
  <c r="Q5" i="8"/>
  <c r="Q14" i="8"/>
  <c r="Q15" i="8"/>
  <c r="I20" i="8"/>
  <c r="Q31" i="8"/>
  <c r="Q30" i="9"/>
  <c r="Q18" i="10"/>
  <c r="Q24" i="10"/>
  <c r="X3" i="11"/>
  <c r="Q11" i="11"/>
  <c r="Q12" i="11"/>
  <c r="Q13" i="11"/>
  <c r="Q19" i="11"/>
  <c r="Q24" i="11"/>
  <c r="Q6" i="12"/>
  <c r="Q26" i="13"/>
  <c r="Q16" i="14"/>
  <c r="Q29" i="14"/>
  <c r="Q15" i="15"/>
  <c r="Q16" i="15"/>
  <c r="Q30" i="15"/>
  <c r="Q31" i="15"/>
  <c r="Q22" i="16"/>
  <c r="Q19" i="17"/>
  <c r="Q25" i="18"/>
  <c r="Q23" i="20"/>
  <c r="Q29" i="20"/>
  <c r="Q22" i="22"/>
  <c r="X3" i="23"/>
  <c r="Q11" i="23"/>
  <c r="Q12" i="23"/>
  <c r="Q18" i="23"/>
  <c r="Q31" i="23"/>
  <c r="Q11" i="25"/>
  <c r="Q22" i="25"/>
  <c r="K24" i="25"/>
  <c r="Q16" i="26"/>
  <c r="Q20" i="28"/>
  <c r="X3" i="29"/>
  <c r="Q9" i="29"/>
  <c r="K10" i="31"/>
  <c r="I10" i="31"/>
  <c r="Q4" i="32"/>
  <c r="Q5" i="32"/>
  <c r="I11" i="34"/>
  <c r="K11" i="34"/>
  <c r="I22" i="45"/>
  <c r="K22" i="45"/>
  <c r="K29" i="49"/>
  <c r="K29" i="50"/>
  <c r="I29" i="50"/>
  <c r="I30" i="50"/>
  <c r="K30" i="50"/>
  <c r="Q14" i="26"/>
  <c r="Q21" i="26"/>
  <c r="Q26" i="27"/>
  <c r="Q27" i="27"/>
  <c r="Q13" i="28"/>
  <c r="Q29" i="28"/>
  <c r="Q25" i="29"/>
  <c r="Q13" i="30"/>
  <c r="Q4" i="31"/>
  <c r="Q14" i="31"/>
  <c r="X3" i="32"/>
  <c r="Q12" i="32"/>
  <c r="Q5" i="33"/>
  <c r="Q27" i="33"/>
  <c r="X3" i="34"/>
  <c r="Q28" i="34"/>
  <c r="Q29" i="34"/>
  <c r="H3" i="35"/>
  <c r="Q9" i="35"/>
  <c r="Q10" i="35"/>
  <c r="Q30" i="35"/>
  <c r="H3" i="37"/>
  <c r="Q27" i="37"/>
  <c r="Q10" i="39"/>
  <c r="Q11" i="39"/>
  <c r="Q9" i="43"/>
  <c r="I17" i="43"/>
  <c r="K17" i="43"/>
  <c r="Q6" i="44"/>
  <c r="K15" i="56"/>
  <c r="I15" i="56"/>
  <c r="I22" i="57"/>
  <c r="K22" i="57"/>
  <c r="Q24" i="28"/>
  <c r="Q25" i="28"/>
  <c r="Q6" i="29"/>
  <c r="Q7" i="29"/>
  <c r="Q10" i="29"/>
  <c r="Q26" i="29"/>
  <c r="Q31" i="29"/>
  <c r="Q21" i="30"/>
  <c r="Q24" i="30"/>
  <c r="Q28" i="30"/>
  <c r="Q29" i="30"/>
  <c r="Q15" i="31"/>
  <c r="Q7" i="32"/>
  <c r="I4" i="37"/>
  <c r="K4" i="37"/>
  <c r="K5" i="37"/>
  <c r="I5" i="37"/>
  <c r="Q19" i="39"/>
  <c r="K5" i="41"/>
  <c r="I5" i="41"/>
  <c r="K15" i="41"/>
  <c r="I15" i="41"/>
  <c r="I17" i="41"/>
  <c r="K17" i="41"/>
  <c r="Q25" i="41"/>
  <c r="Q26" i="41"/>
  <c r="X3" i="42"/>
  <c r="K17" i="44"/>
  <c r="I17" i="44"/>
  <c r="Q22" i="46"/>
  <c r="I28" i="46"/>
  <c r="K28" i="46"/>
  <c r="Q9" i="47"/>
  <c r="Q10" i="47"/>
  <c r="I17" i="49"/>
  <c r="K17" i="49"/>
  <c r="K19" i="49"/>
  <c r="I19" i="49"/>
  <c r="Q28" i="49"/>
  <c r="K21" i="50"/>
  <c r="I21" i="50"/>
  <c r="X3" i="53"/>
  <c r="I30" i="56"/>
  <c r="K30" i="56"/>
  <c r="Q27" i="29"/>
  <c r="Q7" i="33"/>
  <c r="K29" i="33"/>
  <c r="K22" i="34"/>
  <c r="K22" i="35"/>
  <c r="Q31" i="35"/>
  <c r="I25" i="51"/>
  <c r="K25" i="51"/>
  <c r="I31" i="54"/>
  <c r="K31" i="54"/>
  <c r="Q11" i="30"/>
  <c r="I12" i="30"/>
  <c r="Q16" i="30"/>
  <c r="Q11" i="31"/>
  <c r="Q25" i="31"/>
  <c r="Q30" i="31"/>
  <c r="H3" i="32"/>
  <c r="Q21" i="32"/>
  <c r="Q8" i="33"/>
  <c r="Q24" i="33"/>
  <c r="Q31" i="34"/>
  <c r="Q14" i="35"/>
  <c r="K11" i="37"/>
  <c r="I13" i="37"/>
  <c r="K13" i="37"/>
  <c r="Q21" i="37"/>
  <c r="Q22" i="37"/>
  <c r="Q23" i="37"/>
  <c r="I22" i="38"/>
  <c r="K22" i="38"/>
  <c r="K7" i="39"/>
  <c r="Q30" i="40"/>
  <c r="I8" i="41"/>
  <c r="K8" i="41"/>
  <c r="I9" i="43"/>
  <c r="K9" i="43"/>
  <c r="Q27" i="43"/>
  <c r="Q28" i="43"/>
  <c r="I30" i="43"/>
  <c r="I6" i="44"/>
  <c r="K6" i="44"/>
  <c r="Q13" i="44"/>
  <c r="Q4" i="45"/>
  <c r="Q19" i="45"/>
  <c r="Q20" i="45"/>
  <c r="Q12" i="46"/>
  <c r="Q14" i="46"/>
  <c r="I16" i="46"/>
  <c r="K12" i="47"/>
  <c r="I15" i="47"/>
  <c r="K15" i="47"/>
  <c r="I13" i="48"/>
  <c r="K13" i="48"/>
  <c r="Q26" i="48"/>
  <c r="K11" i="54"/>
  <c r="I11" i="54"/>
  <c r="Q23" i="29"/>
  <c r="Q6" i="31"/>
  <c r="Q12" i="31"/>
  <c r="Q17" i="31"/>
  <c r="Q23" i="32"/>
  <c r="Q24" i="32"/>
  <c r="Q25" i="32"/>
  <c r="Q10" i="33"/>
  <c r="Q29" i="33"/>
  <c r="I6" i="35"/>
  <c r="K6" i="35"/>
  <c r="Q22" i="35"/>
  <c r="I22" i="40"/>
  <c r="K22" i="40"/>
  <c r="I26" i="44"/>
  <c r="K26" i="44"/>
  <c r="I11" i="45"/>
  <c r="K11" i="45"/>
  <c r="K6" i="47"/>
  <c r="I6" i="47"/>
  <c r="I30" i="34"/>
  <c r="K30" i="34"/>
  <c r="Q17" i="35"/>
  <c r="Q18" i="35"/>
  <c r="X3" i="36"/>
  <c r="Q5" i="37"/>
  <c r="I25" i="37"/>
  <c r="Q15" i="39"/>
  <c r="I18" i="39"/>
  <c r="K18" i="39"/>
  <c r="Q17" i="41"/>
  <c r="Q18" i="41"/>
  <c r="Q19" i="43"/>
  <c r="K9" i="44"/>
  <c r="I9" i="44"/>
  <c r="Q28" i="46"/>
  <c r="H3" i="52"/>
  <c r="Q19" i="34"/>
  <c r="Q24" i="34"/>
  <c r="Q4" i="35"/>
  <c r="Q11" i="35"/>
  <c r="Q12" i="35"/>
  <c r="Q25" i="35"/>
  <c r="Q27" i="36"/>
  <c r="Q6" i="37"/>
  <c r="Q15" i="37"/>
  <c r="Q18" i="38"/>
  <c r="Q28" i="38"/>
  <c r="Q6" i="39"/>
  <c r="Q20" i="39"/>
  <c r="Q4" i="40"/>
  <c r="Q5" i="40"/>
  <c r="Q14" i="40"/>
  <c r="Q23" i="40"/>
  <c r="Q24" i="40"/>
  <c r="Q27" i="41"/>
  <c r="Q11" i="42"/>
  <c r="Q13" i="42"/>
  <c r="Q5" i="43"/>
  <c r="Q6" i="43"/>
  <c r="Q7" i="43"/>
  <c r="Q21" i="43"/>
  <c r="Q22" i="43"/>
  <c r="Q23" i="43"/>
  <c r="Q24" i="43"/>
  <c r="Q8" i="44"/>
  <c r="Q24" i="44"/>
  <c r="Q8" i="45"/>
  <c r="Q23" i="46"/>
  <c r="Q4" i="47"/>
  <c r="Q5" i="47"/>
  <c r="X3" i="48"/>
  <c r="Q5" i="48"/>
  <c r="I31" i="48"/>
  <c r="I13" i="50"/>
  <c r="Q27" i="50"/>
  <c r="Q24" i="51"/>
  <c r="Q13" i="52"/>
  <c r="Q22" i="52"/>
  <c r="Q6" i="53"/>
  <c r="K12" i="53"/>
  <c r="I12" i="53"/>
  <c r="K31" i="49"/>
  <c r="I31" i="49"/>
  <c r="Q12" i="50"/>
  <c r="Q29" i="51"/>
  <c r="Q15" i="52"/>
  <c r="I22" i="53"/>
  <c r="K22" i="53"/>
  <c r="K18" i="54"/>
  <c r="K27" i="54"/>
  <c r="I27" i="54"/>
  <c r="I8" i="55"/>
  <c r="I20" i="58"/>
  <c r="Q11" i="34"/>
  <c r="I13" i="34"/>
  <c r="Q27" i="34"/>
  <c r="Q20" i="35"/>
  <c r="Q10" i="37"/>
  <c r="Q17" i="37"/>
  <c r="Q30" i="37"/>
  <c r="Q31" i="37"/>
  <c r="Q19" i="38"/>
  <c r="Q30" i="38"/>
  <c r="Q13" i="39"/>
  <c r="Q22" i="39"/>
  <c r="Q21" i="40"/>
  <c r="Q15" i="41"/>
  <c r="Q4" i="42"/>
  <c r="I5" i="42"/>
  <c r="Q15" i="42"/>
  <c r="Q17" i="42"/>
  <c r="Q16" i="43"/>
  <c r="Q15" i="44"/>
  <c r="Q16" i="46"/>
  <c r="Q6" i="48"/>
  <c r="I11" i="49"/>
  <c r="K27" i="49"/>
  <c r="K4" i="53"/>
  <c r="I21" i="53"/>
  <c r="I20" i="54"/>
  <c r="K20" i="54"/>
  <c r="K28" i="57"/>
  <c r="I28" i="57"/>
  <c r="I19" i="63"/>
  <c r="K19" i="63"/>
  <c r="AD3" i="42"/>
  <c r="Q11" i="44"/>
  <c r="Q19" i="44"/>
  <c r="Q16" i="45"/>
  <c r="Q17" i="45"/>
  <c r="Q23" i="45"/>
  <c r="Q24" i="45"/>
  <c r="Q25" i="45"/>
  <c r="Q18" i="46"/>
  <c r="Q24" i="46"/>
  <c r="Q25" i="46"/>
  <c r="Q26" i="46"/>
  <c r="Q13" i="47"/>
  <c r="Q20" i="47"/>
  <c r="I22" i="47"/>
  <c r="Q27" i="47"/>
  <c r="Q10" i="49"/>
  <c r="Q19" i="49"/>
  <c r="K23" i="49"/>
  <c r="I23" i="49"/>
  <c r="Q4" i="50"/>
  <c r="Q31" i="52"/>
  <c r="K13" i="53"/>
  <c r="K26" i="54"/>
  <c r="I16" i="55"/>
  <c r="K16" i="55"/>
  <c r="I19" i="57"/>
  <c r="K19" i="57"/>
  <c r="K26" i="57"/>
  <c r="I15" i="61"/>
  <c r="K15" i="61"/>
  <c r="I27" i="69"/>
  <c r="K27" i="69"/>
  <c r="Q4" i="37"/>
  <c r="Q19" i="37"/>
  <c r="Q26" i="38"/>
  <c r="Q17" i="39"/>
  <c r="Q24" i="39"/>
  <c r="H3" i="40"/>
  <c r="Q9" i="40"/>
  <c r="Q16" i="40"/>
  <c r="Q28" i="40"/>
  <c r="Q29" i="40"/>
  <c r="H3" i="41"/>
  <c r="Q5" i="42"/>
  <c r="J7" i="42"/>
  <c r="H3" i="43"/>
  <c r="Q26" i="43"/>
  <c r="Q31" i="43"/>
  <c r="Q4" i="44"/>
  <c r="Q5" i="44"/>
  <c r="Q29" i="44"/>
  <c r="Q30" i="44"/>
  <c r="Q9" i="46"/>
  <c r="Q10" i="46"/>
  <c r="Q20" i="46"/>
  <c r="Q7" i="47"/>
  <c r="Q14" i="47"/>
  <c r="K17" i="48"/>
  <c r="I17" i="48"/>
  <c r="Q25" i="48"/>
  <c r="Q27" i="49"/>
  <c r="Q14" i="50"/>
  <c r="Q4" i="53"/>
  <c r="K29" i="53"/>
  <c r="I29" i="53"/>
  <c r="K17" i="55"/>
  <c r="I17" i="55"/>
  <c r="K30" i="57"/>
  <c r="I30" i="57"/>
  <c r="I11" i="64"/>
  <c r="K11" i="64"/>
  <c r="I10" i="58"/>
  <c r="K10" i="58"/>
  <c r="K16" i="59"/>
  <c r="I16" i="59"/>
  <c r="K7" i="64"/>
  <c r="I7" i="64"/>
  <c r="I8" i="64"/>
  <c r="K8" i="64"/>
  <c r="I15" i="65"/>
  <c r="K15" i="65"/>
  <c r="I9" i="73"/>
  <c r="K9" i="73"/>
  <c r="K20" i="87"/>
  <c r="I20" i="87"/>
  <c r="K22" i="87"/>
  <c r="I22" i="87"/>
  <c r="Q12" i="53"/>
  <c r="Q24" i="53"/>
  <c r="Q29" i="53"/>
  <c r="Q11" i="54"/>
  <c r="Q16" i="54"/>
  <c r="Q27" i="54"/>
  <c r="Q13" i="55"/>
  <c r="Q18" i="55"/>
  <c r="Q19" i="55"/>
  <c r="Q12" i="56"/>
  <c r="Q13" i="56"/>
  <c r="Q20" i="56"/>
  <c r="Q9" i="57"/>
  <c r="Q10" i="57"/>
  <c r="Q28" i="57"/>
  <c r="Q4" i="58"/>
  <c r="I22" i="58"/>
  <c r="I18" i="62"/>
  <c r="K18" i="62"/>
  <c r="X3" i="63"/>
  <c r="J4" i="66"/>
  <c r="I4" i="66" s="1"/>
  <c r="AD3" i="66"/>
  <c r="K22" i="66"/>
  <c r="I22" i="66"/>
  <c r="I10" i="70"/>
  <c r="K10" i="70"/>
  <c r="K12" i="70"/>
  <c r="I12" i="70"/>
  <c r="K14" i="72"/>
  <c r="I11" i="81"/>
  <c r="K11" i="81"/>
  <c r="K31" i="81"/>
  <c r="I31" i="81"/>
  <c r="I20" i="83"/>
  <c r="K20" i="83"/>
  <c r="K28" i="84"/>
  <c r="I28" i="84"/>
  <c r="K20" i="86"/>
  <c r="I20" i="86"/>
  <c r="AD3" i="58"/>
  <c r="I12" i="58"/>
  <c r="K12" i="58"/>
  <c r="K22" i="59"/>
  <c r="I4" i="60"/>
  <c r="K12" i="62"/>
  <c r="I12" i="62"/>
  <c r="I5" i="67"/>
  <c r="K5" i="67"/>
  <c r="K13" i="68"/>
  <c r="I13" i="68"/>
  <c r="Q17" i="47"/>
  <c r="Q22" i="47"/>
  <c r="Q28" i="47"/>
  <c r="Q19" i="48"/>
  <c r="Q29" i="48"/>
  <c r="Q20" i="50"/>
  <c r="Q18" i="53"/>
  <c r="Q8" i="55"/>
  <c r="I9" i="55"/>
  <c r="Q16" i="55"/>
  <c r="I25" i="55"/>
  <c r="Q5" i="56"/>
  <c r="I23" i="56"/>
  <c r="Q28" i="56"/>
  <c r="Q29" i="56"/>
  <c r="I13" i="57"/>
  <c r="Q29" i="57"/>
  <c r="Q6" i="58"/>
  <c r="Q22" i="58"/>
  <c r="Q29" i="58"/>
  <c r="H3" i="59"/>
  <c r="I17" i="59"/>
  <c r="Q31" i="59"/>
  <c r="K16" i="60"/>
  <c r="I16" i="60"/>
  <c r="Q14" i="61"/>
  <c r="I24" i="62"/>
  <c r="K24" i="62"/>
  <c r="I6" i="65"/>
  <c r="K6" i="65"/>
  <c r="I30" i="68"/>
  <c r="K30" i="68"/>
  <c r="K26" i="59"/>
  <c r="I26" i="59"/>
  <c r="K28" i="60"/>
  <c r="I18" i="63"/>
  <c r="Q19" i="66"/>
  <c r="I27" i="66"/>
  <c r="K27" i="66"/>
  <c r="K20" i="67"/>
  <c r="I20" i="67"/>
  <c r="K6" i="74"/>
  <c r="I6" i="74"/>
  <c r="I16" i="78"/>
  <c r="K16" i="78"/>
  <c r="Q10" i="54"/>
  <c r="Q13" i="54"/>
  <c r="Q31" i="54"/>
  <c r="Q4" i="55"/>
  <c r="Q15" i="56"/>
  <c r="K24" i="56"/>
  <c r="Q11" i="58"/>
  <c r="Q12" i="58"/>
  <c r="Q23" i="58"/>
  <c r="Q30" i="58"/>
  <c r="Q9" i="59"/>
  <c r="Q10" i="59"/>
  <c r="Q17" i="59"/>
  <c r="Q24" i="59"/>
  <c r="Q27" i="60"/>
  <c r="K26" i="61"/>
  <c r="Q20" i="62"/>
  <c r="K31" i="62"/>
  <c r="I31" i="62"/>
  <c r="I15" i="66"/>
  <c r="K15" i="66"/>
  <c r="Q15" i="67"/>
  <c r="Q15" i="49"/>
  <c r="Q20" i="49"/>
  <c r="Q26" i="49"/>
  <c r="Q16" i="50"/>
  <c r="Q28" i="50"/>
  <c r="Q10" i="51"/>
  <c r="Q21" i="51"/>
  <c r="Q26" i="51"/>
  <c r="Q4" i="52"/>
  <c r="Q5" i="52"/>
  <c r="Q11" i="52"/>
  <c r="Q26" i="52"/>
  <c r="H3" i="53"/>
  <c r="Q18" i="54"/>
  <c r="Q26" i="54"/>
  <c r="H3" i="56"/>
  <c r="Q9" i="56"/>
  <c r="Q26" i="57"/>
  <c r="I16" i="58"/>
  <c r="K16" i="58"/>
  <c r="Q31" i="58"/>
  <c r="Q18" i="59"/>
  <c r="K30" i="59"/>
  <c r="I30" i="59"/>
  <c r="K6" i="61"/>
  <c r="I6" i="61"/>
  <c r="Q23" i="61"/>
  <c r="I31" i="61"/>
  <c r="K31" i="61"/>
  <c r="I18" i="66"/>
  <c r="K18" i="66"/>
  <c r="I24" i="67"/>
  <c r="K24" i="67"/>
  <c r="K26" i="67"/>
  <c r="I26" i="67"/>
  <c r="I22" i="68"/>
  <c r="K22" i="68"/>
  <c r="K26" i="68"/>
  <c r="I26" i="68"/>
  <c r="I20" i="74"/>
  <c r="K20" i="74"/>
  <c r="X3" i="52"/>
  <c r="Q12" i="52"/>
  <c r="Q19" i="52"/>
  <c r="Q11" i="53"/>
  <c r="Q15" i="53"/>
  <c r="Q5" i="54"/>
  <c r="Q6" i="54"/>
  <c r="Q7" i="54"/>
  <c r="Q22" i="54"/>
  <c r="X3" i="55"/>
  <c r="Q22" i="57"/>
  <c r="Q20" i="58"/>
  <c r="I7" i="59"/>
  <c r="K7" i="59"/>
  <c r="Q13" i="59"/>
  <c r="Q25" i="59"/>
  <c r="K12" i="60"/>
  <c r="I12" i="60"/>
  <c r="K14" i="61"/>
  <c r="I14" i="61"/>
  <c r="Q17" i="61"/>
  <c r="Q18" i="61"/>
  <c r="I8" i="62"/>
  <c r="K8" i="62"/>
  <c r="I15" i="62"/>
  <c r="I13" i="63"/>
  <c r="I11" i="65"/>
  <c r="K11" i="65"/>
  <c r="Q30" i="73"/>
  <c r="Q31" i="73"/>
  <c r="Q4" i="74"/>
  <c r="Q5" i="74"/>
  <c r="Q31" i="65"/>
  <c r="I28" i="66"/>
  <c r="K28" i="66"/>
  <c r="Q16" i="67"/>
  <c r="H3" i="68"/>
  <c r="I31" i="70"/>
  <c r="K31" i="70"/>
  <c r="K31" i="78"/>
  <c r="I31" i="78"/>
  <c r="K12" i="82"/>
  <c r="I12" i="82"/>
  <c r="I24" i="82"/>
  <c r="K24" i="82"/>
  <c r="I22" i="83"/>
  <c r="K22" i="83"/>
  <c r="K6" i="87"/>
  <c r="I6" i="87"/>
  <c r="Q19" i="61"/>
  <c r="Q4" i="64"/>
  <c r="I5" i="66"/>
  <c r="Q28" i="68"/>
  <c r="K12" i="69"/>
  <c r="I30" i="69"/>
  <c r="K30" i="69"/>
  <c r="I14" i="70"/>
  <c r="K14" i="70"/>
  <c r="I22" i="72"/>
  <c r="K22" i="72"/>
  <c r="I28" i="73"/>
  <c r="K28" i="73"/>
  <c r="K22" i="74"/>
  <c r="I22" i="74"/>
  <c r="I16" i="79"/>
  <c r="K16" i="79"/>
  <c r="I17" i="80"/>
  <c r="H3" i="58"/>
  <c r="Q4" i="59"/>
  <c r="Q20" i="60"/>
  <c r="Q5" i="61"/>
  <c r="Q26" i="61"/>
  <c r="X3" i="62"/>
  <c r="Q11" i="62"/>
  <c r="Q23" i="62"/>
  <c r="Q30" i="62"/>
  <c r="Q6" i="63"/>
  <c r="K10" i="63"/>
  <c r="I10" i="63"/>
  <c r="X3" i="64"/>
  <c r="Q6" i="64"/>
  <c r="Q20" i="64"/>
  <c r="K11" i="66"/>
  <c r="Q15" i="66"/>
  <c r="Q10" i="67"/>
  <c r="Q25" i="67"/>
  <c r="K6" i="68"/>
  <c r="Q9" i="68"/>
  <c r="Q12" i="68"/>
  <c r="K14" i="68"/>
  <c r="H3" i="70"/>
  <c r="Q10" i="70"/>
  <c r="K8" i="71"/>
  <c r="K29" i="72"/>
  <c r="I29" i="72"/>
  <c r="Q14" i="73"/>
  <c r="Q15" i="73"/>
  <c r="Q16" i="73"/>
  <c r="Q24" i="75"/>
  <c r="K20" i="77"/>
  <c r="I20" i="77"/>
  <c r="K17" i="78"/>
  <c r="I17" i="78"/>
  <c r="Q28" i="59"/>
  <c r="Q11" i="60"/>
  <c r="Q15" i="60"/>
  <c r="Q6" i="62"/>
  <c r="Q24" i="62"/>
  <c r="Q7" i="63"/>
  <c r="Q7" i="64"/>
  <c r="I27" i="64"/>
  <c r="X3" i="65"/>
  <c r="Q11" i="65"/>
  <c r="Q12" i="65"/>
  <c r="Q13" i="65"/>
  <c r="Q27" i="65"/>
  <c r="Q17" i="66"/>
  <c r="Q11" i="67"/>
  <c r="Q27" i="67"/>
  <c r="Q28" i="67"/>
  <c r="Q13" i="68"/>
  <c r="Q30" i="68"/>
  <c r="I4" i="69"/>
  <c r="K4" i="69"/>
  <c r="Q12" i="69"/>
  <c r="K16" i="70"/>
  <c r="I16" i="70"/>
  <c r="K17" i="70"/>
  <c r="I17" i="70"/>
  <c r="Q5" i="71"/>
  <c r="Q6" i="71"/>
  <c r="Q7" i="71"/>
  <c r="K12" i="75"/>
  <c r="I12" i="75"/>
  <c r="I29" i="65"/>
  <c r="K29" i="65"/>
  <c r="I19" i="66"/>
  <c r="K19" i="66"/>
  <c r="I25" i="69"/>
  <c r="K25" i="69"/>
  <c r="K18" i="71"/>
  <c r="I18" i="71"/>
  <c r="K14" i="74"/>
  <c r="I14" i="74"/>
  <c r="K30" i="74"/>
  <c r="I30" i="74"/>
  <c r="Q31" i="57"/>
  <c r="Q24" i="58"/>
  <c r="Q6" i="59"/>
  <c r="Q12" i="59"/>
  <c r="I13" i="59"/>
  <c r="Q16" i="59"/>
  <c r="Q30" i="59"/>
  <c r="Q8" i="60"/>
  <c r="Q12" i="60"/>
  <c r="Q31" i="60"/>
  <c r="Q8" i="62"/>
  <c r="I20" i="62"/>
  <c r="Q27" i="62"/>
  <c r="I29" i="62"/>
  <c r="K29" i="62"/>
  <c r="Q9" i="63"/>
  <c r="Q21" i="63"/>
  <c r="Q29" i="63"/>
  <c r="K5" i="64"/>
  <c r="I5" i="64"/>
  <c r="Q8" i="64"/>
  <c r="K18" i="64"/>
  <c r="Q27" i="64"/>
  <c r="I9" i="65"/>
  <c r="Q15" i="65"/>
  <c r="I7" i="66"/>
  <c r="I13" i="66"/>
  <c r="Q23" i="66"/>
  <c r="K8" i="67"/>
  <c r="Q13" i="67"/>
  <c r="Q14" i="67"/>
  <c r="K16" i="67"/>
  <c r="X3" i="68"/>
  <c r="K8" i="68"/>
  <c r="Q14" i="69"/>
  <c r="Q15" i="69"/>
  <c r="Q30" i="69"/>
  <c r="Q31" i="69"/>
  <c r="K8" i="70"/>
  <c r="I8" i="70"/>
  <c r="Q13" i="71"/>
  <c r="K16" i="71"/>
  <c r="I24" i="71"/>
  <c r="K24" i="71"/>
  <c r="Q19" i="72"/>
  <c r="Q21" i="72"/>
  <c r="Q22" i="72"/>
  <c r="K28" i="74"/>
  <c r="Q5" i="73"/>
  <c r="Q19" i="73"/>
  <c r="Q20" i="73"/>
  <c r="I13" i="82"/>
  <c r="K13" i="82"/>
  <c r="K22" i="82"/>
  <c r="I22" i="82"/>
  <c r="I28" i="82"/>
  <c r="K28" i="82"/>
  <c r="K9" i="83"/>
  <c r="I9" i="83"/>
  <c r="I6" i="85"/>
  <c r="K6" i="85"/>
  <c r="K8" i="86"/>
  <c r="I8" i="86"/>
  <c r="I7" i="87"/>
  <c r="K7" i="87"/>
  <c r="Q22" i="68"/>
  <c r="Q24" i="68"/>
  <c r="Q25" i="68"/>
  <c r="H3" i="69"/>
  <c r="X3" i="70"/>
  <c r="Q20" i="70"/>
  <c r="Q21" i="70"/>
  <c r="H3" i="71"/>
  <c r="Q25" i="71"/>
  <c r="I26" i="77"/>
  <c r="K26" i="77"/>
  <c r="K24" i="80"/>
  <c r="I24" i="80"/>
  <c r="I29" i="82"/>
  <c r="K29" i="82"/>
  <c r="K24" i="86"/>
  <c r="I24" i="86"/>
  <c r="Q17" i="71"/>
  <c r="Q27" i="72"/>
  <c r="Q28" i="72"/>
  <c r="H3" i="73"/>
  <c r="Q9" i="73"/>
  <c r="Q21" i="73"/>
  <c r="Q25" i="73"/>
  <c r="Q26" i="73"/>
  <c r="Q27" i="73"/>
  <c r="H3" i="74"/>
  <c r="Q7" i="74"/>
  <c r="Q11" i="74"/>
  <c r="Q12" i="74"/>
  <c r="Q13" i="74"/>
  <c r="Q21" i="74"/>
  <c r="I4" i="75"/>
  <c r="Q11" i="75"/>
  <c r="K28" i="77"/>
  <c r="I28" i="77"/>
  <c r="I9" i="78"/>
  <c r="K19" i="78"/>
  <c r="K25" i="78"/>
  <c r="I25" i="78"/>
  <c r="I30" i="83"/>
  <c r="K30" i="83"/>
  <c r="Q20" i="84"/>
  <c r="I13" i="86"/>
  <c r="K13" i="86"/>
  <c r="K29" i="87"/>
  <c r="I29" i="87"/>
  <c r="K25" i="79"/>
  <c r="I25" i="79"/>
  <c r="I15" i="80"/>
  <c r="K15" i="80"/>
  <c r="K17" i="81"/>
  <c r="I17" i="81"/>
  <c r="I5" i="82"/>
  <c r="K5" i="82"/>
  <c r="K7" i="82"/>
  <c r="I7" i="82"/>
  <c r="K12" i="83"/>
  <c r="I12" i="83"/>
  <c r="K10" i="85"/>
  <c r="I10" i="85"/>
  <c r="K16" i="86"/>
  <c r="I16" i="86"/>
  <c r="I29" i="86"/>
  <c r="K29" i="86"/>
  <c r="Q13" i="63"/>
  <c r="Q14" i="63"/>
  <c r="Q24" i="63"/>
  <c r="Q11" i="64"/>
  <c r="Q13" i="64"/>
  <c r="Q14" i="64"/>
  <c r="Q15" i="64"/>
  <c r="Q23" i="64"/>
  <c r="Q31" i="64"/>
  <c r="Q5" i="65"/>
  <c r="Q17" i="67"/>
  <c r="Q19" i="67"/>
  <c r="Q23" i="67"/>
  <c r="Q6" i="68"/>
  <c r="Q17" i="68"/>
  <c r="Q31" i="68"/>
  <c r="Q18" i="69"/>
  <c r="Q19" i="69"/>
  <c r="Q12" i="70"/>
  <c r="Q13" i="70"/>
  <c r="K29" i="71"/>
  <c r="H3" i="72"/>
  <c r="K11" i="72"/>
  <c r="I26" i="74"/>
  <c r="I6" i="75"/>
  <c r="I12" i="77"/>
  <c r="K9" i="79"/>
  <c r="I9" i="79"/>
  <c r="I26" i="79"/>
  <c r="K26" i="79"/>
  <c r="I9" i="82"/>
  <c r="K9" i="82"/>
  <c r="I23" i="85"/>
  <c r="K23" i="85"/>
  <c r="K14" i="87"/>
  <c r="I14" i="87"/>
  <c r="I31" i="83"/>
  <c r="K31" i="83"/>
  <c r="K18" i="84"/>
  <c r="I18" i="84"/>
  <c r="I19" i="87"/>
  <c r="K19" i="87"/>
  <c r="K31" i="87"/>
  <c r="I31" i="87"/>
  <c r="Q28" i="74"/>
  <c r="Q28" i="75"/>
  <c r="Q11" i="76"/>
  <c r="Q13" i="76"/>
  <c r="Q23" i="76"/>
  <c r="Q10" i="77"/>
  <c r="Q11" i="77"/>
  <c r="Q15" i="77"/>
  <c r="Q16" i="77"/>
  <c r="Q26" i="77"/>
  <c r="X3" i="79"/>
  <c r="Q21" i="79"/>
  <c r="I24" i="79"/>
  <c r="Q27" i="79"/>
  <c r="Q28" i="79"/>
  <c r="Q20" i="80"/>
  <c r="X3" i="81"/>
  <c r="Q6" i="81"/>
  <c r="Q12" i="81"/>
  <c r="Q10" i="82"/>
  <c r="Q11" i="82"/>
  <c r="Q28" i="83"/>
  <c r="Q4" i="85"/>
  <c r="Q10" i="85"/>
  <c r="Q10" i="86"/>
  <c r="Q11" i="87"/>
  <c r="Q19" i="87"/>
  <c r="Q29" i="74"/>
  <c r="Q15" i="75"/>
  <c r="Q12" i="77"/>
  <c r="Q18" i="77"/>
  <c r="Q27" i="77"/>
  <c r="Q28" i="78"/>
  <c r="Q30" i="78"/>
  <c r="Q8" i="79"/>
  <c r="Q23" i="79"/>
  <c r="Q22" i="82"/>
  <c r="Q23" i="82"/>
  <c r="Q31" i="82"/>
  <c r="Q8" i="83"/>
  <c r="Q11" i="84"/>
  <c r="Q14" i="84"/>
  <c r="Q16" i="84"/>
  <c r="Q17" i="84"/>
  <c r="Q27" i="84"/>
  <c r="Q22" i="85"/>
  <c r="Q12" i="86"/>
  <c r="Q18" i="86"/>
  <c r="Q13" i="87"/>
  <c r="Q31" i="79"/>
  <c r="K15" i="81"/>
  <c r="K22" i="81"/>
  <c r="Q28" i="85"/>
  <c r="K5" i="86"/>
  <c r="Q20" i="75"/>
  <c r="Q26" i="76"/>
  <c r="I30" i="76"/>
  <c r="K5" i="77"/>
  <c r="Q20" i="77"/>
  <c r="I30" i="77"/>
  <c r="AD3" i="78"/>
  <c r="Q25" i="78"/>
  <c r="Q9" i="79"/>
  <c r="K10" i="79"/>
  <c r="Q15" i="79"/>
  <c r="Q5" i="80"/>
  <c r="Q6" i="80"/>
  <c r="Q14" i="80"/>
  <c r="Q24" i="80"/>
  <c r="Q29" i="80"/>
  <c r="K31" i="80"/>
  <c r="H3" i="82"/>
  <c r="Q17" i="82"/>
  <c r="I19" i="82"/>
  <c r="I27" i="82"/>
  <c r="Q4" i="83"/>
  <c r="K6" i="83"/>
  <c r="Q9" i="83"/>
  <c r="Q7" i="84"/>
  <c r="Q19" i="84"/>
  <c r="Q6" i="85"/>
  <c r="Q23" i="85"/>
  <c r="K24" i="85"/>
  <c r="Q4" i="86"/>
  <c r="Q20" i="86"/>
  <c r="Q26" i="86"/>
  <c r="Q28" i="87"/>
  <c r="Q16" i="87"/>
  <c r="Q17" i="87"/>
  <c r="Q21" i="75"/>
  <c r="I22" i="76"/>
  <c r="Q21" i="77"/>
  <c r="K8" i="78"/>
  <c r="I16" i="80"/>
  <c r="Q31" i="80"/>
  <c r="K8" i="81"/>
  <c r="Q15" i="81"/>
  <c r="I25" i="81"/>
  <c r="Q19" i="82"/>
  <c r="Q25" i="82"/>
  <c r="Q23" i="84"/>
  <c r="I26" i="85"/>
  <c r="Q7" i="86"/>
  <c r="Q23" i="75"/>
  <c r="Q10" i="76"/>
  <c r="Q19" i="76"/>
  <c r="Q21" i="76"/>
  <c r="Q5" i="77"/>
  <c r="Q7" i="77"/>
  <c r="Q30" i="77"/>
  <c r="Q11" i="78"/>
  <c r="Q27" i="78"/>
  <c r="Q7" i="79"/>
  <c r="Q10" i="79"/>
  <c r="Q17" i="79"/>
  <c r="I28" i="79"/>
  <c r="H3" i="80"/>
  <c r="Q4" i="81"/>
  <c r="I11" i="82"/>
  <c r="Q11" i="83"/>
  <c r="Q15" i="83"/>
  <c r="Q16" i="83"/>
  <c r="Q17" i="83"/>
  <c r="Q18" i="83"/>
  <c r="Q19" i="83"/>
  <c r="Q23" i="83"/>
  <c r="Q25" i="83"/>
  <c r="Q8" i="86"/>
  <c r="Q16" i="86"/>
  <c r="Q23" i="86"/>
  <c r="Q29" i="86"/>
  <c r="Q6" i="87"/>
  <c r="K11" i="87"/>
  <c r="Q25" i="87"/>
  <c r="Q26" i="87"/>
  <c r="K13" i="1"/>
  <c r="I13" i="1"/>
  <c r="K8" i="2"/>
  <c r="I8" i="2"/>
  <c r="I10" i="4"/>
  <c r="K10" i="4"/>
  <c r="K10" i="5"/>
  <c r="I10" i="5"/>
  <c r="K27" i="6"/>
  <c r="I27" i="6"/>
  <c r="I26" i="8"/>
  <c r="K26" i="8"/>
  <c r="I28" i="13"/>
  <c r="K28" i="13"/>
  <c r="AD3" i="18"/>
  <c r="J4" i="18"/>
  <c r="I15" i="1"/>
  <c r="K15" i="1"/>
  <c r="I16" i="1"/>
  <c r="K16" i="1"/>
  <c r="K28" i="1"/>
  <c r="I28" i="1"/>
  <c r="K29" i="1"/>
  <c r="I29" i="1"/>
  <c r="I30" i="3"/>
  <c r="K30" i="3"/>
  <c r="K12" i="4"/>
  <c r="I12" i="4"/>
  <c r="J6" i="6"/>
  <c r="AD3" i="6"/>
  <c r="K16" i="6"/>
  <c r="I16" i="6"/>
  <c r="K5" i="9"/>
  <c r="J3" i="9"/>
  <c r="I5" i="9"/>
  <c r="K8" i="25"/>
  <c r="I8" i="25"/>
  <c r="AD3" i="29"/>
  <c r="J4" i="29"/>
  <c r="I17" i="7"/>
  <c r="K17" i="7"/>
  <c r="K8" i="6"/>
  <c r="I8" i="6"/>
  <c r="I30" i="6"/>
  <c r="K30" i="6"/>
  <c r="K10" i="7"/>
  <c r="I10" i="7"/>
  <c r="K13" i="9"/>
  <c r="I13" i="9"/>
  <c r="I8" i="12"/>
  <c r="K8" i="12"/>
  <c r="K15" i="16"/>
  <c r="I15" i="16"/>
  <c r="I24" i="16"/>
  <c r="K24" i="16"/>
  <c r="I20" i="19"/>
  <c r="K20" i="19"/>
  <c r="K20" i="29"/>
  <c r="I20" i="29"/>
  <c r="K7" i="43"/>
  <c r="I7" i="43"/>
  <c r="K23" i="4"/>
  <c r="I23" i="4"/>
  <c r="K13" i="5"/>
  <c r="I13" i="5"/>
  <c r="K7" i="1"/>
  <c r="I7" i="1"/>
  <c r="K10" i="2"/>
  <c r="I10" i="2"/>
  <c r="I27" i="2"/>
  <c r="K27" i="2"/>
  <c r="I9" i="3"/>
  <c r="K9" i="3"/>
  <c r="I16" i="5"/>
  <c r="K16" i="5"/>
  <c r="I19" i="6"/>
  <c r="K19" i="6"/>
  <c r="K21" i="7"/>
  <c r="I21" i="7"/>
  <c r="I21" i="8"/>
  <c r="K21" i="8"/>
  <c r="K8" i="9"/>
  <c r="I8" i="9"/>
  <c r="I16" i="27"/>
  <c r="K16" i="27"/>
  <c r="I13" i="2"/>
  <c r="K13" i="2"/>
  <c r="K19" i="3"/>
  <c r="I19" i="3"/>
  <c r="K20" i="4"/>
  <c r="I20" i="4"/>
  <c r="K28" i="4"/>
  <c r="I28" i="4"/>
  <c r="K15" i="8"/>
  <c r="I15" i="8"/>
  <c r="I24" i="12"/>
  <c r="K24" i="12"/>
  <c r="I5" i="1"/>
  <c r="K5" i="1"/>
  <c r="K21" i="2"/>
  <c r="I21" i="2"/>
  <c r="K9" i="4"/>
  <c r="I9" i="4"/>
  <c r="I14" i="6"/>
  <c r="K14" i="6"/>
  <c r="I8" i="7"/>
  <c r="J3" i="7"/>
  <c r="K8" i="7"/>
  <c r="K6" i="8"/>
  <c r="I6" i="8"/>
  <c r="K6" i="23"/>
  <c r="I6" i="23"/>
  <c r="K24" i="26"/>
  <c r="I24" i="26"/>
  <c r="I8" i="1"/>
  <c r="K8" i="1"/>
  <c r="K20" i="1"/>
  <c r="I20" i="1"/>
  <c r="K21" i="1"/>
  <c r="I21" i="1"/>
  <c r="K18" i="2"/>
  <c r="I18" i="2"/>
  <c r="K29" i="2"/>
  <c r="I29" i="2"/>
  <c r="I30" i="2"/>
  <c r="K30" i="2"/>
  <c r="I31" i="3"/>
  <c r="K31" i="3"/>
  <c r="I5" i="5"/>
  <c r="K5" i="5"/>
  <c r="K18" i="5"/>
  <c r="I18" i="5"/>
  <c r="K26" i="5"/>
  <c r="I26" i="5"/>
  <c r="I22" i="6"/>
  <c r="K22" i="6"/>
  <c r="K12" i="7"/>
  <c r="I12" i="7"/>
  <c r="I24" i="8"/>
  <c r="K24" i="8"/>
  <c r="I29" i="8"/>
  <c r="K29" i="8"/>
  <c r="I22" i="17"/>
  <c r="K22" i="17"/>
  <c r="K25" i="22"/>
  <c r="I25" i="22"/>
  <c r="AD3" i="1"/>
  <c r="J4" i="1"/>
  <c r="K31" i="2"/>
  <c r="I31" i="2"/>
  <c r="I20" i="3"/>
  <c r="K20" i="3"/>
  <c r="K7" i="4"/>
  <c r="I7" i="4"/>
  <c r="I21" i="5"/>
  <c r="K21" i="5"/>
  <c r="I18" i="11"/>
  <c r="K18" i="11"/>
  <c r="I16" i="15"/>
  <c r="K16" i="15"/>
  <c r="K22" i="3"/>
  <c r="I22" i="3"/>
  <c r="K16" i="2"/>
  <c r="I16" i="2"/>
  <c r="K10" i="1"/>
  <c r="I10" i="1"/>
  <c r="I23" i="1"/>
  <c r="K23" i="1"/>
  <c r="K25" i="3"/>
  <c r="I25" i="3"/>
  <c r="K15" i="4"/>
  <c r="I15" i="4"/>
  <c r="K11" i="6"/>
  <c r="I11" i="6"/>
  <c r="K24" i="6"/>
  <c r="I24" i="6"/>
  <c r="K28" i="9"/>
  <c r="I28" i="9"/>
  <c r="I5" i="20"/>
  <c r="K5" i="20"/>
  <c r="I14" i="25"/>
  <c r="K14" i="25"/>
  <c r="K18" i="1"/>
  <c r="I18" i="1"/>
  <c r="AD3" i="4"/>
  <c r="J4" i="4"/>
  <c r="I24" i="1"/>
  <c r="K24" i="1"/>
  <c r="AD3" i="2"/>
  <c r="J5" i="2"/>
  <c r="J4" i="3"/>
  <c r="AD3" i="3"/>
  <c r="K26" i="1"/>
  <c r="I26" i="1"/>
  <c r="I17" i="3"/>
  <c r="K17" i="3"/>
  <c r="K27" i="3"/>
  <c r="I27" i="3"/>
  <c r="K17" i="4"/>
  <c r="I17" i="4"/>
  <c r="I18" i="4"/>
  <c r="K18" i="4"/>
  <c r="I26" i="4"/>
  <c r="K26" i="4"/>
  <c r="I29" i="5"/>
  <c r="K29" i="5"/>
  <c r="K31" i="6"/>
  <c r="I31" i="6"/>
  <c r="AD3" i="16"/>
  <c r="J13" i="16"/>
  <c r="K14" i="27"/>
  <c r="I14" i="27"/>
  <c r="K7" i="29"/>
  <c r="I7" i="29"/>
  <c r="I7" i="2"/>
  <c r="K28" i="2"/>
  <c r="I28" i="2"/>
  <c r="K6" i="3"/>
  <c r="K19" i="7"/>
  <c r="J15" i="10"/>
  <c r="K21" i="13"/>
  <c r="K5" i="15"/>
  <c r="I5" i="15"/>
  <c r="I26" i="17"/>
  <c r="K11" i="18"/>
  <c r="I11" i="18"/>
  <c r="K9" i="19"/>
  <c r="I9" i="19"/>
  <c r="K14" i="20"/>
  <c r="I14" i="20"/>
  <c r="K28" i="20"/>
  <c r="I28" i="20"/>
  <c r="I9" i="27"/>
  <c r="K9" i="27"/>
  <c r="K16" i="28"/>
  <c r="I16" i="28"/>
  <c r="I13" i="29"/>
  <c r="K13" i="29"/>
  <c r="I27" i="34"/>
  <c r="K27" i="34"/>
  <c r="K11" i="41"/>
  <c r="I11" i="41"/>
  <c r="K31" i="86"/>
  <c r="I31" i="86"/>
  <c r="AD3" i="87"/>
  <c r="J4" i="87"/>
  <c r="K13" i="3"/>
  <c r="I13" i="3"/>
  <c r="I16" i="7"/>
  <c r="K16" i="7"/>
  <c r="I14" i="9"/>
  <c r="K14" i="9"/>
  <c r="I18" i="9"/>
  <c r="K24" i="9"/>
  <c r="I24" i="9"/>
  <c r="K14" i="15"/>
  <c r="I14" i="15"/>
  <c r="AD3" i="23"/>
  <c r="J4" i="23"/>
  <c r="I12" i="23"/>
  <c r="I6" i="25"/>
  <c r="K6" i="25"/>
  <c r="K28" i="29"/>
  <c r="I28" i="29"/>
  <c r="I9" i="49"/>
  <c r="K9" i="49"/>
  <c r="K10" i="49"/>
  <c r="I10" i="49"/>
  <c r="H3" i="2"/>
  <c r="K28" i="7"/>
  <c r="I13" i="8"/>
  <c r="I6" i="9"/>
  <c r="K6" i="9"/>
  <c r="K19" i="9"/>
  <c r="I19" i="9"/>
  <c r="K23" i="9"/>
  <c r="K29" i="9"/>
  <c r="I29" i="9"/>
  <c r="K21" i="10"/>
  <c r="I21" i="10"/>
  <c r="K11" i="11"/>
  <c r="I11" i="11"/>
  <c r="K21" i="11"/>
  <c r="K26" i="11"/>
  <c r="I26" i="11"/>
  <c r="K16" i="12"/>
  <c r="I16" i="12"/>
  <c r="I21" i="12"/>
  <c r="K17" i="13"/>
  <c r="I17" i="13"/>
  <c r="K18" i="13"/>
  <c r="I18" i="13"/>
  <c r="I13" i="15"/>
  <c r="K18" i="15"/>
  <c r="I18" i="15"/>
  <c r="K26" i="15"/>
  <c r="I26" i="15"/>
  <c r="K6" i="17"/>
  <c r="I6" i="17"/>
  <c r="I9" i="17"/>
  <c r="K9" i="17"/>
  <c r="I14" i="19"/>
  <c r="K14" i="19"/>
  <c r="I9" i="20"/>
  <c r="K9" i="20"/>
  <c r="K10" i="20"/>
  <c r="I10" i="20"/>
  <c r="K30" i="20"/>
  <c r="I30" i="20"/>
  <c r="I7" i="26"/>
  <c r="I19" i="26"/>
  <c r="K19" i="26"/>
  <c r="K20" i="26"/>
  <c r="I20" i="26"/>
  <c r="K26" i="27"/>
  <c r="I26" i="27"/>
  <c r="K31" i="27"/>
  <c r="I31" i="27"/>
  <c r="AD3" i="28"/>
  <c r="I10" i="28"/>
  <c r="K10" i="28"/>
  <c r="K11" i="28"/>
  <c r="I11" i="28"/>
  <c r="I24" i="29"/>
  <c r="K24" i="29"/>
  <c r="K20" i="2"/>
  <c r="I20" i="2"/>
  <c r="I31" i="10"/>
  <c r="K31" i="10"/>
  <c r="K10" i="11"/>
  <c r="I10" i="11"/>
  <c r="K23" i="14"/>
  <c r="I23" i="14"/>
  <c r="K25" i="25"/>
  <c r="I25" i="25"/>
  <c r="K29" i="30"/>
  <c r="I29" i="30"/>
  <c r="I21" i="41"/>
  <c r="K21" i="41"/>
  <c r="K23" i="43"/>
  <c r="I23" i="43"/>
  <c r="I24" i="44"/>
  <c r="K24" i="44"/>
  <c r="K27" i="50"/>
  <c r="K25" i="2"/>
  <c r="I6" i="4"/>
  <c r="K14" i="5"/>
  <c r="I14" i="5"/>
  <c r="I23" i="2"/>
  <c r="K7" i="3"/>
  <c r="I16" i="3"/>
  <c r="H3" i="5"/>
  <c r="AD3" i="5"/>
  <c r="J4" i="5"/>
  <c r="I7" i="5"/>
  <c r="K30" i="5"/>
  <c r="I30" i="5"/>
  <c r="K20" i="6"/>
  <c r="I20" i="6"/>
  <c r="K4" i="7"/>
  <c r="K5" i="7"/>
  <c r="I5" i="7"/>
  <c r="K9" i="7"/>
  <c r="I9" i="7"/>
  <c r="K22" i="7"/>
  <c r="I22" i="7"/>
  <c r="K26" i="7"/>
  <c r="K10" i="8"/>
  <c r="K29" i="10"/>
  <c r="I29" i="10"/>
  <c r="I12" i="11"/>
  <c r="K26" i="13"/>
  <c r="I26" i="13"/>
  <c r="I10" i="14"/>
  <c r="K10" i="14"/>
  <c r="I19" i="15"/>
  <c r="K25" i="15"/>
  <c r="I8" i="17"/>
  <c r="K18" i="17"/>
  <c r="I18" i="17"/>
  <c r="K19" i="17"/>
  <c r="I19" i="17"/>
  <c r="I15" i="19"/>
  <c r="K15" i="19"/>
  <c r="K16" i="19"/>
  <c r="I16" i="19"/>
  <c r="K24" i="20"/>
  <c r="K26" i="21"/>
  <c r="I26" i="21"/>
  <c r="I27" i="21"/>
  <c r="K27" i="21"/>
  <c r="K28" i="21"/>
  <c r="I28" i="21"/>
  <c r="K29" i="21"/>
  <c r="I29" i="21"/>
  <c r="K17" i="22"/>
  <c r="I17" i="22"/>
  <c r="K12" i="24"/>
  <c r="I12" i="24"/>
  <c r="Q21" i="24"/>
  <c r="I14" i="26"/>
  <c r="K14" i="26"/>
  <c r="K6" i="27"/>
  <c r="I6" i="27"/>
  <c r="K8" i="31"/>
  <c r="I8" i="31"/>
  <c r="K8" i="35"/>
  <c r="I8" i="35"/>
  <c r="I17" i="35"/>
  <c r="K17" i="35"/>
  <c r="I19" i="44"/>
  <c r="K19" i="44"/>
  <c r="I18" i="48"/>
  <c r="K18" i="48"/>
  <c r="K17" i="2"/>
  <c r="K9" i="5"/>
  <c r="I9" i="5"/>
  <c r="K16" i="30"/>
  <c r="I16" i="30"/>
  <c r="K22" i="43"/>
  <c r="I22" i="43"/>
  <c r="I28" i="43"/>
  <c r="K28" i="43"/>
  <c r="K28" i="50"/>
  <c r="I28" i="50"/>
  <c r="K12" i="3"/>
  <c r="K18" i="3"/>
  <c r="I18" i="3"/>
  <c r="K21" i="3"/>
  <c r="I21" i="3"/>
  <c r="K6" i="5"/>
  <c r="I6" i="5"/>
  <c r="K7" i="6"/>
  <c r="I7" i="6"/>
  <c r="K7" i="8"/>
  <c r="I7" i="8"/>
  <c r="K27" i="9"/>
  <c r="I27" i="9"/>
  <c r="K25" i="11"/>
  <c r="I25" i="11"/>
  <c r="K15" i="12"/>
  <c r="I15" i="12"/>
  <c r="AD3" i="15"/>
  <c r="J6" i="15"/>
  <c r="I12" i="18"/>
  <c r="K12" i="18"/>
  <c r="I15" i="20"/>
  <c r="K15" i="20"/>
  <c r="I25" i="28"/>
  <c r="I5" i="34"/>
  <c r="I16" i="49"/>
  <c r="K16" i="49"/>
  <c r="K11" i="50"/>
  <c r="I11" i="50"/>
  <c r="I7" i="76"/>
  <c r="K7" i="76"/>
  <c r="J18" i="80"/>
  <c r="AD3" i="80"/>
  <c r="K15" i="83"/>
  <c r="I15" i="83"/>
  <c r="I24" i="84"/>
  <c r="K24" i="84"/>
  <c r="K29" i="84"/>
  <c r="I29" i="84"/>
  <c r="I26" i="86"/>
  <c r="K26" i="86"/>
  <c r="K30" i="87"/>
  <c r="I30" i="87"/>
  <c r="X3" i="2"/>
  <c r="K15" i="6"/>
  <c r="I15" i="6"/>
  <c r="K12" i="6"/>
  <c r="I12" i="6"/>
  <c r="K23" i="6"/>
  <c r="I23" i="6"/>
  <c r="K11" i="1"/>
  <c r="I26" i="2"/>
  <c r="K5" i="3"/>
  <c r="I5" i="3"/>
  <c r="K21" i="4"/>
  <c r="K22" i="1"/>
  <c r="I22" i="1"/>
  <c r="Q7" i="3"/>
  <c r="I8" i="3"/>
  <c r="I11" i="3"/>
  <c r="I14" i="3"/>
  <c r="K16" i="4"/>
  <c r="I16" i="4"/>
  <c r="K19" i="4"/>
  <c r="I19" i="4"/>
  <c r="Q6" i="5"/>
  <c r="K11" i="5"/>
  <c r="K12" i="5"/>
  <c r="I12" i="5"/>
  <c r="I15" i="5"/>
  <c r="I5" i="6"/>
  <c r="K28" i="6"/>
  <c r="I28" i="6"/>
  <c r="K18" i="7"/>
  <c r="I18" i="7"/>
  <c r="AD3" i="8"/>
  <c r="K8" i="8"/>
  <c r="AD3" i="9"/>
  <c r="I28" i="10"/>
  <c r="I29" i="11"/>
  <c r="K29" i="11"/>
  <c r="K13" i="12"/>
  <c r="I13" i="12"/>
  <c r="I25" i="13"/>
  <c r="K30" i="13"/>
  <c r="I30" i="13"/>
  <c r="Q27" i="17"/>
  <c r="I20" i="18"/>
  <c r="K20" i="18"/>
  <c r="K26" i="20"/>
  <c r="I26" i="20"/>
  <c r="I10" i="21"/>
  <c r="K10" i="21"/>
  <c r="K9" i="23"/>
  <c r="I9" i="23"/>
  <c r="K18" i="24"/>
  <c r="I18" i="24"/>
  <c r="K21" i="25"/>
  <c r="I21" i="25"/>
  <c r="I22" i="25"/>
  <c r="K22" i="25"/>
  <c r="K30" i="25"/>
  <c r="I30" i="25"/>
  <c r="K20" i="30"/>
  <c r="I20" i="30"/>
  <c r="I25" i="32"/>
  <c r="I21" i="33"/>
  <c r="K21" i="33"/>
  <c r="AD3" i="36"/>
  <c r="J29" i="36"/>
  <c r="I21" i="37"/>
  <c r="K21" i="37"/>
  <c r="I23" i="38"/>
  <c r="K23" i="38"/>
  <c r="I28" i="39"/>
  <c r="K28" i="39"/>
  <c r="I29" i="39"/>
  <c r="K29" i="39"/>
  <c r="I19" i="40"/>
  <c r="K19" i="40"/>
  <c r="K8" i="46"/>
  <c r="I8" i="46"/>
  <c r="I9" i="46"/>
  <c r="K9" i="46"/>
  <c r="K10" i="46"/>
  <c r="I10" i="46"/>
  <c r="I20" i="46"/>
  <c r="K20" i="46"/>
  <c r="K26" i="3"/>
  <c r="I26" i="3"/>
  <c r="K29" i="3"/>
  <c r="I29" i="3"/>
  <c r="K26" i="6"/>
  <c r="I26" i="6"/>
  <c r="J15" i="13"/>
  <c r="AD3" i="13"/>
  <c r="I18" i="14"/>
  <c r="K18" i="14"/>
  <c r="K29" i="22"/>
  <c r="I29" i="22"/>
  <c r="K29" i="23"/>
  <c r="K30" i="23"/>
  <c r="I30" i="23"/>
  <c r="K10" i="24"/>
  <c r="I10" i="24"/>
  <c r="K22" i="2"/>
  <c r="K15" i="3"/>
  <c r="K17" i="5"/>
  <c r="I17" i="5"/>
  <c r="K24" i="5"/>
  <c r="I25" i="7"/>
  <c r="K30" i="7"/>
  <c r="I30" i="7"/>
  <c r="K24" i="10"/>
  <c r="K25" i="12"/>
  <c r="I25" i="12"/>
  <c r="I15" i="2"/>
  <c r="K10" i="3"/>
  <c r="I10" i="3"/>
  <c r="I24" i="3"/>
  <c r="K27" i="4"/>
  <c r="I27" i="4"/>
  <c r="K25" i="5"/>
  <c r="I25" i="5"/>
  <c r="K4" i="6"/>
  <c r="I4" i="6"/>
  <c r="K15" i="7"/>
  <c r="K20" i="7"/>
  <c r="I20" i="7"/>
  <c r="K12" i="8"/>
  <c r="I12" i="8"/>
  <c r="K14" i="8"/>
  <c r="I14" i="8"/>
  <c r="K5" i="11"/>
  <c r="I13" i="11"/>
  <c r="K13" i="11"/>
  <c r="K7" i="14"/>
  <c r="I7" i="14"/>
  <c r="I26" i="14"/>
  <c r="K26" i="14"/>
  <c r="K31" i="15"/>
  <c r="I31" i="15"/>
  <c r="K26" i="16"/>
  <c r="K31" i="17"/>
  <c r="I31" i="17"/>
  <c r="I8" i="19"/>
  <c r="I24" i="24"/>
  <c r="K24" i="24"/>
  <c r="I18" i="25"/>
  <c r="K18" i="25"/>
  <c r="K11" i="26"/>
  <c r="I11" i="26"/>
  <c r="I17" i="42"/>
  <c r="K17" i="42"/>
  <c r="I6" i="1"/>
  <c r="K24" i="4"/>
  <c r="I24" i="4"/>
  <c r="K22" i="5"/>
  <c r="I22" i="5"/>
  <c r="K14" i="1"/>
  <c r="I14" i="1"/>
  <c r="K30" i="1"/>
  <c r="I30" i="1"/>
  <c r="K4" i="2"/>
  <c r="I4" i="2"/>
  <c r="K20" i="5"/>
  <c r="I20" i="5"/>
  <c r="K10" i="6"/>
  <c r="I10" i="6"/>
  <c r="I24" i="7"/>
  <c r="K24" i="7"/>
  <c r="K4" i="8"/>
  <c r="J3" i="8"/>
  <c r="K31" i="8"/>
  <c r="I31" i="8"/>
  <c r="K20" i="9"/>
  <c r="I20" i="9"/>
  <c r="K19" i="11"/>
  <c r="I19" i="11"/>
  <c r="K9" i="12"/>
  <c r="I9" i="12"/>
  <c r="K17" i="12"/>
  <c r="I17" i="12"/>
  <c r="I19" i="12"/>
  <c r="K19" i="12"/>
  <c r="K10" i="15"/>
  <c r="I10" i="15"/>
  <c r="K21" i="15"/>
  <c r="I21" i="15"/>
  <c r="K22" i="15"/>
  <c r="I22" i="15"/>
  <c r="K29" i="17"/>
  <c r="I29" i="17"/>
  <c r="K27" i="18"/>
  <c r="I27" i="18"/>
  <c r="K6" i="19"/>
  <c r="I6" i="19"/>
  <c r="K27" i="19"/>
  <c r="I27" i="19"/>
  <c r="I10" i="23"/>
  <c r="K10" i="23"/>
  <c r="K15" i="23"/>
  <c r="I15" i="23"/>
  <c r="K18" i="27"/>
  <c r="I18" i="27"/>
  <c r="K11" i="29"/>
  <c r="I11" i="29"/>
  <c r="K19" i="30"/>
  <c r="K28" i="32"/>
  <c r="I28" i="32"/>
  <c r="K18" i="34"/>
  <c r="I18" i="34"/>
  <c r="K24" i="34"/>
  <c r="I24" i="34"/>
  <c r="I14" i="37"/>
  <c r="K14" i="37"/>
  <c r="I15" i="37"/>
  <c r="K15" i="37"/>
  <c r="J5" i="39"/>
  <c r="AD3" i="39"/>
  <c r="K6" i="39"/>
  <c r="I6" i="39"/>
  <c r="I7" i="42"/>
  <c r="J3" i="42"/>
  <c r="K19" i="8"/>
  <c r="K25" i="10"/>
  <c r="I25" i="10"/>
  <c r="K29" i="12"/>
  <c r="I29" i="12"/>
  <c r="K22" i="13"/>
  <c r="I22" i="13"/>
  <c r="K25" i="19"/>
  <c r="I25" i="19"/>
  <c r="I18" i="23"/>
  <c r="K18" i="23"/>
  <c r="I20" i="24"/>
  <c r="K20" i="24"/>
  <c r="I28" i="87"/>
  <c r="K28" i="87"/>
  <c r="I12" i="1"/>
  <c r="Q16" i="1"/>
  <c r="K12" i="2"/>
  <c r="I12" i="2"/>
  <c r="K28" i="3"/>
  <c r="K8" i="4"/>
  <c r="I8" i="4"/>
  <c r="K11" i="4"/>
  <c r="I11" i="4"/>
  <c r="K29" i="4"/>
  <c r="K30" i="4"/>
  <c r="I30" i="4"/>
  <c r="K8" i="5"/>
  <c r="Q22" i="5"/>
  <c r="K27" i="5"/>
  <c r="K28" i="5"/>
  <c r="I28" i="5"/>
  <c r="I31" i="5"/>
  <c r="Q12" i="6"/>
  <c r="K17" i="6"/>
  <c r="K18" i="6"/>
  <c r="I18" i="6"/>
  <c r="I21" i="6"/>
  <c r="AD3" i="7"/>
  <c r="I6" i="7"/>
  <c r="K7" i="7"/>
  <c r="I7" i="7"/>
  <c r="K13" i="7"/>
  <c r="K14" i="7"/>
  <c r="I14" i="7"/>
  <c r="I23" i="7"/>
  <c r="K5" i="8"/>
  <c r="I5" i="8"/>
  <c r="K22" i="8"/>
  <c r="I22" i="8"/>
  <c r="K23" i="8"/>
  <c r="I23" i="8"/>
  <c r="Q9" i="9"/>
  <c r="K12" i="9"/>
  <c r="I12" i="9"/>
  <c r="Q15" i="9"/>
  <c r="I16" i="9"/>
  <c r="I21" i="9"/>
  <c r="H3" i="11"/>
  <c r="K9" i="11"/>
  <c r="I9" i="11"/>
  <c r="I18" i="12"/>
  <c r="K16" i="14"/>
  <c r="I16" i="14"/>
  <c r="J3" i="15"/>
  <c r="K9" i="15"/>
  <c r="K30" i="15"/>
  <c r="I30" i="15"/>
  <c r="I19" i="16"/>
  <c r="K19" i="16"/>
  <c r="K21" i="16"/>
  <c r="I21" i="16"/>
  <c r="K31" i="16"/>
  <c r="I31" i="16"/>
  <c r="K15" i="17"/>
  <c r="I15" i="17"/>
  <c r="K20" i="20"/>
  <c r="I20" i="20"/>
  <c r="K7" i="21"/>
  <c r="I7" i="21"/>
  <c r="K19" i="22"/>
  <c r="I19" i="22"/>
  <c r="I28" i="25"/>
  <c r="K28" i="25"/>
  <c r="I27" i="26"/>
  <c r="K27" i="26"/>
  <c r="I7" i="32"/>
  <c r="K7" i="32"/>
  <c r="I19" i="34"/>
  <c r="K19" i="34"/>
  <c r="I14" i="41"/>
  <c r="K14" i="41"/>
  <c r="K7" i="42"/>
  <c r="K8" i="42"/>
  <c r="I8" i="42"/>
  <c r="K5" i="45"/>
  <c r="I5" i="45"/>
  <c r="I6" i="45"/>
  <c r="K6" i="45"/>
  <c r="X3" i="8"/>
  <c r="K19" i="10"/>
  <c r="I19" i="10"/>
  <c r="K16" i="13"/>
  <c r="I16" i="13"/>
  <c r="K4" i="15"/>
  <c r="I4" i="15"/>
  <c r="K20" i="15"/>
  <c r="I20" i="15"/>
  <c r="J4" i="17"/>
  <c r="AD3" i="17"/>
  <c r="K23" i="17"/>
  <c r="I23" i="17"/>
  <c r="K21" i="18"/>
  <c r="I21" i="18"/>
  <c r="K17" i="19"/>
  <c r="I17" i="19"/>
  <c r="K24" i="19"/>
  <c r="I24" i="19"/>
  <c r="K6" i="20"/>
  <c r="I6" i="20"/>
  <c r="K25" i="20"/>
  <c r="I25" i="20"/>
  <c r="I28" i="22"/>
  <c r="K28" i="22"/>
  <c r="K7" i="24"/>
  <c r="I7" i="24"/>
  <c r="K29" i="24"/>
  <c r="I29" i="24"/>
  <c r="K15" i="26"/>
  <c r="I15" i="26"/>
  <c r="K21" i="26"/>
  <c r="I21" i="26"/>
  <c r="K24" i="31"/>
  <c r="I24" i="31"/>
  <c r="K6" i="32"/>
  <c r="I6" i="32"/>
  <c r="K9" i="33"/>
  <c r="I9" i="33"/>
  <c r="K10" i="33"/>
  <c r="I10" i="33"/>
  <c r="I6" i="37"/>
  <c r="J3" i="37"/>
  <c r="AD3" i="37"/>
  <c r="K19" i="38"/>
  <c r="I19" i="38"/>
  <c r="I30" i="42"/>
  <c r="K30" i="42"/>
  <c r="K31" i="44"/>
  <c r="I31" i="44"/>
  <c r="K19" i="45"/>
  <c r="I19" i="45"/>
  <c r="I27" i="48"/>
  <c r="K27" i="48"/>
  <c r="K28" i="48"/>
  <c r="I28" i="48"/>
  <c r="K4" i="49"/>
  <c r="I4" i="49"/>
  <c r="J3" i="49"/>
  <c r="I6" i="58"/>
  <c r="K6" i="58"/>
  <c r="J3" i="58"/>
  <c r="I22" i="10"/>
  <c r="AD3" i="11"/>
  <c r="J4" i="11"/>
  <c r="K17" i="11"/>
  <c r="I17" i="11"/>
  <c r="I19" i="13"/>
  <c r="AD3" i="14"/>
  <c r="K14" i="14"/>
  <c r="I14" i="14"/>
  <c r="K30" i="14"/>
  <c r="I30" i="14"/>
  <c r="I7" i="15"/>
  <c r="I23" i="15"/>
  <c r="I10" i="16"/>
  <c r="K17" i="18"/>
  <c r="I17" i="18"/>
  <c r="K31" i="18"/>
  <c r="K30" i="19"/>
  <c r="I30" i="19"/>
  <c r="X3" i="20"/>
  <c r="I21" i="20"/>
  <c r="K21" i="20"/>
  <c r="I16" i="23"/>
  <c r="K17" i="23"/>
  <c r="I17" i="23"/>
  <c r="K20" i="23"/>
  <c r="Q24" i="23"/>
  <c r="I25" i="23"/>
  <c r="K9" i="24"/>
  <c r="I9" i="24"/>
  <c r="I14" i="24"/>
  <c r="K25" i="24"/>
  <c r="I25" i="24"/>
  <c r="K28" i="24"/>
  <c r="K4" i="25"/>
  <c r="I10" i="26"/>
  <c r="K10" i="26"/>
  <c r="K29" i="26"/>
  <c r="I29" i="26"/>
  <c r="K11" i="27"/>
  <c r="I24" i="27"/>
  <c r="K12" i="29"/>
  <c r="I12" i="29"/>
  <c r="Q16" i="29"/>
  <c r="I17" i="29"/>
  <c r="K31" i="30"/>
  <c r="I31" i="30"/>
  <c r="K24" i="35"/>
  <c r="I24" i="35"/>
  <c r="K6" i="37"/>
  <c r="K7" i="37"/>
  <c r="I7" i="37"/>
  <c r="I21" i="39"/>
  <c r="K21" i="39"/>
  <c r="I22" i="39"/>
  <c r="K22" i="39"/>
  <c r="K6" i="41"/>
  <c r="K7" i="41"/>
  <c r="I7" i="41"/>
  <c r="K10" i="41"/>
  <c r="I10" i="41"/>
  <c r="I22" i="42"/>
  <c r="I11" i="44"/>
  <c r="K11" i="44"/>
  <c r="I19" i="48"/>
  <c r="K19" i="48"/>
  <c r="K20" i="48"/>
  <c r="I20" i="48"/>
  <c r="Q10" i="7"/>
  <c r="I18" i="8"/>
  <c r="K30" i="8"/>
  <c r="I30" i="8"/>
  <c r="Q21" i="10"/>
  <c r="I7" i="11"/>
  <c r="I23" i="11"/>
  <c r="K7" i="12"/>
  <c r="I7" i="12"/>
  <c r="K23" i="12"/>
  <c r="I23" i="12"/>
  <c r="K31" i="12"/>
  <c r="I31" i="12"/>
  <c r="Q18" i="13"/>
  <c r="I17" i="14"/>
  <c r="I20" i="14"/>
  <c r="Q6" i="15"/>
  <c r="Q22" i="15"/>
  <c r="K22" i="16"/>
  <c r="K23" i="16"/>
  <c r="I23" i="16"/>
  <c r="K25" i="16"/>
  <c r="I25" i="16"/>
  <c r="K5" i="17"/>
  <c r="I5" i="17"/>
  <c r="I10" i="17"/>
  <c r="K16" i="17"/>
  <c r="I16" i="17"/>
  <c r="Q18" i="17"/>
  <c r="I30" i="17"/>
  <c r="K13" i="18"/>
  <c r="I13" i="18"/>
  <c r="K16" i="18"/>
  <c r="AD3" i="19"/>
  <c r="K11" i="19"/>
  <c r="I11" i="19"/>
  <c r="K17" i="20"/>
  <c r="I17" i="20"/>
  <c r="I8" i="21"/>
  <c r="Q14" i="21"/>
  <c r="I15" i="21"/>
  <c r="I19" i="21"/>
  <c r="K19" i="21"/>
  <c r="I23" i="21"/>
  <c r="Q15" i="23"/>
  <c r="K15" i="24"/>
  <c r="I15" i="24"/>
  <c r="K21" i="24"/>
  <c r="I21" i="24"/>
  <c r="J5" i="25"/>
  <c r="AD3" i="25"/>
  <c r="K23" i="25"/>
  <c r="I23" i="25"/>
  <c r="K26" i="25"/>
  <c r="J5" i="26"/>
  <c r="AD3" i="26"/>
  <c r="I28" i="26"/>
  <c r="J4" i="27"/>
  <c r="AD3" i="27"/>
  <c r="K8" i="27"/>
  <c r="I8" i="27"/>
  <c r="K29" i="27"/>
  <c r="I29" i="27"/>
  <c r="Q6" i="30"/>
  <c r="K9" i="30"/>
  <c r="I9" i="30"/>
  <c r="K20" i="32"/>
  <c r="I20" i="32"/>
  <c r="K12" i="33"/>
  <c r="I12" i="33"/>
  <c r="K15" i="33"/>
  <c r="I15" i="33"/>
  <c r="K25" i="33"/>
  <c r="I25" i="33"/>
  <c r="I30" i="41"/>
  <c r="I5" i="43"/>
  <c r="K5" i="43"/>
  <c r="AD3" i="44"/>
  <c r="J4" i="44"/>
  <c r="K5" i="44"/>
  <c r="I5" i="44"/>
  <c r="J15" i="48"/>
  <c r="J3" i="48" s="1"/>
  <c r="AD3" i="48"/>
  <c r="K16" i="53"/>
  <c r="I16" i="53"/>
  <c r="I25" i="53"/>
  <c r="K25" i="53"/>
  <c r="K4" i="9"/>
  <c r="I4" i="9"/>
  <c r="K4" i="14"/>
  <c r="K4" i="16"/>
  <c r="I4" i="16"/>
  <c r="K12" i="16"/>
  <c r="I12" i="16"/>
  <c r="K16" i="16"/>
  <c r="I16" i="16"/>
  <c r="K9" i="18"/>
  <c r="I9" i="18"/>
  <c r="I28" i="18"/>
  <c r="K28" i="18"/>
  <c r="J3" i="19"/>
  <c r="K4" i="19"/>
  <c r="K31" i="20"/>
  <c r="I31" i="20"/>
  <c r="I11" i="21"/>
  <c r="K11" i="21"/>
  <c r="K24" i="22"/>
  <c r="I24" i="22"/>
  <c r="K30" i="22"/>
  <c r="I30" i="22"/>
  <c r="K27" i="23"/>
  <c r="I27" i="23"/>
  <c r="AD3" i="24"/>
  <c r="I8" i="24"/>
  <c r="K8" i="24"/>
  <c r="K7" i="25"/>
  <c r="I7" i="25"/>
  <c r="K12" i="26"/>
  <c r="I12" i="26"/>
  <c r="I5" i="27"/>
  <c r="K5" i="27"/>
  <c r="I8" i="30"/>
  <c r="K8" i="30"/>
  <c r="K13" i="31"/>
  <c r="I13" i="31"/>
  <c r="I17" i="31"/>
  <c r="K17" i="31"/>
  <c r="K28" i="34"/>
  <c r="I28" i="34"/>
  <c r="K19" i="37"/>
  <c r="I19" i="37"/>
  <c r="K14" i="39"/>
  <c r="I14" i="39"/>
  <c r="I31" i="40"/>
  <c r="K31" i="40"/>
  <c r="K24" i="41"/>
  <c r="I24" i="41"/>
  <c r="I25" i="41"/>
  <c r="K25" i="41"/>
  <c r="K11" i="43"/>
  <c r="I11" i="43"/>
  <c r="I26" i="53"/>
  <c r="K26" i="53"/>
  <c r="K27" i="53"/>
  <c r="I27" i="53"/>
  <c r="K29" i="54"/>
  <c r="I29" i="54"/>
  <c r="K23" i="55"/>
  <c r="I23" i="55"/>
  <c r="K16" i="8"/>
  <c r="K30" i="9"/>
  <c r="K23" i="10"/>
  <c r="K27" i="10"/>
  <c r="I27" i="10"/>
  <c r="AD3" i="12"/>
  <c r="J4" i="12"/>
  <c r="Q9" i="12"/>
  <c r="Q25" i="12"/>
  <c r="K20" i="13"/>
  <c r="K24" i="13"/>
  <c r="I24" i="13"/>
  <c r="X3" i="15"/>
  <c r="K8" i="15"/>
  <c r="K12" i="15"/>
  <c r="I12" i="15"/>
  <c r="K24" i="15"/>
  <c r="K28" i="15"/>
  <c r="I28" i="15"/>
  <c r="I5" i="16"/>
  <c r="I8" i="16"/>
  <c r="I17" i="16"/>
  <c r="I28" i="16"/>
  <c r="H3" i="17"/>
  <c r="K7" i="17"/>
  <c r="I7" i="17"/>
  <c r="K13" i="17"/>
  <c r="K24" i="17"/>
  <c r="I25" i="17"/>
  <c r="K25" i="17"/>
  <c r="K8" i="18"/>
  <c r="K24" i="18"/>
  <c r="I24" i="18"/>
  <c r="I7" i="19"/>
  <c r="K7" i="19"/>
  <c r="I31" i="19"/>
  <c r="K31" i="19"/>
  <c r="AD3" i="20"/>
  <c r="J4" i="20"/>
  <c r="K7" i="20"/>
  <c r="I12" i="20"/>
  <c r="I22" i="20"/>
  <c r="AD3" i="21"/>
  <c r="K5" i="21"/>
  <c r="I5" i="21"/>
  <c r="K24" i="21"/>
  <c r="I20" i="22"/>
  <c r="K20" i="22"/>
  <c r="K23" i="23"/>
  <c r="I23" i="23"/>
  <c r="K13" i="25"/>
  <c r="I13" i="25"/>
  <c r="K19" i="25"/>
  <c r="I19" i="25"/>
  <c r="K23" i="26"/>
  <c r="I23" i="26"/>
  <c r="K22" i="27"/>
  <c r="I22" i="27"/>
  <c r="K27" i="27"/>
  <c r="I27" i="27"/>
  <c r="I14" i="28"/>
  <c r="K18" i="28"/>
  <c r="I23" i="28"/>
  <c r="K23" i="28"/>
  <c r="K27" i="29"/>
  <c r="I27" i="29"/>
  <c r="J4" i="31"/>
  <c r="AD3" i="31"/>
  <c r="K15" i="34"/>
  <c r="I15" i="34"/>
  <c r="K31" i="37"/>
  <c r="I31" i="37"/>
  <c r="I9" i="39"/>
  <c r="K9" i="39"/>
  <c r="I10" i="40"/>
  <c r="K10" i="40"/>
  <c r="K24" i="42"/>
  <c r="I24" i="42"/>
  <c r="I14" i="45"/>
  <c r="K14" i="45"/>
  <c r="K31" i="45"/>
  <c r="I31" i="45"/>
  <c r="K6" i="51"/>
  <c r="I6" i="51"/>
  <c r="AD3" i="53"/>
  <c r="J8" i="53"/>
  <c r="K27" i="11"/>
  <c r="I27" i="11"/>
  <c r="K6" i="14"/>
  <c r="I6" i="14"/>
  <c r="K8" i="14"/>
  <c r="I8" i="14"/>
  <c r="K22" i="14"/>
  <c r="I22" i="14"/>
  <c r="K24" i="14"/>
  <c r="I24" i="14"/>
  <c r="Q4" i="16"/>
  <c r="Q16" i="16"/>
  <c r="K18" i="16"/>
  <c r="I18" i="16"/>
  <c r="K14" i="17"/>
  <c r="I14" i="17"/>
  <c r="Q20" i="17"/>
  <c r="Q18" i="19"/>
  <c r="I19" i="19"/>
  <c r="I23" i="19"/>
  <c r="K23" i="19"/>
  <c r="I18" i="20"/>
  <c r="Q21" i="20"/>
  <c r="I29" i="20"/>
  <c r="K29" i="20"/>
  <c r="J4" i="21"/>
  <c r="K13" i="21"/>
  <c r="I13" i="21"/>
  <c r="K16" i="21"/>
  <c r="K20" i="21"/>
  <c r="I20" i="21"/>
  <c r="J15" i="22"/>
  <c r="AD3" i="22"/>
  <c r="K16" i="22"/>
  <c r="I16" i="22"/>
  <c r="Q7" i="23"/>
  <c r="I8" i="23"/>
  <c r="K19" i="23"/>
  <c r="I19" i="23"/>
  <c r="K22" i="23"/>
  <c r="J4" i="24"/>
  <c r="Q9" i="24"/>
  <c r="I22" i="24"/>
  <c r="K23" i="24"/>
  <c r="I23" i="24"/>
  <c r="K26" i="24"/>
  <c r="Q30" i="24"/>
  <c r="K18" i="26"/>
  <c r="I18" i="26"/>
  <c r="Q20" i="27"/>
  <c r="I21" i="27"/>
  <c r="K9" i="28"/>
  <c r="I9" i="28"/>
  <c r="K27" i="28"/>
  <c r="I27" i="28"/>
  <c r="K31" i="29"/>
  <c r="K5" i="31"/>
  <c r="I5" i="31"/>
  <c r="K27" i="31"/>
  <c r="I28" i="31"/>
  <c r="K28" i="31"/>
  <c r="I15" i="32"/>
  <c r="K15" i="32"/>
  <c r="K8" i="34"/>
  <c r="K9" i="34"/>
  <c r="I9" i="34"/>
  <c r="K27" i="35"/>
  <c r="Q28" i="36"/>
  <c r="I22" i="37"/>
  <c r="K22" i="37"/>
  <c r="J16" i="38"/>
  <c r="AD3" i="38"/>
  <c r="K17" i="38"/>
  <c r="I17" i="38"/>
  <c r="Q25" i="38"/>
  <c r="K27" i="38"/>
  <c r="I27" i="38"/>
  <c r="I31" i="38"/>
  <c r="K31" i="38"/>
  <c r="K26" i="39"/>
  <c r="I26" i="39"/>
  <c r="K26" i="42"/>
  <c r="K27" i="42"/>
  <c r="I27" i="42"/>
  <c r="K28" i="42"/>
  <c r="I28" i="42"/>
  <c r="K7" i="44"/>
  <c r="I7" i="44"/>
  <c r="K9" i="45"/>
  <c r="K10" i="45"/>
  <c r="I10" i="45"/>
  <c r="K16" i="45"/>
  <c r="I16" i="45"/>
  <c r="K29" i="47"/>
  <c r="I29" i="47"/>
  <c r="K30" i="47"/>
  <c r="I30" i="47"/>
  <c r="K22" i="33"/>
  <c r="I22" i="33"/>
  <c r="K30" i="33"/>
  <c r="I30" i="33"/>
  <c r="K10" i="34"/>
  <c r="I10" i="34"/>
  <c r="J4" i="35"/>
  <c r="AD3" i="35"/>
  <c r="I9" i="35"/>
  <c r="K9" i="35"/>
  <c r="K16" i="35"/>
  <c r="I16" i="35"/>
  <c r="I25" i="35"/>
  <c r="K25" i="35"/>
  <c r="I30" i="36"/>
  <c r="K30" i="36"/>
  <c r="I26" i="37"/>
  <c r="K26" i="37"/>
  <c r="K10" i="39"/>
  <c r="I10" i="39"/>
  <c r="I4" i="41"/>
  <c r="K4" i="41"/>
  <c r="K26" i="41"/>
  <c r="I26" i="41"/>
  <c r="J4" i="43"/>
  <c r="AD3" i="43"/>
  <c r="I13" i="43"/>
  <c r="K13" i="43"/>
  <c r="K11" i="46"/>
  <c r="I11" i="46"/>
  <c r="I12" i="46"/>
  <c r="K12" i="46"/>
  <c r="K16" i="48"/>
  <c r="I16" i="48"/>
  <c r="K5" i="50"/>
  <c r="J3" i="50"/>
  <c r="K24" i="50"/>
  <c r="I24" i="50"/>
  <c r="K31" i="50"/>
  <c r="I31" i="50"/>
  <c r="AD3" i="51"/>
  <c r="J4" i="51"/>
  <c r="I9" i="51"/>
  <c r="K9" i="51"/>
  <c r="I26" i="52"/>
  <c r="K26" i="52"/>
  <c r="K7" i="58"/>
  <c r="I7" i="58"/>
  <c r="K27" i="70"/>
  <c r="I27" i="70"/>
  <c r="K28" i="70"/>
  <c r="I28" i="70"/>
  <c r="K29" i="70"/>
  <c r="I29" i="70"/>
  <c r="I13" i="71"/>
  <c r="K13" i="71"/>
  <c r="I19" i="79"/>
  <c r="K19" i="79"/>
  <c r="AD3" i="30"/>
  <c r="J4" i="30"/>
  <c r="K5" i="30"/>
  <c r="I5" i="30"/>
  <c r="K18" i="31"/>
  <c r="I18" i="31"/>
  <c r="K19" i="31"/>
  <c r="I19" i="31"/>
  <c r="I25" i="31"/>
  <c r="K25" i="31"/>
  <c r="AD3" i="32"/>
  <c r="J4" i="32"/>
  <c r="I26" i="32"/>
  <c r="K26" i="32"/>
  <c r="K29" i="32"/>
  <c r="I29" i="32"/>
  <c r="K20" i="35"/>
  <c r="K31" i="35"/>
  <c r="I31" i="35"/>
  <c r="K29" i="38"/>
  <c r="I29" i="38"/>
  <c r="I15" i="40"/>
  <c r="K22" i="41"/>
  <c r="I22" i="41"/>
  <c r="I31" i="42"/>
  <c r="K31" i="42"/>
  <c r="I12" i="43"/>
  <c r="K24" i="43"/>
  <c r="K25" i="43"/>
  <c r="I25" i="43"/>
  <c r="K15" i="44"/>
  <c r="I15" i="44"/>
  <c r="K28" i="44"/>
  <c r="I28" i="44"/>
  <c r="K19" i="46"/>
  <c r="I19" i="46"/>
  <c r="K25" i="46"/>
  <c r="I25" i="46"/>
  <c r="I8" i="47"/>
  <c r="K8" i="47"/>
  <c r="K10" i="47"/>
  <c r="I10" i="47"/>
  <c r="K5" i="49"/>
  <c r="I5" i="49"/>
  <c r="I24" i="49"/>
  <c r="K24" i="49"/>
  <c r="K18" i="50"/>
  <c r="I18" i="50"/>
  <c r="K16" i="56"/>
  <c r="I16" i="56"/>
  <c r="I31" i="57"/>
  <c r="K31" i="57"/>
  <c r="I20" i="59"/>
  <c r="K20" i="59"/>
  <c r="K25" i="64"/>
  <c r="I25" i="64"/>
  <c r="X3" i="21"/>
  <c r="K12" i="27"/>
  <c r="K29" i="28"/>
  <c r="I29" i="28"/>
  <c r="K31" i="28"/>
  <c r="H3" i="29"/>
  <c r="K21" i="29"/>
  <c r="K17" i="30"/>
  <c r="I17" i="30"/>
  <c r="K6" i="33"/>
  <c r="I6" i="33"/>
  <c r="I16" i="33"/>
  <c r="K16" i="33"/>
  <c r="K19" i="33"/>
  <c r="I19" i="33"/>
  <c r="K6" i="34"/>
  <c r="I16" i="34"/>
  <c r="I29" i="34"/>
  <c r="K27" i="36"/>
  <c r="I27" i="36"/>
  <c r="K10" i="37"/>
  <c r="I23" i="37"/>
  <c r="Q5" i="39"/>
  <c r="K17" i="39"/>
  <c r="I30" i="39"/>
  <c r="I11" i="40"/>
  <c r="K11" i="40"/>
  <c r="K24" i="40"/>
  <c r="I24" i="40"/>
  <c r="K29" i="40"/>
  <c r="I30" i="40"/>
  <c r="K30" i="40"/>
  <c r="Q14" i="41"/>
  <c r="K18" i="42"/>
  <c r="K22" i="44"/>
  <c r="I22" i="44"/>
  <c r="K27" i="44"/>
  <c r="AD3" i="46"/>
  <c r="J4" i="46"/>
  <c r="K5" i="47"/>
  <c r="K9" i="47"/>
  <c r="K20" i="47"/>
  <c r="K21" i="47"/>
  <c r="I21" i="47"/>
  <c r="I25" i="47"/>
  <c r="H3" i="48"/>
  <c r="I10" i="48"/>
  <c r="K10" i="48"/>
  <c r="K11" i="48"/>
  <c r="I11" i="48"/>
  <c r="I27" i="17"/>
  <c r="I5" i="18"/>
  <c r="I30" i="18"/>
  <c r="Q4" i="19"/>
  <c r="I23" i="20"/>
  <c r="Q26" i="20"/>
  <c r="I22" i="22"/>
  <c r="Q25" i="22"/>
  <c r="I7" i="23"/>
  <c r="I11" i="23"/>
  <c r="I13" i="24"/>
  <c r="I17" i="24"/>
  <c r="H3" i="25"/>
  <c r="I11" i="25"/>
  <c r="I15" i="25"/>
  <c r="I6" i="26"/>
  <c r="K6" i="26"/>
  <c r="I13" i="26"/>
  <c r="Q24" i="26"/>
  <c r="Q13" i="29"/>
  <c r="I14" i="29"/>
  <c r="K19" i="29"/>
  <c r="I19" i="29"/>
  <c r="Q24" i="29"/>
  <c r="K15" i="31"/>
  <c r="I15" i="31"/>
  <c r="I9" i="32"/>
  <c r="K16" i="32"/>
  <c r="I16" i="32"/>
  <c r="K17" i="32"/>
  <c r="I17" i="32"/>
  <c r="I22" i="32"/>
  <c r="I23" i="32"/>
  <c r="K23" i="32"/>
  <c r="K5" i="33"/>
  <c r="K27" i="33"/>
  <c r="I27" i="33"/>
  <c r="I31" i="33"/>
  <c r="H3" i="34"/>
  <c r="K12" i="34"/>
  <c r="I12" i="34"/>
  <c r="K25" i="34"/>
  <c r="I25" i="34"/>
  <c r="I5" i="35"/>
  <c r="I14" i="35"/>
  <c r="K18" i="35"/>
  <c r="I18" i="35"/>
  <c r="I21" i="35"/>
  <c r="I30" i="35"/>
  <c r="K8" i="37"/>
  <c r="K16" i="37"/>
  <c r="I16" i="37"/>
  <c r="K11" i="39"/>
  <c r="I11" i="39"/>
  <c r="K15" i="39"/>
  <c r="K23" i="39"/>
  <c r="I23" i="39"/>
  <c r="J3" i="40"/>
  <c r="K4" i="40"/>
  <c r="I4" i="40"/>
  <c r="K7" i="40"/>
  <c r="I7" i="40"/>
  <c r="K23" i="40"/>
  <c r="K29" i="41"/>
  <c r="I29" i="41"/>
  <c r="K31" i="41"/>
  <c r="I31" i="41"/>
  <c r="K6" i="42"/>
  <c r="I6" i="42"/>
  <c r="K9" i="42"/>
  <c r="I13" i="42"/>
  <c r="I15" i="42"/>
  <c r="K15" i="42"/>
  <c r="I20" i="43"/>
  <c r="K21" i="44"/>
  <c r="K23" i="44"/>
  <c r="I23" i="44"/>
  <c r="K12" i="45"/>
  <c r="I12" i="45"/>
  <c r="K25" i="45"/>
  <c r="K14" i="46"/>
  <c r="I14" i="46"/>
  <c r="I16" i="47"/>
  <c r="K16" i="47"/>
  <c r="K17" i="47"/>
  <c r="I17" i="47"/>
  <c r="K18" i="47"/>
  <c r="I18" i="47"/>
  <c r="J3" i="52"/>
  <c r="K4" i="52"/>
  <c r="I4" i="52"/>
  <c r="K10" i="55"/>
  <c r="I10" i="55"/>
  <c r="K11" i="55"/>
  <c r="I11" i="55"/>
  <c r="I10" i="27"/>
  <c r="I25" i="27"/>
  <c r="K25" i="27"/>
  <c r="K24" i="28"/>
  <c r="I24" i="28"/>
  <c r="I9" i="29"/>
  <c r="Q21" i="29"/>
  <c r="K30" i="29"/>
  <c r="I30" i="29"/>
  <c r="K18" i="30"/>
  <c r="I18" i="30"/>
  <c r="K7" i="31"/>
  <c r="I7" i="31"/>
  <c r="K11" i="31"/>
  <c r="I11" i="31"/>
  <c r="K30" i="32"/>
  <c r="I30" i="32"/>
  <c r="X3" i="33"/>
  <c r="I13" i="33"/>
  <c r="K13" i="33"/>
  <c r="K26" i="34"/>
  <c r="I26" i="34"/>
  <c r="K12" i="37"/>
  <c r="I12" i="37"/>
  <c r="K20" i="37"/>
  <c r="I20" i="37"/>
  <c r="K29" i="37"/>
  <c r="I29" i="37"/>
  <c r="I30" i="37"/>
  <c r="K30" i="37"/>
  <c r="I30" i="38"/>
  <c r="K19" i="39"/>
  <c r="I19" i="39"/>
  <c r="K27" i="39"/>
  <c r="I27" i="39"/>
  <c r="K18" i="41"/>
  <c r="I18" i="41"/>
  <c r="K19" i="41"/>
  <c r="I19" i="41"/>
  <c r="Q12" i="42"/>
  <c r="K12" i="44"/>
  <c r="I12" i="44"/>
  <c r="I17" i="45"/>
  <c r="K17" i="45"/>
  <c r="K20" i="45"/>
  <c r="I20" i="45"/>
  <c r="I27" i="45"/>
  <c r="K27" i="45"/>
  <c r="K28" i="45"/>
  <c r="I28" i="45"/>
  <c r="Q13" i="46"/>
  <c r="I23" i="51"/>
  <c r="K23" i="51"/>
  <c r="I5" i="55"/>
  <c r="J3" i="55"/>
  <c r="K5" i="55"/>
  <c r="I29" i="55"/>
  <c r="K29" i="55"/>
  <c r="I17" i="57"/>
  <c r="K17" i="57"/>
  <c r="Q21" i="16"/>
  <c r="Q17" i="18"/>
  <c r="Q10" i="20"/>
  <c r="Q23" i="23"/>
  <c r="Q29" i="24"/>
  <c r="Q20" i="26"/>
  <c r="K21" i="28"/>
  <c r="I21" i="28"/>
  <c r="Q5" i="29"/>
  <c r="K15" i="30"/>
  <c r="I15" i="30"/>
  <c r="K25" i="30"/>
  <c r="I25" i="30"/>
  <c r="Q9" i="31"/>
  <c r="K22" i="31"/>
  <c r="I22" i="31"/>
  <c r="K13" i="32"/>
  <c r="I13" i="32"/>
  <c r="K20" i="33"/>
  <c r="I20" i="33"/>
  <c r="Q30" i="34"/>
  <c r="K7" i="35"/>
  <c r="I7" i="35"/>
  <c r="K15" i="35"/>
  <c r="I15" i="35"/>
  <c r="K23" i="35"/>
  <c r="I23" i="35"/>
  <c r="K31" i="36"/>
  <c r="I31" i="36"/>
  <c r="Q20" i="38"/>
  <c r="I21" i="38"/>
  <c r="Q29" i="38"/>
  <c r="K18" i="40"/>
  <c r="I18" i="40"/>
  <c r="I27" i="40"/>
  <c r="K27" i="40"/>
  <c r="AD3" i="41"/>
  <c r="I9" i="41"/>
  <c r="K9" i="41"/>
  <c r="Q22" i="41"/>
  <c r="K10" i="43"/>
  <c r="I10" i="43"/>
  <c r="K15" i="43"/>
  <c r="I16" i="43"/>
  <c r="K16" i="43"/>
  <c r="Q16" i="44"/>
  <c r="I18" i="44"/>
  <c r="J4" i="45"/>
  <c r="AD3" i="45"/>
  <c r="K8" i="45"/>
  <c r="K21" i="45"/>
  <c r="I21" i="45"/>
  <c r="I26" i="45"/>
  <c r="K17" i="46"/>
  <c r="I17" i="46"/>
  <c r="K29" i="46"/>
  <c r="I29" i="46"/>
  <c r="K30" i="46"/>
  <c r="I30" i="46"/>
  <c r="I14" i="50"/>
  <c r="K14" i="50"/>
  <c r="I7" i="51"/>
  <c r="K7" i="51"/>
  <c r="K15" i="52"/>
  <c r="I15" i="52"/>
  <c r="K24" i="53"/>
  <c r="I24" i="53"/>
  <c r="Q28" i="53"/>
  <c r="I8" i="54"/>
  <c r="K8" i="54"/>
  <c r="K7" i="55"/>
  <c r="I7" i="55"/>
  <c r="I4" i="26"/>
  <c r="Q22" i="27"/>
  <c r="I8" i="28"/>
  <c r="I19" i="28"/>
  <c r="Q23" i="28"/>
  <c r="Q29" i="29"/>
  <c r="K8" i="32"/>
  <c r="I8" i="32"/>
  <c r="AD3" i="33"/>
  <c r="AD3" i="34"/>
  <c r="J4" i="34"/>
  <c r="K20" i="34"/>
  <c r="I20" i="34"/>
  <c r="K20" i="40"/>
  <c r="I20" i="40"/>
  <c r="I23" i="42"/>
  <c r="K23" i="42"/>
  <c r="K6" i="43"/>
  <c r="I6" i="43"/>
  <c r="I29" i="43"/>
  <c r="K29" i="43"/>
  <c r="K20" i="44"/>
  <c r="I20" i="44"/>
  <c r="K25" i="44"/>
  <c r="I25" i="44"/>
  <c r="K30" i="44"/>
  <c r="I30" i="44"/>
  <c r="K5" i="46"/>
  <c r="I5" i="46"/>
  <c r="K6" i="46"/>
  <c r="I6" i="46"/>
  <c r="K31" i="46"/>
  <c r="K23" i="48"/>
  <c r="I23" i="48"/>
  <c r="K24" i="48"/>
  <c r="I24" i="48"/>
  <c r="K30" i="49"/>
  <c r="I30" i="49"/>
  <c r="I6" i="50"/>
  <c r="K6" i="50"/>
  <c r="K19" i="50"/>
  <c r="I19" i="50"/>
  <c r="K26" i="51"/>
  <c r="I26" i="51"/>
  <c r="K31" i="52"/>
  <c r="I31" i="52"/>
  <c r="I9" i="53"/>
  <c r="K9" i="53"/>
  <c r="K25" i="54"/>
  <c r="I25" i="54"/>
  <c r="K20" i="56"/>
  <c r="I20" i="56"/>
  <c r="K16" i="57"/>
  <c r="I16" i="57"/>
  <c r="K29" i="61"/>
  <c r="I29" i="61"/>
  <c r="Q14" i="27"/>
  <c r="Q31" i="28"/>
  <c r="X3" i="30"/>
  <c r="I23" i="30"/>
  <c r="Q27" i="30"/>
  <c r="I28" i="30"/>
  <c r="K26" i="31"/>
  <c r="I26" i="31"/>
  <c r="K5" i="32"/>
  <c r="I5" i="32"/>
  <c r="Q10" i="32"/>
  <c r="I11" i="32"/>
  <c r="I14" i="32"/>
  <c r="K24" i="32"/>
  <c r="I24" i="32"/>
  <c r="J4" i="33"/>
  <c r="K14" i="33"/>
  <c r="I14" i="33"/>
  <c r="Q6" i="34"/>
  <c r="I7" i="34"/>
  <c r="K17" i="34"/>
  <c r="I17" i="34"/>
  <c r="Q22" i="34"/>
  <c r="I23" i="34"/>
  <c r="K12" i="35"/>
  <c r="K28" i="35"/>
  <c r="K28" i="36"/>
  <c r="I28" i="36"/>
  <c r="K31" i="39"/>
  <c r="I31" i="39"/>
  <c r="AD3" i="40"/>
  <c r="K5" i="40"/>
  <c r="I5" i="40"/>
  <c r="I12" i="40"/>
  <c r="K16" i="41"/>
  <c r="I16" i="41"/>
  <c r="K16" i="42"/>
  <c r="I16" i="42"/>
  <c r="K19" i="42"/>
  <c r="I21" i="43"/>
  <c r="K21" i="43"/>
  <c r="K8" i="44"/>
  <c r="K16" i="44"/>
  <c r="I16" i="44"/>
  <c r="I30" i="45"/>
  <c r="K30" i="45"/>
  <c r="K22" i="46"/>
  <c r="K26" i="46"/>
  <c r="I26" i="46"/>
  <c r="AD3" i="52"/>
  <c r="I10" i="52"/>
  <c r="K10" i="52"/>
  <c r="K18" i="52"/>
  <c r="K19" i="52"/>
  <c r="I19" i="52"/>
  <c r="K20" i="52"/>
  <c r="I20" i="52"/>
  <c r="K7" i="53"/>
  <c r="I7" i="53"/>
  <c r="K19" i="56"/>
  <c r="K31" i="60"/>
  <c r="I31" i="60"/>
  <c r="K25" i="61"/>
  <c r="I25" i="61"/>
  <c r="I26" i="62"/>
  <c r="K10" i="64"/>
  <c r="I10" i="64"/>
  <c r="K21" i="64"/>
  <c r="I21" i="64"/>
  <c r="K23" i="31"/>
  <c r="I23" i="31"/>
  <c r="Q28" i="31"/>
  <c r="K31" i="31"/>
  <c r="I31" i="31"/>
  <c r="K21" i="32"/>
  <c r="I21" i="32"/>
  <c r="Q26" i="32"/>
  <c r="K11" i="33"/>
  <c r="I11" i="33"/>
  <c r="Q16" i="33"/>
  <c r="K10" i="35"/>
  <c r="I10" i="35"/>
  <c r="K26" i="35"/>
  <c r="I26" i="35"/>
  <c r="Q30" i="36"/>
  <c r="Q16" i="37"/>
  <c r="K18" i="37"/>
  <c r="I18" i="37"/>
  <c r="K27" i="37"/>
  <c r="I27" i="37"/>
  <c r="K25" i="38"/>
  <c r="I25" i="38"/>
  <c r="Q23" i="39"/>
  <c r="K25" i="39"/>
  <c r="I25" i="39"/>
  <c r="K28" i="40"/>
  <c r="I28" i="40"/>
  <c r="Q4" i="41"/>
  <c r="K12" i="42"/>
  <c r="I12" i="42"/>
  <c r="K25" i="42"/>
  <c r="I25" i="42"/>
  <c r="K14" i="43"/>
  <c r="I14" i="43"/>
  <c r="X3" i="44"/>
  <c r="K10" i="44"/>
  <c r="I10" i="44"/>
  <c r="K23" i="45"/>
  <c r="I23" i="45"/>
  <c r="K24" i="45"/>
  <c r="I24" i="45"/>
  <c r="K27" i="46"/>
  <c r="I27" i="46"/>
  <c r="Q31" i="46"/>
  <c r="AD3" i="47"/>
  <c r="J4" i="47"/>
  <c r="I6" i="48"/>
  <c r="K6" i="48"/>
  <c r="K7" i="48"/>
  <c r="I7" i="48"/>
  <c r="K8" i="48"/>
  <c r="I8" i="48"/>
  <c r="K21" i="49"/>
  <c r="I21" i="49"/>
  <c r="K17" i="51"/>
  <c r="I17" i="51"/>
  <c r="I31" i="51"/>
  <c r="K31" i="51"/>
  <c r="I5" i="52"/>
  <c r="K5" i="52"/>
  <c r="K11" i="52"/>
  <c r="I11" i="52"/>
  <c r="K12" i="52"/>
  <c r="I12" i="52"/>
  <c r="K16" i="52"/>
  <c r="I16" i="52"/>
  <c r="K14" i="54"/>
  <c r="I14" i="54"/>
  <c r="K31" i="58"/>
  <c r="I31" i="58"/>
  <c r="J3" i="61"/>
  <c r="K4" i="61"/>
  <c r="K21" i="46"/>
  <c r="I21" i="46"/>
  <c r="K26" i="47"/>
  <c r="I26" i="47"/>
  <c r="K12" i="48"/>
  <c r="I12" i="48"/>
  <c r="K22" i="49"/>
  <c r="I22" i="49"/>
  <c r="I10" i="53"/>
  <c r="K10" i="53"/>
  <c r="K7" i="56"/>
  <c r="I7" i="56"/>
  <c r="K8" i="56"/>
  <c r="I8" i="56"/>
  <c r="K23" i="59"/>
  <c r="I23" i="59"/>
  <c r="I27" i="59"/>
  <c r="K27" i="59"/>
  <c r="J12" i="64"/>
  <c r="AD3" i="64"/>
  <c r="K17" i="66"/>
  <c r="I17" i="66"/>
  <c r="X3" i="40"/>
  <c r="I9" i="40"/>
  <c r="I29" i="42"/>
  <c r="I27" i="43"/>
  <c r="I7" i="45"/>
  <c r="K18" i="46"/>
  <c r="I18" i="46"/>
  <c r="K6" i="49"/>
  <c r="I6" i="49"/>
  <c r="K12" i="50"/>
  <c r="I12" i="50"/>
  <c r="K16" i="50"/>
  <c r="I16" i="50"/>
  <c r="K13" i="51"/>
  <c r="I13" i="51"/>
  <c r="K14" i="51"/>
  <c r="I14" i="51"/>
  <c r="Q18" i="51"/>
  <c r="I20" i="51"/>
  <c r="K20" i="51"/>
  <c r="I23" i="52"/>
  <c r="K14" i="55"/>
  <c r="I14" i="55"/>
  <c r="K10" i="56"/>
  <c r="I10" i="56"/>
  <c r="K5" i="57"/>
  <c r="J3" i="57"/>
  <c r="I23" i="57"/>
  <c r="K23" i="57"/>
  <c r="I28" i="59"/>
  <c r="K28" i="59"/>
  <c r="K29" i="59"/>
  <c r="I29" i="59"/>
  <c r="K27" i="65"/>
  <c r="K31" i="65"/>
  <c r="I31" i="65"/>
  <c r="J3" i="66"/>
  <c r="X3" i="45"/>
  <c r="I15" i="45"/>
  <c r="K15" i="46"/>
  <c r="I28" i="47"/>
  <c r="K28" i="47"/>
  <c r="I25" i="48"/>
  <c r="I26" i="48"/>
  <c r="K26" i="48"/>
  <c r="I7" i="49"/>
  <c r="K14" i="49"/>
  <c r="I14" i="49"/>
  <c r="Q17" i="49"/>
  <c r="I18" i="49"/>
  <c r="I26" i="49"/>
  <c r="K10" i="51"/>
  <c r="I10" i="51"/>
  <c r="K8" i="52"/>
  <c r="I8" i="52"/>
  <c r="K28" i="52"/>
  <c r="I28" i="52"/>
  <c r="K30" i="52"/>
  <c r="I30" i="52"/>
  <c r="I14" i="53"/>
  <c r="K31" i="53"/>
  <c r="I31" i="53"/>
  <c r="K28" i="55"/>
  <c r="I28" i="55"/>
  <c r="K25" i="56"/>
  <c r="I25" i="56"/>
  <c r="K24" i="59"/>
  <c r="I24" i="59"/>
  <c r="K7" i="60"/>
  <c r="I7" i="60"/>
  <c r="J3" i="60"/>
  <c r="K24" i="65"/>
  <c r="I24" i="65"/>
  <c r="Q20" i="42"/>
  <c r="I21" i="42"/>
  <c r="Q18" i="43"/>
  <c r="I19" i="43"/>
  <c r="H3" i="45"/>
  <c r="K13" i="46"/>
  <c r="I13" i="46"/>
  <c r="K13" i="47"/>
  <c r="I13" i="47"/>
  <c r="I24" i="47"/>
  <c r="K24" i="47"/>
  <c r="K4" i="48"/>
  <c r="I4" i="48"/>
  <c r="Q8" i="48"/>
  <c r="I14" i="48"/>
  <c r="K14" i="48"/>
  <c r="Q24" i="48"/>
  <c r="I8" i="49"/>
  <c r="K8" i="49"/>
  <c r="I13" i="49"/>
  <c r="Q7" i="50"/>
  <c r="I8" i="50"/>
  <c r="I22" i="50"/>
  <c r="K22" i="50"/>
  <c r="K16" i="51"/>
  <c r="I16" i="51"/>
  <c r="K29" i="51"/>
  <c r="I29" i="51"/>
  <c r="K30" i="51"/>
  <c r="I30" i="51"/>
  <c r="K29" i="52"/>
  <c r="AD3" i="54"/>
  <c r="AD3" i="55"/>
  <c r="K13" i="56"/>
  <c r="I13" i="56"/>
  <c r="I5" i="58"/>
  <c r="K5" i="58"/>
  <c r="I13" i="58"/>
  <c r="K13" i="58"/>
  <c r="Q18" i="58"/>
  <c r="I27" i="63"/>
  <c r="K27" i="63"/>
  <c r="K28" i="49"/>
  <c r="I28" i="49"/>
  <c r="K15" i="50"/>
  <c r="I15" i="50"/>
  <c r="K6" i="52"/>
  <c r="I6" i="52"/>
  <c r="I17" i="53"/>
  <c r="K17" i="53"/>
  <c r="K30" i="53"/>
  <c r="I30" i="53"/>
  <c r="K30" i="54"/>
  <c r="I30" i="54"/>
  <c r="I13" i="55"/>
  <c r="K13" i="55"/>
  <c r="AD3" i="57"/>
  <c r="K25" i="57"/>
  <c r="I25" i="57"/>
  <c r="K15" i="58"/>
  <c r="I15" i="58"/>
  <c r="I29" i="58"/>
  <c r="K29" i="58"/>
  <c r="K21" i="60"/>
  <c r="I21" i="60"/>
  <c r="I25" i="60"/>
  <c r="K25" i="60"/>
  <c r="I16" i="62"/>
  <c r="K16" i="62"/>
  <c r="I21" i="62"/>
  <c r="K21" i="62"/>
  <c r="Q18" i="47"/>
  <c r="Q20" i="48"/>
  <c r="AD3" i="49"/>
  <c r="Q30" i="49"/>
  <c r="AD3" i="50"/>
  <c r="K9" i="50"/>
  <c r="K25" i="50"/>
  <c r="K8" i="51"/>
  <c r="I8" i="51"/>
  <c r="K24" i="51"/>
  <c r="I24" i="51"/>
  <c r="Q8" i="52"/>
  <c r="K24" i="52"/>
  <c r="I24" i="52"/>
  <c r="K27" i="52"/>
  <c r="I27" i="52"/>
  <c r="I24" i="54"/>
  <c r="K24" i="54"/>
  <c r="I25" i="58"/>
  <c r="K25" i="58"/>
  <c r="K15" i="60"/>
  <c r="I15" i="60"/>
  <c r="I21" i="65"/>
  <c r="K21" i="65"/>
  <c r="K25" i="49"/>
  <c r="I25" i="49"/>
  <c r="K10" i="50"/>
  <c r="I10" i="50"/>
  <c r="K26" i="50"/>
  <c r="I26" i="50"/>
  <c r="K18" i="51"/>
  <c r="I18" i="51"/>
  <c r="K14" i="52"/>
  <c r="I14" i="52"/>
  <c r="K5" i="54"/>
  <c r="I5" i="54"/>
  <c r="I6" i="55"/>
  <c r="K6" i="55"/>
  <c r="K15" i="55"/>
  <c r="I15" i="55"/>
  <c r="AD3" i="56"/>
  <c r="J4" i="56"/>
  <c r="I9" i="57"/>
  <c r="K9" i="57"/>
  <c r="I17" i="58"/>
  <c r="K17" i="58"/>
  <c r="K26" i="58"/>
  <c r="I26" i="58"/>
  <c r="K9" i="59"/>
  <c r="I9" i="59"/>
  <c r="K8" i="60"/>
  <c r="I8" i="60"/>
  <c r="K24" i="63"/>
  <c r="I24" i="63"/>
  <c r="I31" i="66"/>
  <c r="K31" i="66"/>
  <c r="K17" i="67"/>
  <c r="I17" i="67"/>
  <c r="K28" i="67"/>
  <c r="I28" i="67"/>
  <c r="K30" i="67"/>
  <c r="I30" i="67"/>
  <c r="I10" i="68"/>
  <c r="K10" i="68"/>
  <c r="K20" i="49"/>
  <c r="I20" i="49"/>
  <c r="K4" i="50"/>
  <c r="I4" i="50"/>
  <c r="K20" i="50"/>
  <c r="I20" i="50"/>
  <c r="K5" i="51"/>
  <c r="I5" i="51"/>
  <c r="K21" i="51"/>
  <c r="I21" i="51"/>
  <c r="J3" i="53"/>
  <c r="K6" i="53"/>
  <c r="K18" i="53"/>
  <c r="I6" i="54"/>
  <c r="I7" i="54"/>
  <c r="K7" i="54"/>
  <c r="K22" i="54"/>
  <c r="I22" i="54"/>
  <c r="I21" i="55"/>
  <c r="K21" i="55"/>
  <c r="K18" i="56"/>
  <c r="I18" i="56"/>
  <c r="K22" i="56"/>
  <c r="I8" i="57"/>
  <c r="I14" i="57"/>
  <c r="K8" i="59"/>
  <c r="K10" i="59"/>
  <c r="I10" i="59"/>
  <c r="I12" i="61"/>
  <c r="K12" i="61"/>
  <c r="I13" i="62"/>
  <c r="K13" i="62"/>
  <c r="K8" i="63"/>
  <c r="I8" i="63"/>
  <c r="I14" i="63"/>
  <c r="K14" i="63"/>
  <c r="K10" i="66"/>
  <c r="I10" i="66"/>
  <c r="J4" i="67"/>
  <c r="AD3" i="67"/>
  <c r="K9" i="67"/>
  <c r="I9" i="67"/>
  <c r="I23" i="68"/>
  <c r="Q16" i="48"/>
  <c r="K30" i="48"/>
  <c r="I30" i="48"/>
  <c r="K12" i="49"/>
  <c r="I12" i="49"/>
  <c r="K7" i="50"/>
  <c r="I7" i="50"/>
  <c r="K23" i="50"/>
  <c r="I23" i="50"/>
  <c r="K15" i="51"/>
  <c r="K21" i="52"/>
  <c r="K22" i="52"/>
  <c r="I22" i="52"/>
  <c r="Q9" i="54"/>
  <c r="I15" i="54"/>
  <c r="K15" i="54"/>
  <c r="K28" i="54"/>
  <c r="I28" i="54"/>
  <c r="K4" i="55"/>
  <c r="I4" i="55"/>
  <c r="I20" i="55"/>
  <c r="I26" i="55"/>
  <c r="I29" i="56"/>
  <c r="K20" i="57"/>
  <c r="I20" i="57"/>
  <c r="K21" i="57"/>
  <c r="I21" i="57"/>
  <c r="I11" i="59"/>
  <c r="K11" i="59"/>
  <c r="K31" i="59"/>
  <c r="I31" i="59"/>
  <c r="I7" i="61"/>
  <c r="K7" i="61"/>
  <c r="K9" i="61"/>
  <c r="I9" i="61"/>
  <c r="I23" i="61"/>
  <c r="K23" i="61"/>
  <c r="Q12" i="63"/>
  <c r="K6" i="64"/>
  <c r="I6" i="64"/>
  <c r="I5" i="65"/>
  <c r="I19" i="53"/>
  <c r="I23" i="53"/>
  <c r="J4" i="54"/>
  <c r="I17" i="54"/>
  <c r="I21" i="54"/>
  <c r="I12" i="55"/>
  <c r="K30" i="55"/>
  <c r="I30" i="55"/>
  <c r="I5" i="56"/>
  <c r="K17" i="56"/>
  <c r="I17" i="56"/>
  <c r="Q22" i="56"/>
  <c r="I26" i="56"/>
  <c r="I9" i="60"/>
  <c r="K9" i="60"/>
  <c r="K13" i="61"/>
  <c r="I13" i="61"/>
  <c r="K16" i="61"/>
  <c r="I16" i="61"/>
  <c r="K17" i="62"/>
  <c r="I17" i="62"/>
  <c r="K22" i="62"/>
  <c r="I22" i="62"/>
  <c r="K23" i="62"/>
  <c r="I23" i="62"/>
  <c r="K22" i="64"/>
  <c r="I22" i="64"/>
  <c r="I22" i="65"/>
  <c r="K22" i="65"/>
  <c r="K22" i="67"/>
  <c r="I22" i="67"/>
  <c r="I23" i="67"/>
  <c r="K23" i="67"/>
  <c r="K31" i="69"/>
  <c r="I31" i="69"/>
  <c r="I14" i="77"/>
  <c r="K14" i="77"/>
  <c r="K27" i="55"/>
  <c r="I27" i="55"/>
  <c r="K15" i="57"/>
  <c r="I15" i="57"/>
  <c r="K18" i="57"/>
  <c r="I18" i="57"/>
  <c r="K24" i="57"/>
  <c r="I24" i="57"/>
  <c r="K14" i="58"/>
  <c r="I14" i="58"/>
  <c r="K13" i="60"/>
  <c r="I13" i="60"/>
  <c r="I17" i="60"/>
  <c r="K17" i="60"/>
  <c r="K26" i="60"/>
  <c r="I30" i="60"/>
  <c r="K4" i="62"/>
  <c r="K25" i="63"/>
  <c r="I25" i="63"/>
  <c r="K28" i="63"/>
  <c r="I28" i="63"/>
  <c r="K29" i="63"/>
  <c r="I29" i="63"/>
  <c r="K17" i="65"/>
  <c r="I17" i="65"/>
  <c r="I9" i="66"/>
  <c r="K9" i="66"/>
  <c r="I23" i="66"/>
  <c r="K23" i="66"/>
  <c r="I11" i="53"/>
  <c r="I15" i="53"/>
  <c r="Q27" i="53"/>
  <c r="I9" i="54"/>
  <c r="I13" i="54"/>
  <c r="Q25" i="54"/>
  <c r="Q7" i="55"/>
  <c r="I18" i="55"/>
  <c r="K24" i="55"/>
  <c r="X3" i="56"/>
  <c r="K11" i="56"/>
  <c r="K12" i="56"/>
  <c r="I12" i="56"/>
  <c r="I21" i="56"/>
  <c r="I6" i="57"/>
  <c r="K12" i="57"/>
  <c r="K27" i="57"/>
  <c r="I23" i="58"/>
  <c r="I30" i="58"/>
  <c r="J3" i="59"/>
  <c r="I4" i="59"/>
  <c r="K4" i="59"/>
  <c r="K15" i="59"/>
  <c r="K25" i="59"/>
  <c r="I25" i="59"/>
  <c r="Q21" i="61"/>
  <c r="AD3" i="62"/>
  <c r="J5" i="62"/>
  <c r="I10" i="62"/>
  <c r="K5" i="63"/>
  <c r="I5" i="63"/>
  <c r="I11" i="63"/>
  <c r="K11" i="63"/>
  <c r="I16" i="63"/>
  <c r="K20" i="63"/>
  <c r="I20" i="63"/>
  <c r="K21" i="63"/>
  <c r="I21" i="63"/>
  <c r="I19" i="64"/>
  <c r="K19" i="64"/>
  <c r="I29" i="64"/>
  <c r="K29" i="64"/>
  <c r="I7" i="65"/>
  <c r="K12" i="65"/>
  <c r="I12" i="65"/>
  <c r="K13" i="65"/>
  <c r="I13" i="65"/>
  <c r="K16" i="65"/>
  <c r="K18" i="65"/>
  <c r="I18" i="65"/>
  <c r="Q12" i="66"/>
  <c r="K21" i="68"/>
  <c r="I21" i="68"/>
  <c r="AD3" i="69"/>
  <c r="K22" i="55"/>
  <c r="I22" i="55"/>
  <c r="K9" i="56"/>
  <c r="I9" i="56"/>
  <c r="K10" i="57"/>
  <c r="I10" i="57"/>
  <c r="K27" i="58"/>
  <c r="I27" i="58"/>
  <c r="I19" i="59"/>
  <c r="K19" i="59"/>
  <c r="K5" i="60"/>
  <c r="I5" i="60"/>
  <c r="K14" i="60"/>
  <c r="I14" i="60"/>
  <c r="K19" i="60"/>
  <c r="I19" i="60"/>
  <c r="K19" i="61"/>
  <c r="I19" i="61"/>
  <c r="K6" i="62"/>
  <c r="I6" i="62"/>
  <c r="K7" i="62"/>
  <c r="I7" i="62"/>
  <c r="K19" i="62"/>
  <c r="I19" i="62"/>
  <c r="K17" i="63"/>
  <c r="I17" i="63"/>
  <c r="K8" i="65"/>
  <c r="I8" i="65"/>
  <c r="I14" i="65"/>
  <c r="K14" i="65"/>
  <c r="K12" i="68"/>
  <c r="I12" i="68"/>
  <c r="Q19" i="53"/>
  <c r="Q17" i="54"/>
  <c r="K19" i="55"/>
  <c r="I19" i="55"/>
  <c r="Q24" i="55"/>
  <c r="K6" i="56"/>
  <c r="K27" i="56"/>
  <c r="K28" i="56"/>
  <c r="I28" i="56"/>
  <c r="K7" i="57"/>
  <c r="I7" i="57"/>
  <c r="Q12" i="57"/>
  <c r="K18" i="58"/>
  <c r="I18" i="58"/>
  <c r="K12" i="59"/>
  <c r="Q21" i="59"/>
  <c r="AD3" i="60"/>
  <c r="K6" i="60"/>
  <c r="I6" i="60"/>
  <c r="K18" i="60"/>
  <c r="K23" i="60"/>
  <c r="I23" i="60"/>
  <c r="K7" i="63"/>
  <c r="I7" i="63"/>
  <c r="K13" i="64"/>
  <c r="I13" i="64"/>
  <c r="K14" i="64"/>
  <c r="I14" i="64"/>
  <c r="K15" i="64"/>
  <c r="I15" i="64"/>
  <c r="I26" i="64"/>
  <c r="K26" i="64"/>
  <c r="Q30" i="64"/>
  <c r="I19" i="65"/>
  <c r="K19" i="65"/>
  <c r="K27" i="68"/>
  <c r="K15" i="68"/>
  <c r="I15" i="68"/>
  <c r="K24" i="68"/>
  <c r="I24" i="68"/>
  <c r="K25" i="68"/>
  <c r="I25" i="68"/>
  <c r="K18" i="69"/>
  <c r="I18" i="69"/>
  <c r="K19" i="69"/>
  <c r="I19" i="69"/>
  <c r="K23" i="69"/>
  <c r="I23" i="69"/>
  <c r="I27" i="72"/>
  <c r="K27" i="72"/>
  <c r="K23" i="73"/>
  <c r="I23" i="73"/>
  <c r="I7" i="74"/>
  <c r="K7" i="74"/>
  <c r="I10" i="77"/>
  <c r="K10" i="77"/>
  <c r="Q25" i="57"/>
  <c r="Q19" i="58"/>
  <c r="Q5" i="59"/>
  <c r="Q7" i="60"/>
  <c r="K11" i="61"/>
  <c r="I11" i="61"/>
  <c r="K27" i="61"/>
  <c r="I27" i="61"/>
  <c r="K11" i="62"/>
  <c r="I11" i="62"/>
  <c r="Q19" i="62"/>
  <c r="K27" i="62"/>
  <c r="I27" i="62"/>
  <c r="AD3" i="63"/>
  <c r="K31" i="63"/>
  <c r="I31" i="63"/>
  <c r="J3" i="64"/>
  <c r="K4" i="64"/>
  <c r="I4" i="64"/>
  <c r="Q4" i="65"/>
  <c r="K25" i="66"/>
  <c r="I26" i="66"/>
  <c r="K26" i="66"/>
  <c r="K7" i="68"/>
  <c r="I7" i="68"/>
  <c r="K17" i="69"/>
  <c r="K22" i="69"/>
  <c r="K24" i="69"/>
  <c r="I24" i="69"/>
  <c r="I28" i="69"/>
  <c r="K28" i="69"/>
  <c r="K7" i="72"/>
  <c r="I7" i="72"/>
  <c r="K8" i="72"/>
  <c r="I8" i="72"/>
  <c r="K9" i="72"/>
  <c r="I9" i="72"/>
  <c r="K10" i="73"/>
  <c r="I10" i="73"/>
  <c r="K11" i="73"/>
  <c r="I11" i="73"/>
  <c r="K24" i="73"/>
  <c r="I24" i="73"/>
  <c r="I25" i="73"/>
  <c r="K25" i="73"/>
  <c r="K29" i="74"/>
  <c r="I29" i="74"/>
  <c r="Q21" i="57"/>
  <c r="Q15" i="58"/>
  <c r="I21" i="59"/>
  <c r="I11" i="60"/>
  <c r="AD3" i="61"/>
  <c r="K5" i="61"/>
  <c r="I5" i="61"/>
  <c r="Q13" i="61"/>
  <c r="I17" i="61"/>
  <c r="K21" i="61"/>
  <c r="I21" i="61"/>
  <c r="Q29" i="61"/>
  <c r="K14" i="62"/>
  <c r="I14" i="62"/>
  <c r="K30" i="62"/>
  <c r="I30" i="62"/>
  <c r="K15" i="63"/>
  <c r="I15" i="63"/>
  <c r="Q17" i="63"/>
  <c r="K20" i="64"/>
  <c r="I20" i="64"/>
  <c r="I23" i="64"/>
  <c r="K28" i="64"/>
  <c r="I28" i="64"/>
  <c r="K26" i="65"/>
  <c r="I26" i="65"/>
  <c r="K6" i="67"/>
  <c r="I6" i="67"/>
  <c r="K11" i="67"/>
  <c r="I11" i="67"/>
  <c r="K13" i="69"/>
  <c r="I13" i="69"/>
  <c r="I14" i="69"/>
  <c r="K14" i="69"/>
  <c r="I30" i="72"/>
  <c r="K30" i="72"/>
  <c r="I22" i="73"/>
  <c r="I9" i="75"/>
  <c r="K9" i="75"/>
  <c r="K30" i="75"/>
  <c r="I30" i="75"/>
  <c r="AD3" i="59"/>
  <c r="K8" i="61"/>
  <c r="I8" i="61"/>
  <c r="K24" i="61"/>
  <c r="I24" i="61"/>
  <c r="I16" i="64"/>
  <c r="K16" i="64"/>
  <c r="K30" i="64"/>
  <c r="I30" i="64"/>
  <c r="I30" i="65"/>
  <c r="K30" i="65"/>
  <c r="K10" i="67"/>
  <c r="I21" i="67"/>
  <c r="K21" i="67"/>
  <c r="K17" i="68"/>
  <c r="I17" i="68"/>
  <c r="K5" i="69"/>
  <c r="J3" i="69"/>
  <c r="K6" i="69"/>
  <c r="I6" i="69"/>
  <c r="K20" i="71"/>
  <c r="I20" i="71"/>
  <c r="I21" i="71"/>
  <c r="K21" i="71"/>
  <c r="Q7" i="58"/>
  <c r="Q29" i="59"/>
  <c r="Q19" i="60"/>
  <c r="K29" i="60"/>
  <c r="I29" i="60"/>
  <c r="K18" i="61"/>
  <c r="K9" i="62"/>
  <c r="I9" i="62"/>
  <c r="K25" i="62"/>
  <c r="I25" i="62"/>
  <c r="K9" i="63"/>
  <c r="I9" i="63"/>
  <c r="K12" i="63"/>
  <c r="I12" i="63"/>
  <c r="K23" i="63"/>
  <c r="I23" i="63"/>
  <c r="Q25" i="63"/>
  <c r="K9" i="64"/>
  <c r="I9" i="64"/>
  <c r="K17" i="64"/>
  <c r="I24" i="64"/>
  <c r="K24" i="64"/>
  <c r="Q6" i="66"/>
  <c r="K20" i="66"/>
  <c r="I20" i="66"/>
  <c r="I13" i="67"/>
  <c r="K13" i="67"/>
  <c r="K16" i="68"/>
  <c r="K18" i="68"/>
  <c r="I18" i="68"/>
  <c r="Q4" i="69"/>
  <c r="I5" i="69"/>
  <c r="K8" i="69"/>
  <c r="I8" i="69"/>
  <c r="K9" i="70"/>
  <c r="I9" i="70"/>
  <c r="AD3" i="71"/>
  <c r="I5" i="71"/>
  <c r="K5" i="71"/>
  <c r="K14" i="71"/>
  <c r="I14" i="71"/>
  <c r="K15" i="71"/>
  <c r="I15" i="71"/>
  <c r="Q14" i="65"/>
  <c r="Q16" i="65"/>
  <c r="K31" i="68"/>
  <c r="I31" i="68"/>
  <c r="K15" i="69"/>
  <c r="I15" i="69"/>
  <c r="K29" i="69"/>
  <c r="I29" i="69"/>
  <c r="AD3" i="70"/>
  <c r="Q7" i="70"/>
  <c r="K16" i="72"/>
  <c r="I16" i="72"/>
  <c r="K18" i="72"/>
  <c r="I18" i="72"/>
  <c r="I19" i="72"/>
  <c r="K19" i="72"/>
  <c r="I11" i="74"/>
  <c r="K11" i="74"/>
  <c r="Q10" i="64"/>
  <c r="I10" i="65"/>
  <c r="K20" i="65"/>
  <c r="I20" i="65"/>
  <c r="Q22" i="65"/>
  <c r="Q24" i="65"/>
  <c r="I6" i="66"/>
  <c r="I31" i="67"/>
  <c r="I11" i="68"/>
  <c r="K11" i="68"/>
  <c r="J3" i="70"/>
  <c r="K9" i="71"/>
  <c r="I9" i="71"/>
  <c r="K30" i="71"/>
  <c r="I30" i="71"/>
  <c r="K29" i="73"/>
  <c r="I29" i="73"/>
  <c r="K30" i="73"/>
  <c r="I30" i="73"/>
  <c r="Q8" i="74"/>
  <c r="K17" i="76"/>
  <c r="I17" i="76"/>
  <c r="J4" i="63"/>
  <c r="K28" i="65"/>
  <c r="I28" i="65"/>
  <c r="K16" i="66"/>
  <c r="I16" i="66"/>
  <c r="AD3" i="68"/>
  <c r="K5" i="68"/>
  <c r="I5" i="68"/>
  <c r="K16" i="69"/>
  <c r="I16" i="69"/>
  <c r="K11" i="70"/>
  <c r="I11" i="70"/>
  <c r="K25" i="71"/>
  <c r="I25" i="71"/>
  <c r="J4" i="73"/>
  <c r="AD3" i="73"/>
  <c r="K6" i="73"/>
  <c r="I6" i="73"/>
  <c r="I17" i="73"/>
  <c r="K17" i="73"/>
  <c r="I15" i="76"/>
  <c r="K15" i="76"/>
  <c r="K12" i="80"/>
  <c r="I12" i="80"/>
  <c r="AD3" i="65"/>
  <c r="K4" i="66"/>
  <c r="K24" i="66"/>
  <c r="I24" i="66"/>
  <c r="I19" i="67"/>
  <c r="K19" i="68"/>
  <c r="K20" i="68"/>
  <c r="I20" i="68"/>
  <c r="K29" i="68"/>
  <c r="I10" i="69"/>
  <c r="K20" i="70"/>
  <c r="I20" i="70"/>
  <c r="K22" i="70"/>
  <c r="I22" i="70"/>
  <c r="I23" i="70"/>
  <c r="K23" i="70"/>
  <c r="I13" i="72"/>
  <c r="K14" i="73"/>
  <c r="I14" i="73"/>
  <c r="I22" i="75"/>
  <c r="K22" i="75"/>
  <c r="J3" i="80"/>
  <c r="Q18" i="64"/>
  <c r="J4" i="65"/>
  <c r="H3" i="66"/>
  <c r="K12" i="66"/>
  <c r="K14" i="67"/>
  <c r="I14" i="67"/>
  <c r="Q18" i="67"/>
  <c r="K25" i="67"/>
  <c r="I29" i="67"/>
  <c r="K29" i="67"/>
  <c r="J4" i="68"/>
  <c r="Q5" i="70"/>
  <c r="I7" i="70"/>
  <c r="K7" i="70"/>
  <c r="Q15" i="70"/>
  <c r="K23" i="72"/>
  <c r="I23" i="72"/>
  <c r="K24" i="72"/>
  <c r="I24" i="72"/>
  <c r="K25" i="72"/>
  <c r="I25" i="72"/>
  <c r="I29" i="80"/>
  <c r="K29" i="80"/>
  <c r="K5" i="73"/>
  <c r="I5" i="73"/>
  <c r="K18" i="73"/>
  <c r="I18" i="73"/>
  <c r="K9" i="76"/>
  <c r="I9" i="76"/>
  <c r="K19" i="76"/>
  <c r="I19" i="76"/>
  <c r="K25" i="76"/>
  <c r="I25" i="76"/>
  <c r="I28" i="76"/>
  <c r="K28" i="76"/>
  <c r="I17" i="77"/>
  <c r="K17" i="77"/>
  <c r="K27" i="77"/>
  <c r="I27" i="77"/>
  <c r="I7" i="79"/>
  <c r="J3" i="79"/>
  <c r="AD3" i="79"/>
  <c r="K17" i="79"/>
  <c r="I17" i="79"/>
  <c r="K24" i="70"/>
  <c r="I24" i="70"/>
  <c r="K11" i="71"/>
  <c r="I11" i="71"/>
  <c r="AD3" i="72"/>
  <c r="J4" i="72"/>
  <c r="K20" i="72"/>
  <c r="I20" i="72"/>
  <c r="K26" i="72"/>
  <c r="I26" i="72"/>
  <c r="K15" i="74"/>
  <c r="K16" i="74"/>
  <c r="I16" i="74"/>
  <c r="K24" i="74"/>
  <c r="I24" i="74"/>
  <c r="K25" i="74"/>
  <c r="I25" i="74"/>
  <c r="K20" i="76"/>
  <c r="I20" i="76"/>
  <c r="I27" i="76"/>
  <c r="K7" i="79"/>
  <c r="K7" i="83"/>
  <c r="I7" i="83"/>
  <c r="I28" i="68"/>
  <c r="I11" i="69"/>
  <c r="I21" i="69"/>
  <c r="Q25" i="69"/>
  <c r="I26" i="69"/>
  <c r="I4" i="70"/>
  <c r="K30" i="70"/>
  <c r="I30" i="70"/>
  <c r="K6" i="71"/>
  <c r="I6" i="71"/>
  <c r="I10" i="71"/>
  <c r="Q14" i="71"/>
  <c r="K22" i="71"/>
  <c r="I22" i="71"/>
  <c r="I26" i="71"/>
  <c r="K27" i="71"/>
  <c r="I27" i="71"/>
  <c r="I31" i="71"/>
  <c r="K10" i="72"/>
  <c r="I10" i="72"/>
  <c r="K15" i="72"/>
  <c r="I15" i="72"/>
  <c r="K7" i="73"/>
  <c r="I7" i="73"/>
  <c r="Q10" i="73"/>
  <c r="K12" i="73"/>
  <c r="K13" i="73"/>
  <c r="I13" i="73"/>
  <c r="K26" i="73"/>
  <c r="I26" i="73"/>
  <c r="K8" i="74"/>
  <c r="I8" i="74"/>
  <c r="K18" i="74"/>
  <c r="I18" i="74"/>
  <c r="K7" i="75"/>
  <c r="I7" i="75"/>
  <c r="K11" i="75"/>
  <c r="I11" i="75"/>
  <c r="K12" i="76"/>
  <c r="I12" i="76"/>
  <c r="K19" i="70"/>
  <c r="I19" i="70"/>
  <c r="K12" i="71"/>
  <c r="I12" i="71"/>
  <c r="K17" i="71"/>
  <c r="I17" i="71"/>
  <c r="K8" i="73"/>
  <c r="I8" i="73"/>
  <c r="K31" i="73"/>
  <c r="I31" i="73"/>
  <c r="AD3" i="74"/>
  <c r="K5" i="74"/>
  <c r="I5" i="74"/>
  <c r="K10" i="74"/>
  <c r="I10" i="74"/>
  <c r="I19" i="74"/>
  <c r="K19" i="74"/>
  <c r="I27" i="74"/>
  <c r="K27" i="74"/>
  <c r="K14" i="75"/>
  <c r="I14" i="75"/>
  <c r="K15" i="75"/>
  <c r="I15" i="75"/>
  <c r="K23" i="75"/>
  <c r="I23" i="75"/>
  <c r="AD3" i="76"/>
  <c r="J4" i="76"/>
  <c r="I23" i="76"/>
  <c r="K23" i="76"/>
  <c r="K7" i="77"/>
  <c r="I7" i="77"/>
  <c r="I27" i="81"/>
  <c r="K27" i="81"/>
  <c r="K28" i="81"/>
  <c r="I28" i="81"/>
  <c r="K29" i="81"/>
  <c r="I29" i="81"/>
  <c r="J4" i="82"/>
  <c r="AD3" i="82"/>
  <c r="K4" i="70"/>
  <c r="K5" i="70"/>
  <c r="I5" i="70"/>
  <c r="K15" i="70"/>
  <c r="K21" i="70"/>
  <c r="I21" i="70"/>
  <c r="I25" i="70"/>
  <c r="K28" i="71"/>
  <c r="I28" i="71"/>
  <c r="I5" i="72"/>
  <c r="K17" i="72"/>
  <c r="I17" i="72"/>
  <c r="I21" i="72"/>
  <c r="K28" i="72"/>
  <c r="I28" i="72"/>
  <c r="K31" i="72"/>
  <c r="I31" i="72"/>
  <c r="K15" i="73"/>
  <c r="I15" i="73"/>
  <c r="K20" i="73"/>
  <c r="K21" i="73"/>
  <c r="I21" i="73"/>
  <c r="K12" i="74"/>
  <c r="I12" i="74"/>
  <c r="K13" i="74"/>
  <c r="I13" i="74"/>
  <c r="K17" i="74"/>
  <c r="I17" i="74"/>
  <c r="J3" i="75"/>
  <c r="AD3" i="75"/>
  <c r="I17" i="75"/>
  <c r="K17" i="75"/>
  <c r="I25" i="75"/>
  <c r="K25" i="75"/>
  <c r="K31" i="75"/>
  <c r="I31" i="75"/>
  <c r="K8" i="77"/>
  <c r="I8" i="77"/>
  <c r="K21" i="77"/>
  <c r="I21" i="77"/>
  <c r="Q23" i="78"/>
  <c r="K21" i="81"/>
  <c r="I21" i="81"/>
  <c r="K13" i="83"/>
  <c r="I13" i="83"/>
  <c r="Q28" i="66"/>
  <c r="I29" i="66"/>
  <c r="Q26" i="67"/>
  <c r="I27" i="67"/>
  <c r="K7" i="69"/>
  <c r="I7" i="69"/>
  <c r="K13" i="70"/>
  <c r="I13" i="70"/>
  <c r="Q24" i="70"/>
  <c r="I7" i="71"/>
  <c r="K19" i="71"/>
  <c r="I19" i="71"/>
  <c r="I23" i="71"/>
  <c r="Q4" i="72"/>
  <c r="K12" i="72"/>
  <c r="I12" i="72"/>
  <c r="Q20" i="72"/>
  <c r="K16" i="73"/>
  <c r="I16" i="73"/>
  <c r="I27" i="73"/>
  <c r="J4" i="74"/>
  <c r="I9" i="74"/>
  <c r="K21" i="74"/>
  <c r="I21" i="74"/>
  <c r="K31" i="74"/>
  <c r="I31" i="74"/>
  <c r="K19" i="75"/>
  <c r="I19" i="75"/>
  <c r="K26" i="75"/>
  <c r="I26" i="75"/>
  <c r="K27" i="75"/>
  <c r="I27" i="75"/>
  <c r="I6" i="77"/>
  <c r="K10" i="80"/>
  <c r="I10" i="80"/>
  <c r="K13" i="75"/>
  <c r="I13" i="75"/>
  <c r="K8" i="76"/>
  <c r="I8" i="76"/>
  <c r="K15" i="77"/>
  <c r="I15" i="77"/>
  <c r="K22" i="77"/>
  <c r="I22" i="77"/>
  <c r="K11" i="78"/>
  <c r="I11" i="78"/>
  <c r="I14" i="78"/>
  <c r="K14" i="78"/>
  <c r="I31" i="79"/>
  <c r="K31" i="79"/>
  <c r="K24" i="83"/>
  <c r="I24" i="83"/>
  <c r="K25" i="83"/>
  <c r="I25" i="83"/>
  <c r="J4" i="71"/>
  <c r="I16" i="75"/>
  <c r="K5" i="76"/>
  <c r="I5" i="76"/>
  <c r="K16" i="76"/>
  <c r="I16" i="76"/>
  <c r="J4" i="77"/>
  <c r="AD3" i="77"/>
  <c r="I18" i="78"/>
  <c r="K18" i="78"/>
  <c r="K21" i="78"/>
  <c r="I22" i="78"/>
  <c r="K22" i="78"/>
  <c r="K13" i="79"/>
  <c r="I13" i="79"/>
  <c r="I5" i="80"/>
  <c r="K5" i="80"/>
  <c r="I6" i="80"/>
  <c r="K6" i="80"/>
  <c r="I13" i="80"/>
  <c r="K13" i="80"/>
  <c r="I14" i="80"/>
  <c r="K14" i="80"/>
  <c r="K16" i="81"/>
  <c r="I16" i="81"/>
  <c r="K23" i="83"/>
  <c r="K20" i="75"/>
  <c r="K21" i="75"/>
  <c r="I21" i="75"/>
  <c r="I24" i="75"/>
  <c r="K13" i="76"/>
  <c r="I13" i="76"/>
  <c r="K24" i="76"/>
  <c r="I24" i="76"/>
  <c r="I29" i="76"/>
  <c r="I9" i="77"/>
  <c r="K9" i="77"/>
  <c r="I25" i="77"/>
  <c r="K25" i="77"/>
  <c r="I13" i="78"/>
  <c r="I29" i="78"/>
  <c r="K29" i="78"/>
  <c r="I14" i="79"/>
  <c r="K14" i="79"/>
  <c r="I15" i="79"/>
  <c r="K15" i="79"/>
  <c r="I23" i="81"/>
  <c r="K23" i="81"/>
  <c r="K24" i="81"/>
  <c r="I24" i="81"/>
  <c r="K21" i="83"/>
  <c r="I21" i="83"/>
  <c r="K28" i="75"/>
  <c r="K29" i="75"/>
  <c r="I29" i="75"/>
  <c r="K21" i="76"/>
  <c r="I21" i="76"/>
  <c r="K16" i="77"/>
  <c r="I16" i="77"/>
  <c r="I18" i="77"/>
  <c r="K18" i="77"/>
  <c r="K23" i="77"/>
  <c r="I23" i="77"/>
  <c r="I30" i="79"/>
  <c r="K30" i="79"/>
  <c r="K25" i="82"/>
  <c r="I25" i="82"/>
  <c r="K26" i="82"/>
  <c r="I26" i="82"/>
  <c r="K5" i="75"/>
  <c r="I5" i="75"/>
  <c r="I6" i="76"/>
  <c r="K26" i="76"/>
  <c r="I26" i="76"/>
  <c r="I24" i="77"/>
  <c r="I6" i="78"/>
  <c r="K6" i="78"/>
  <c r="I7" i="78"/>
  <c r="K7" i="78"/>
  <c r="K23" i="74"/>
  <c r="I23" i="74"/>
  <c r="I8" i="75"/>
  <c r="K18" i="75"/>
  <c r="I18" i="75"/>
  <c r="Q5" i="76"/>
  <c r="K10" i="76"/>
  <c r="K11" i="76"/>
  <c r="I11" i="76"/>
  <c r="I14" i="76"/>
  <c r="Q30" i="76"/>
  <c r="K11" i="77"/>
  <c r="I11" i="77"/>
  <c r="K11" i="79"/>
  <c r="I11" i="79"/>
  <c r="I22" i="79"/>
  <c r="K22" i="79"/>
  <c r="I6" i="81"/>
  <c r="K6" i="81"/>
  <c r="K6" i="82"/>
  <c r="K23" i="84"/>
  <c r="I23" i="84"/>
  <c r="K30" i="84"/>
  <c r="I30" i="84"/>
  <c r="I20" i="85"/>
  <c r="K20" i="85"/>
  <c r="I22" i="86"/>
  <c r="K22" i="86"/>
  <c r="K23" i="86"/>
  <c r="I23" i="86"/>
  <c r="I28" i="86"/>
  <c r="K28" i="86"/>
  <c r="I5" i="87"/>
  <c r="K5" i="87"/>
  <c r="K23" i="87"/>
  <c r="I23" i="87"/>
  <c r="H3" i="77"/>
  <c r="K31" i="77"/>
  <c r="I31" i="77"/>
  <c r="K11" i="80"/>
  <c r="I11" i="80"/>
  <c r="K30" i="80"/>
  <c r="I30" i="80"/>
  <c r="I19" i="81"/>
  <c r="K19" i="81"/>
  <c r="K20" i="81"/>
  <c r="I20" i="81"/>
  <c r="K16" i="83"/>
  <c r="I16" i="83"/>
  <c r="I9" i="84"/>
  <c r="K9" i="84"/>
  <c r="K4" i="78"/>
  <c r="J3" i="78"/>
  <c r="I4" i="78"/>
  <c r="I26" i="78"/>
  <c r="Q25" i="79"/>
  <c r="K26" i="80"/>
  <c r="I26" i="80"/>
  <c r="K10" i="81"/>
  <c r="I10" i="81"/>
  <c r="I20" i="82"/>
  <c r="K18" i="83"/>
  <c r="I18" i="83"/>
  <c r="J4" i="84"/>
  <c r="AD3" i="84"/>
  <c r="K5" i="84"/>
  <c r="I5" i="84"/>
  <c r="K10" i="84"/>
  <c r="I10" i="84"/>
  <c r="I13" i="84"/>
  <c r="K13" i="84"/>
  <c r="K9" i="86"/>
  <c r="I9" i="86"/>
  <c r="I10" i="86"/>
  <c r="K10" i="86"/>
  <c r="K11" i="86"/>
  <c r="I11" i="86"/>
  <c r="Q4" i="77"/>
  <c r="K29" i="77"/>
  <c r="I29" i="77"/>
  <c r="I15" i="78"/>
  <c r="I20" i="78"/>
  <c r="I30" i="78"/>
  <c r="K30" i="78"/>
  <c r="I6" i="79"/>
  <c r="K6" i="79"/>
  <c r="K27" i="79"/>
  <c r="I27" i="79"/>
  <c r="I22" i="80"/>
  <c r="K22" i="80"/>
  <c r="Q30" i="81"/>
  <c r="K14" i="82"/>
  <c r="I14" i="82"/>
  <c r="K15" i="84"/>
  <c r="I15" i="84"/>
  <c r="K16" i="84"/>
  <c r="I16" i="84"/>
  <c r="I23" i="79"/>
  <c r="K23" i="79"/>
  <c r="K20" i="80"/>
  <c r="I20" i="80"/>
  <c r="AD3" i="81"/>
  <c r="J4" i="81"/>
  <c r="I14" i="81"/>
  <c r="K14" i="81"/>
  <c r="K8" i="82"/>
  <c r="I8" i="82"/>
  <c r="I16" i="82"/>
  <c r="K16" i="82"/>
  <c r="K11" i="85"/>
  <c r="I11" i="85"/>
  <c r="I12" i="85"/>
  <c r="K12" i="85"/>
  <c r="K13" i="85"/>
  <c r="I13" i="85"/>
  <c r="K14" i="85"/>
  <c r="I14" i="85"/>
  <c r="K17" i="85"/>
  <c r="I17" i="85"/>
  <c r="K18" i="85"/>
  <c r="I18" i="85"/>
  <c r="K23" i="78"/>
  <c r="I23" i="78"/>
  <c r="K27" i="78"/>
  <c r="Q11" i="79"/>
  <c r="K21" i="79"/>
  <c r="I21" i="79"/>
  <c r="I8" i="80"/>
  <c r="Q11" i="80"/>
  <c r="I21" i="80"/>
  <c r="K21" i="80"/>
  <c r="Q20" i="81"/>
  <c r="Q25" i="81"/>
  <c r="I26" i="81"/>
  <c r="K15" i="82"/>
  <c r="K23" i="82"/>
  <c r="I23" i="82"/>
  <c r="K17" i="82"/>
  <c r="I17" i="82"/>
  <c r="J3" i="83"/>
  <c r="K4" i="83"/>
  <c r="I4" i="83"/>
  <c r="K17" i="83"/>
  <c r="I17" i="83"/>
  <c r="I19" i="83"/>
  <c r="K19" i="83"/>
  <c r="H3" i="84"/>
  <c r="I17" i="84"/>
  <c r="K17" i="84"/>
  <c r="K26" i="84"/>
  <c r="I26" i="84"/>
  <c r="K8" i="85"/>
  <c r="I8" i="85"/>
  <c r="I10" i="87"/>
  <c r="K10" i="87"/>
  <c r="I24" i="87"/>
  <c r="K24" i="87"/>
  <c r="K25" i="87"/>
  <c r="I25" i="87"/>
  <c r="I28" i="78"/>
  <c r="I20" i="79"/>
  <c r="I19" i="80"/>
  <c r="Q4" i="82"/>
  <c r="Q6" i="82"/>
  <c r="K11" i="83"/>
  <c r="K26" i="83"/>
  <c r="I26" i="83"/>
  <c r="K14" i="84"/>
  <c r="I14" i="84"/>
  <c r="I18" i="86"/>
  <c r="K18" i="86"/>
  <c r="K19" i="86"/>
  <c r="I19" i="86"/>
  <c r="K9" i="87"/>
  <c r="I9" i="87"/>
  <c r="X3" i="78"/>
  <c r="I29" i="79"/>
  <c r="Q8" i="80"/>
  <c r="I28" i="80"/>
  <c r="I5" i="81"/>
  <c r="K12" i="81"/>
  <c r="I12" i="81"/>
  <c r="Q14" i="81"/>
  <c r="Q16" i="81"/>
  <c r="K10" i="82"/>
  <c r="I10" i="82"/>
  <c r="K30" i="82"/>
  <c r="I30" i="82"/>
  <c r="I27" i="83"/>
  <c r="K27" i="83"/>
  <c r="K31" i="84"/>
  <c r="I31" i="84"/>
  <c r="I16" i="85"/>
  <c r="K16" i="85"/>
  <c r="K25" i="86"/>
  <c r="I25" i="86"/>
  <c r="I21" i="82"/>
  <c r="K21" i="82"/>
  <c r="X3" i="83"/>
  <c r="I28" i="83"/>
  <c r="K19" i="84"/>
  <c r="I19" i="84"/>
  <c r="AD3" i="85"/>
  <c r="J4" i="85"/>
  <c r="K27" i="86"/>
  <c r="I27" i="86"/>
  <c r="H3" i="87"/>
  <c r="Q22" i="81"/>
  <c r="Q24" i="81"/>
  <c r="K30" i="81"/>
  <c r="K22" i="84"/>
  <c r="I25" i="85"/>
  <c r="K25" i="85"/>
  <c r="Q27" i="83"/>
  <c r="Q28" i="84"/>
  <c r="Q17" i="85"/>
  <c r="Q31" i="85"/>
  <c r="I31" i="85"/>
  <c r="K31" i="85"/>
  <c r="AD3" i="86"/>
  <c r="J4" i="86"/>
  <c r="K12" i="87"/>
  <c r="I12" i="87"/>
  <c r="Q13" i="83"/>
  <c r="K29" i="83"/>
  <c r="Q15" i="84"/>
  <c r="K5" i="85"/>
  <c r="I5" i="85"/>
  <c r="K21" i="85"/>
  <c r="I21" i="85"/>
  <c r="K6" i="86"/>
  <c r="I6" i="86"/>
  <c r="K21" i="87"/>
  <c r="I21" i="87"/>
  <c r="I26" i="87"/>
  <c r="Q18" i="82"/>
  <c r="K7" i="84"/>
  <c r="I7" i="84"/>
  <c r="K21" i="84"/>
  <c r="I21" i="84"/>
  <c r="K13" i="87"/>
  <c r="AD3" i="83"/>
  <c r="Q24" i="83"/>
  <c r="K27" i="85"/>
  <c r="I27" i="85"/>
  <c r="I28" i="85"/>
  <c r="K28" i="85"/>
  <c r="K29" i="85"/>
  <c r="I29" i="85"/>
  <c r="K30" i="85"/>
  <c r="I30" i="85"/>
  <c r="K15" i="86"/>
  <c r="I15" i="86"/>
  <c r="K15" i="87"/>
  <c r="I15" i="87"/>
  <c r="I16" i="87"/>
  <c r="K16" i="87"/>
  <c r="K17" i="87"/>
  <c r="I17" i="87"/>
  <c r="K11" i="84"/>
  <c r="Q26" i="84"/>
  <c r="Q13" i="85"/>
  <c r="K22" i="85"/>
  <c r="K7" i="86"/>
  <c r="I14" i="86"/>
  <c r="Q29" i="83"/>
  <c r="I12" i="86"/>
  <c r="Q15" i="86"/>
  <c r="I18" i="87"/>
  <c r="Q21" i="87"/>
  <c r="Q5" i="87"/>
  <c r="Q21" i="83"/>
  <c r="Q25" i="85"/>
  <c r="Q31" i="86"/>
  <c r="J3" i="25" l="1"/>
  <c r="K32" i="14"/>
  <c r="I32" i="14"/>
  <c r="J3" i="14"/>
  <c r="K32" i="38"/>
  <c r="I32" i="38"/>
  <c r="I32" i="41"/>
  <c r="K32" i="41"/>
  <c r="J3" i="41"/>
  <c r="I3" i="41" s="1"/>
  <c r="K32" i="4"/>
  <c r="I32" i="4"/>
  <c r="I32" i="13"/>
  <c r="K32" i="13"/>
  <c r="I32" i="21"/>
  <c r="K32" i="21"/>
  <c r="K32" i="40"/>
  <c r="I32" i="40"/>
  <c r="I32" i="19"/>
  <c r="K32" i="19"/>
  <c r="K32" i="44"/>
  <c r="I32" i="44"/>
  <c r="K32" i="48"/>
  <c r="I32" i="48"/>
  <c r="K32" i="80"/>
  <c r="I32" i="80"/>
  <c r="I32" i="25"/>
  <c r="K32" i="25"/>
  <c r="K32" i="22"/>
  <c r="I32" i="22"/>
  <c r="K32" i="12"/>
  <c r="I32" i="12"/>
  <c r="K32" i="30"/>
  <c r="I32" i="30"/>
  <c r="K32" i="75"/>
  <c r="I32" i="75"/>
  <c r="I32" i="27"/>
  <c r="K32" i="27"/>
  <c r="K32" i="73"/>
  <c r="I32" i="73"/>
  <c r="K32" i="64"/>
  <c r="I32" i="64"/>
  <c r="K32" i="79"/>
  <c r="I32" i="79"/>
  <c r="I32" i="45"/>
  <c r="K32" i="45"/>
  <c r="I32" i="71"/>
  <c r="K32" i="71"/>
  <c r="K32" i="24"/>
  <c r="I32" i="24"/>
  <c r="K32" i="20"/>
  <c r="I32" i="20"/>
  <c r="K32" i="42"/>
  <c r="I32" i="42"/>
  <c r="I32" i="54"/>
  <c r="K32" i="54"/>
  <c r="K32" i="84"/>
  <c r="I32" i="84"/>
  <c r="I32" i="29"/>
  <c r="K32" i="29"/>
  <c r="I32" i="47"/>
  <c r="K32" i="47"/>
  <c r="K32" i="26"/>
  <c r="I32" i="26"/>
  <c r="K32" i="77"/>
  <c r="I32" i="77"/>
  <c r="K32" i="65"/>
  <c r="I32" i="65"/>
  <c r="K32" i="81"/>
  <c r="I32" i="81"/>
  <c r="I32" i="51"/>
  <c r="K32" i="51"/>
  <c r="I32" i="66"/>
  <c r="K32" i="66"/>
  <c r="I32" i="58"/>
  <c r="K32" i="58"/>
  <c r="I32" i="70"/>
  <c r="K32" i="70"/>
  <c r="K32" i="46"/>
  <c r="I32" i="46"/>
  <c r="K32" i="18"/>
  <c r="I32" i="18"/>
  <c r="I32" i="9"/>
  <c r="K32" i="9"/>
  <c r="I32" i="17"/>
  <c r="K32" i="17"/>
  <c r="I32" i="7"/>
  <c r="K32" i="7"/>
  <c r="I32" i="15"/>
  <c r="K32" i="15"/>
  <c r="K32" i="85"/>
  <c r="I32" i="85"/>
  <c r="K32" i="60"/>
  <c r="I32" i="60"/>
  <c r="K32" i="83"/>
  <c r="I32" i="83"/>
  <c r="I32" i="11"/>
  <c r="K32" i="11"/>
  <c r="I32" i="53"/>
  <c r="K32" i="53"/>
  <c r="K32" i="28"/>
  <c r="I32" i="28"/>
  <c r="J3" i="28"/>
  <c r="K32" i="10"/>
  <c r="I32" i="10"/>
  <c r="K32" i="34"/>
  <c r="I32" i="34"/>
  <c r="I32" i="62"/>
  <c r="K32" i="62"/>
  <c r="I32" i="31"/>
  <c r="K32" i="31"/>
  <c r="K32" i="1"/>
  <c r="I32" i="1"/>
  <c r="I32" i="33"/>
  <c r="K32" i="33"/>
  <c r="I32" i="35"/>
  <c r="K32" i="35"/>
  <c r="K32" i="16"/>
  <c r="I32" i="16"/>
  <c r="I32" i="43"/>
  <c r="K32" i="43"/>
  <c r="K32" i="69"/>
  <c r="I32" i="69"/>
  <c r="I32" i="37"/>
  <c r="K32" i="37"/>
  <c r="I32" i="49"/>
  <c r="K32" i="49"/>
  <c r="K32" i="32"/>
  <c r="I32" i="32"/>
  <c r="I32" i="74"/>
  <c r="K32" i="74"/>
  <c r="K32" i="87"/>
  <c r="I32" i="87"/>
  <c r="I3" i="55"/>
  <c r="K3" i="55"/>
  <c r="I3" i="37"/>
  <c r="K3" i="37"/>
  <c r="I4" i="18"/>
  <c r="J3" i="18"/>
  <c r="K4" i="18"/>
  <c r="J3" i="85"/>
  <c r="K4" i="85"/>
  <c r="I4" i="85"/>
  <c r="K4" i="43"/>
  <c r="I4" i="43"/>
  <c r="J3" i="43"/>
  <c r="I3" i="25"/>
  <c r="K3" i="25"/>
  <c r="J3" i="17"/>
  <c r="K4" i="17"/>
  <c r="I4" i="17"/>
  <c r="I4" i="3"/>
  <c r="J3" i="3"/>
  <c r="K4" i="3"/>
  <c r="J3" i="76"/>
  <c r="K4" i="76"/>
  <c r="I4" i="76"/>
  <c r="K3" i="66"/>
  <c r="I3" i="66"/>
  <c r="I12" i="64"/>
  <c r="K12" i="64"/>
  <c r="J3" i="24"/>
  <c r="K4" i="24"/>
  <c r="I4" i="24"/>
  <c r="J3" i="20"/>
  <c r="K4" i="20"/>
  <c r="I4" i="20"/>
  <c r="J3" i="12"/>
  <c r="I4" i="12"/>
  <c r="K4" i="12"/>
  <c r="J3" i="11"/>
  <c r="K4" i="11"/>
  <c r="I4" i="11"/>
  <c r="J3" i="87"/>
  <c r="I4" i="87"/>
  <c r="K4" i="87"/>
  <c r="J3" i="2"/>
  <c r="I5" i="2"/>
  <c r="K5" i="2"/>
  <c r="J3" i="86"/>
  <c r="I4" i="86"/>
  <c r="K4" i="86"/>
  <c r="J3" i="34"/>
  <c r="K4" i="34"/>
  <c r="I4" i="34"/>
  <c r="J3" i="36"/>
  <c r="K29" i="36"/>
  <c r="I29" i="36"/>
  <c r="I4" i="46"/>
  <c r="J3" i="46"/>
  <c r="K4" i="46"/>
  <c r="J3" i="21"/>
  <c r="K4" i="21"/>
  <c r="I4" i="21"/>
  <c r="K5" i="26"/>
  <c r="J3" i="26"/>
  <c r="I5" i="26"/>
  <c r="K3" i="8"/>
  <c r="I3" i="8"/>
  <c r="J3" i="29"/>
  <c r="I4" i="29"/>
  <c r="K4" i="29"/>
  <c r="J3" i="71"/>
  <c r="K4" i="71"/>
  <c r="I4" i="71"/>
  <c r="I5" i="62"/>
  <c r="K5" i="62"/>
  <c r="K3" i="59"/>
  <c r="I3" i="59"/>
  <c r="K3" i="53"/>
  <c r="I3" i="53"/>
  <c r="J3" i="33"/>
  <c r="K4" i="33"/>
  <c r="I4" i="33"/>
  <c r="K4" i="45"/>
  <c r="I4" i="45"/>
  <c r="J3" i="45"/>
  <c r="I4" i="35"/>
  <c r="J3" i="35"/>
  <c r="K4" i="35"/>
  <c r="I15" i="22"/>
  <c r="J3" i="22"/>
  <c r="K15" i="22"/>
  <c r="K8" i="53"/>
  <c r="I8" i="53"/>
  <c r="I5" i="39"/>
  <c r="K5" i="39"/>
  <c r="J3" i="39"/>
  <c r="K6" i="15"/>
  <c r="I6" i="15"/>
  <c r="K3" i="28"/>
  <c r="I3" i="28"/>
  <c r="I6" i="6"/>
  <c r="K6" i="6"/>
  <c r="J3" i="6"/>
  <c r="I3" i="78"/>
  <c r="K3" i="78"/>
  <c r="K3" i="60"/>
  <c r="I3" i="60"/>
  <c r="J3" i="44"/>
  <c r="K4" i="44"/>
  <c r="I4" i="44"/>
  <c r="K3" i="19"/>
  <c r="I3" i="19"/>
  <c r="J3" i="74"/>
  <c r="K4" i="74"/>
  <c r="I4" i="74"/>
  <c r="J3" i="62"/>
  <c r="J3" i="56"/>
  <c r="K4" i="56"/>
  <c r="I4" i="56"/>
  <c r="K3" i="57"/>
  <c r="I3" i="57"/>
  <c r="I3" i="40"/>
  <c r="K3" i="40"/>
  <c r="K4" i="32"/>
  <c r="I4" i="32"/>
  <c r="J3" i="32"/>
  <c r="K16" i="38"/>
  <c r="I16" i="38"/>
  <c r="J3" i="38"/>
  <c r="I15" i="10"/>
  <c r="J3" i="10"/>
  <c r="K15" i="10"/>
  <c r="J3" i="1"/>
  <c r="K4" i="1"/>
  <c r="I4" i="1"/>
  <c r="K3" i="64"/>
  <c r="I3" i="64"/>
  <c r="I4" i="84"/>
  <c r="J3" i="84"/>
  <c r="K4" i="84"/>
  <c r="J3" i="77"/>
  <c r="K4" i="77"/>
  <c r="I4" i="77"/>
  <c r="J3" i="68"/>
  <c r="K4" i="68"/>
  <c r="I4" i="68"/>
  <c r="J3" i="63"/>
  <c r="K4" i="63"/>
  <c r="I4" i="63"/>
  <c r="K3" i="52"/>
  <c r="I3" i="52"/>
  <c r="K3" i="14"/>
  <c r="I3" i="14"/>
  <c r="I15" i="48"/>
  <c r="K15" i="48"/>
  <c r="I3" i="58"/>
  <c r="K3" i="58"/>
  <c r="K3" i="15"/>
  <c r="I3" i="15"/>
  <c r="J3" i="23"/>
  <c r="K4" i="23"/>
  <c r="I4" i="23"/>
  <c r="K3" i="7"/>
  <c r="I3" i="7"/>
  <c r="K3" i="61"/>
  <c r="I3" i="61"/>
  <c r="J3" i="30"/>
  <c r="K4" i="30"/>
  <c r="I4" i="30"/>
  <c r="I3" i="50"/>
  <c r="K3" i="50"/>
  <c r="I4" i="31"/>
  <c r="J3" i="31"/>
  <c r="K4" i="31"/>
  <c r="I4" i="27"/>
  <c r="J3" i="27"/>
  <c r="K4" i="27"/>
  <c r="K5" i="25"/>
  <c r="I5" i="25"/>
  <c r="K3" i="42"/>
  <c r="I3" i="42"/>
  <c r="I18" i="80"/>
  <c r="K18" i="80"/>
  <c r="J3" i="5"/>
  <c r="K4" i="5"/>
  <c r="I4" i="5"/>
  <c r="K13" i="16"/>
  <c r="J3" i="16"/>
  <c r="I13" i="16"/>
  <c r="J3" i="4"/>
  <c r="K4" i="4"/>
  <c r="I4" i="4"/>
  <c r="I3" i="9"/>
  <c r="K3" i="9"/>
  <c r="I3" i="80"/>
  <c r="K3" i="80"/>
  <c r="I3" i="48"/>
  <c r="K3" i="48"/>
  <c r="I4" i="51"/>
  <c r="J3" i="51"/>
  <c r="K4" i="51"/>
  <c r="K3" i="49"/>
  <c r="I3" i="49"/>
  <c r="I3" i="83"/>
  <c r="K3" i="83"/>
  <c r="I3" i="75"/>
  <c r="K3" i="75"/>
  <c r="I3" i="70"/>
  <c r="K3" i="70"/>
  <c r="J3" i="81"/>
  <c r="K4" i="81"/>
  <c r="I4" i="81"/>
  <c r="J3" i="72"/>
  <c r="K4" i="72"/>
  <c r="I4" i="72"/>
  <c r="J3" i="65"/>
  <c r="K4" i="65"/>
  <c r="I4" i="65"/>
  <c r="I4" i="82"/>
  <c r="J3" i="82"/>
  <c r="K4" i="82"/>
  <c r="K3" i="79"/>
  <c r="I3" i="79"/>
  <c r="I4" i="73"/>
  <c r="J3" i="73"/>
  <c r="K4" i="73"/>
  <c r="K3" i="69"/>
  <c r="I3" i="69"/>
  <c r="J3" i="54"/>
  <c r="K4" i="54"/>
  <c r="I4" i="54"/>
  <c r="I4" i="67"/>
  <c r="K4" i="67"/>
  <c r="J3" i="67"/>
  <c r="J3" i="47"/>
  <c r="K4" i="47"/>
  <c r="I4" i="47"/>
  <c r="J3" i="13"/>
  <c r="K15" i="13"/>
  <c r="I15" i="13"/>
  <c r="K3" i="41" l="1"/>
  <c r="K3" i="20"/>
  <c r="I3" i="20"/>
  <c r="K3" i="86"/>
  <c r="I3" i="86"/>
  <c r="I3" i="72"/>
  <c r="K3" i="72"/>
  <c r="I3" i="6"/>
  <c r="K3" i="6"/>
  <c r="K3" i="35"/>
  <c r="I3" i="35"/>
  <c r="K3" i="71"/>
  <c r="I3" i="71"/>
  <c r="I3" i="11"/>
  <c r="K3" i="11"/>
  <c r="K3" i="76"/>
  <c r="I3" i="76"/>
  <c r="K3" i="18"/>
  <c r="I3" i="18"/>
  <c r="K3" i="82"/>
  <c r="I3" i="82"/>
  <c r="I3" i="16"/>
  <c r="K3" i="16"/>
  <c r="K3" i="32"/>
  <c r="I3" i="32"/>
  <c r="K3" i="36"/>
  <c r="I3" i="36"/>
  <c r="K3" i="24"/>
  <c r="I3" i="24"/>
  <c r="K3" i="43"/>
  <c r="I3" i="43"/>
  <c r="K3" i="74"/>
  <c r="I3" i="74"/>
  <c r="I3" i="85"/>
  <c r="K3" i="85"/>
  <c r="K3" i="4"/>
  <c r="I3" i="4"/>
  <c r="I3" i="26"/>
  <c r="K3" i="26"/>
  <c r="K3" i="47"/>
  <c r="I3" i="47"/>
  <c r="K3" i="77"/>
  <c r="I3" i="77"/>
  <c r="K3" i="1"/>
  <c r="I3" i="1"/>
  <c r="I3" i="56"/>
  <c r="K3" i="56"/>
  <c r="I3" i="45"/>
  <c r="K3" i="45"/>
  <c r="I3" i="2"/>
  <c r="K3" i="2"/>
  <c r="K3" i="3"/>
  <c r="I3" i="3"/>
  <c r="I3" i="30"/>
  <c r="K3" i="30"/>
  <c r="K3" i="33"/>
  <c r="I3" i="33"/>
  <c r="K3" i="54"/>
  <c r="I3" i="54"/>
  <c r="K3" i="31"/>
  <c r="I3" i="31"/>
  <c r="K3" i="67"/>
  <c r="I3" i="67"/>
  <c r="I3" i="81"/>
  <c r="K3" i="81"/>
  <c r="K3" i="62"/>
  <c r="I3" i="62"/>
  <c r="I3" i="44"/>
  <c r="K3" i="44"/>
  <c r="K3" i="29"/>
  <c r="I3" i="29"/>
  <c r="I3" i="21"/>
  <c r="K3" i="21"/>
  <c r="K3" i="12"/>
  <c r="I3" i="12"/>
  <c r="K3" i="17"/>
  <c r="I3" i="17"/>
  <c r="I3" i="68"/>
  <c r="K3" i="68"/>
  <c r="K3" i="39"/>
  <c r="I3" i="39"/>
  <c r="K3" i="73"/>
  <c r="I3" i="73"/>
  <c r="I3" i="63"/>
  <c r="K3" i="63"/>
  <c r="I3" i="84"/>
  <c r="K3" i="84"/>
  <c r="K3" i="10"/>
  <c r="I3" i="10"/>
  <c r="I3" i="34"/>
  <c r="K3" i="34"/>
  <c r="K3" i="38"/>
  <c r="I3" i="38"/>
  <c r="K3" i="13"/>
  <c r="I3" i="13"/>
  <c r="I3" i="65"/>
  <c r="K3" i="65"/>
  <c r="K3" i="51"/>
  <c r="I3" i="51"/>
  <c r="K3" i="5"/>
  <c r="I3" i="5"/>
  <c r="I3" i="27"/>
  <c r="K3" i="27"/>
  <c r="K3" i="23"/>
  <c r="I3" i="23"/>
  <c r="K3" i="22"/>
  <c r="I3" i="22"/>
  <c r="K3" i="46"/>
  <c r="I3" i="46"/>
  <c r="K3" i="87"/>
  <c r="I3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1"/>
            <color rgb="FF000000"/>
            <rFont val="Calibri"/>
          </rPr>
          <t>Price is showing as $23.18 - best profit was when you priced at $15-17
	-Pam Galeone
----
should you have ppc on with only 26 in stock?
	-Pam Galeone
----
Seemed to make most profit at PP range of 11.99 to 14.99
	-Pam Galeone
----
Price is showing as $23.18 - best profit was when you priced at $15-17
	-Pam Galeone
----
should you have ppc on with only 26 in stock?
	-Pam Galeone
----
Seemed to make most profit at PP range of 11.99 to 14.99
	-Pam Galeone
----
you may want to drop bottom threshold of ppeak towards $30
	-Pam Galeone
----
Price is showing as $23.18 - best profit was when you priced at $15-17
	-Pam Galeone
----
should you have ppc on with only 26 in stock?
	-Pam Galeone
----
Seemed to make most profit at PP range of 11.99 to 14.99
	-Pam Galeone
----
you may want to drop bottom threshold of ppeak towards $30
	-Pam Galeone
----
Price is showing as $23.18 - best profit was when you priced at $15-17
	-Pam Galeone
----
should you have ppc on with only 26 in stock?
	-Pam Galeone
----
Seemed to make most profit at PP range of 11.99 to 14.99
	-Pam Galeone
----
can't lose that much per piece
	-Pam Galeone
----
you may want to drop bottom threshold of ppeak towards $30
	-Pam Galeone
----
Price is showing as $23.18 - best profit was when you priced at $15-17
	-Pam Galeone
----
should you have ppc on with only 26 in stock?
	-Pam Galeone
----
Seemed to make most profit at PP range of 11.99 to 14.99
	-Pam Galeone
----
can't lose that much per piece
	-Pam Galeone
----
you may want to drop bottom threshold of ppeak towards $30
	-Pam Galeone
----
Price is showing as $23.18 - best profit was when you priced at $15-17
	-Pam Galeone
----
should you have ppc on with only 26 in stock?
	-Pam Galeone
----
Seemed to make most profit at PP range of 11.99 to 14.99
	-Pam Galeone
----
can't lose that much per piece
	-Pam Galeone
----
you may want to drop bottom threshold of ppeak towards $30
	-Pam Galeone
----
Price is showing as $23.18 - best profit was when you priced at $15-17
	-Pam Galeone
----
should you have ppc on with only 26 in stock?
	-Pam Galeone
----
Seemed to make most profit at PP range of 11.99 to 14.99
	-Pam Galeone
----
can't lose that much per piece
	-Pam Galeone
----
you may want to drop bottom threshold of ppeak towards $30
	-Pam Galeone
----
Price is showing as $23.18 - best profit was when you priced at $15-17
	-Pam Galeone
----
should you have ppc on with only 26 in stock?
	-Pam Galeone
----
Seemed to make most profit at PP range of 11.99 to 14.99
	-Pam Galeone
----
can't lose that much per piece
	-Pam Galeone
----
you may want to drop bottom threshold of ppeak towards $30
	-Pam Galeone
----
Price is showing as $23.18 - best profit was when you priced at $15-17
	-Pam Galeone
----
should you have ppc on with only 26 in stock?
	-Pam Galeone
----
Seemed to make most profit at PP range of 11.99 to 14.99
	-Pam Galeone
----
can't lose that much per piece
	-Pam Galeone
----
you may want to drop bottom threshold of ppeak towards $30
	-Pam Galeone
----
Price is showing as $23.18 - best profit was when you priced at $15-17
	-Pam Galeone
----
should you have ppc on with only 26 in stock?
	-Pam Galeone
----
Seemed to make most profit at PP range of 11.99 to 14.99
	-Pam Galeone
----
can't lose that much per piece
	-Pam Galeone
----
you may want to drop bottom threshold of ppeak towards $30
	-Pam Galeone
----
Price is showing as $23.18 - best profit was when you priced at $15-17
	-Pam Galeone
----
should you have ppc on with only 26 in stock?
	-Pam Galeone
----
Seemed to make most profit at PP range of 11.99 to 14.99
	-Pam Galeone
----
can't lose that much per piece
	-Pam Galeone
----
you may want to drop bottom threshold of ppeak towards $30
	-Pam Galeone
----
Price is showing as $23.18 - best profit was when you priced at $15-17
	-Pam Galeone
----
should you have ppc on with only 26 in stock?
	-Pam Galeone
----
Seemed to make most profit at PP range of 11.99 to 14.99
	-Pam Galeone
----
As mentioned on previous tab.  Raise to somewhere around 24.99 and see if we can continue to move at this velocity.  I think sometimes we just need to test significantly higher prices to see if people are price sensitive.
	-Bryan Mercer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stock you have.
	-Bryan Mercer
----
A lot of these with low DOH and no stock showing inbound - with low margins.  Coordinate with Caroline to understand where all the inventory is.  There is US storage.  Is this item and others being shipped from smart warehouse?
	-Bryan Mercer
----
More stock coming?
	-Bryan Mercer
----
Not enough stock to maintain this or the forecasted velocity unless more shipments after AGL154
	-Bryan Mercer
----
At this velocity you will run out and only be getting in enough to get you to March - where you will run out of stock until mid April.
	-Bryan Mercer
----
With your forecasted velocity of 3 and actual of 2, this inventory is tight too.
	-Bryan Mercer
----
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stock you have.
	-Bryan Mercer
----
A lot of these with low DOH and no stock showing inbound - with low margins.  Coordinate with Caroline to understand where all the inventory is.  There is US storage.  Is this item and others being shipped from smart warehouse?
	-Bryan Mercer
----
More stock coming?
	-Bryan Mercer
----
Not enough stock to maintain this or the forecasted velocity unless more shipments after AGL154
	-Bryan Mercer
----
At this velocity you will run out and only be getting in enough to get you to March - where you will run out of stock until mid April.
	-Bryan Mercer
----
With your forecasted velocity of 3 and actual of 2, this inventory is tight too.
	-Bryan Mercer
----
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
----
don't think this sold last year?  we need to get this moving.  i don't think we even had a sales sheet last year?
	-Pam Galeone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stock you have.
	-Bryan Mercer
----
A lot of these with low DOH and no stock showing inbound - with low margins.  Coordinate with Caroline to understand where all the inventory is.  There is US storage.  Is this item and others being shipped from smart warehouse?
	-Bryan Mercer
----
More stock coming?
	-Bryan Mercer
----
Not enough stock to maintain this or the forecasted velocity unless more shipments after AGL154
	-Bryan Mercer
----
At this velocity you will run out and only be getting in enough to get you to March - where you will run out of stock until mid April.
	-Bryan Mercer
----
With your forecasted velocity of 3 and actual of 2, this inventory is tight too.
	-Bryan Mercer
----
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
----
don't think this sold last year?  we need to get this moving.  i don't think we even had a sales sheet last year?
	-Pam Galeone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stock you have.
	-Bryan Mercer
----
A lot of these with low DOH and no stock showing inbound - with low margins.  Coordinate with Caroline to understand where all the inventory is.  There is US storage.  Is this item and others being shipped from smart warehouse?
	-Bryan Mercer
----
More stock coming?
	-Bryan Mercer
----
Not enough stock to maintain this or the forecasted velocity unless more shipments after AGL154
	-Bryan Mercer
----
At this velocity you will run out and only be getting in enough to get you to March - where you will run out of stock until mid April.
	-Bryan Mercer
----
With your forecasted velocity of 3 and actual of 2, this inventory is tight too.
	-Bryan Mercer
----
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
----
don't think this sold last year?  we need to get this moving.  i don't think we even had a sales sheet last year?
	-Pam Galeone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stock you have.
	-Bryan Mercer
----
A lot of these with low DOH and no stock showing inbound - with low margins.  Coordinate with Caroline to understand where all the inventory is.  There is US storage.  Is this item and others being shipped from smart warehouse?
	-Bryan Mercer
----
More stock coming?
	-Bryan Mercer
----
Not enough stock to maintain this or the forecasted velocity unless more shipments after AGL154
	-Bryan Mercer
----
At this velocity you will run out and only be getting in enough to get you to March - where you will run out of stock until mid April.
	-Bryan Mercer
----
With your forecasted velocity of 3 and actual of 2, this inventory is tight too.
	-Bryan Mercer
----
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
----
These weren't selling because this listing was on its own.
	-Bryan Mercer
----
don't think this sold last year?  we need to get this moving.  i don't think we even had a sales sheet last year?
	-Pam Galeone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stock you have.
	-Bryan Mercer
----
A lot of these with low DOH and no stock showing inbound - with low margins.  Coordinate with Caroline to understand where all the inventory is.  There is US storage.  Is this item and others being shipped from smart warehouse?
	-Bryan Mercer
----
More stock coming?
	-Bryan Mercer
----
Not enough stock to maintain this or the forecasted velocity unless more shipments after AGL154
	-Bryan Mercer
----
At this velocity you will run out and only be getting in enough to get you to March - where you will run out of stock until mid April.
	-Bryan Mercer
----
With your forecasted velocity of 3 and actual of 2, this inventory is tight too.
	-Bryan Mercer
----
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
----
These weren't selling because this listing was on its own.
	-Bryan Mercer
----
don't think this sold last year?  we need to get this moving.  i don't think we even had a sales sheet last year?
	-Pam Galeone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stock you have.
	-Bryan Mercer
----
A lot of these with low DOH and no stock showing inbound - with low margins.  Coordinate with Caroline to understand where all the inventory is.  There is US storage.  Is this item and others being shipped from smart warehouse?
	-Bryan Mercer
----
More stock coming?
	-Bryan Mercer
----
Not enough stock to maintain this or the forecasted velocity unless more shipments after AGL154
	-Bryan Mercer
----
At this velocity you will run out and only be getting in enough to get you to March - where you will run out of stock until mid April.
	-Bryan Mercer
----
With your forecasted velocity of 3 and actual of 2, this inventory is tight too.
	-Bryan Mercer
----
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
----
These weren't selling because this listing was on its own.
	-Bryan Mercer
----
don't think this sold last year?  we need to get this moving.  i don't think we even had a sales sheet last year?
	-Pam Galeone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stock you have.
	-Bryan Mercer
----
A lot of these with low DOH and no stock showing inbound - with low margins.  Coordinate with Caroline to understand where all the inventory is.  There is US storage.  Is this item and others being shipped from smart warehouse?
	-Bryan Mercer
----
More stock coming?
	-Bryan Mercer
----
Not enough stock to maintain this or the forecasted velocity unless more shipments after AGL154
	-Bryan Mercer
----
At this velocity you will run out and only be getting in enough to get you to March - where you will run out of stock until mid April.
	-Bryan Mercer
----
With your forecasted velocity of 3 and actual of 2, this inventory is tight too.
	-Bryan Mercer
----
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
----
These weren't selling because this listing was on its own.
	-Bryan Mercer
----
don't think this sold last year?  we need to get this moving.  i don't think we even had a sales sheet last year?
	-Pam Galeone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stock you have.
	-Bryan Mercer
----
A lot of these with low DOH and no stock showing inbound - with low margins.  Coordinate with Caroline to understand where all the inventory is.  There is US storage.  Is this item and others being shipped from smart warehouse?
	-Bryan Mercer
----
More stock coming?
	-Bryan Mercer
----
Not enough stock to maintain this or the forecasted velocity unless more shipments after AGL154
	-Bryan Mercer
----
At this velocity you will run out and only be getting in enough to get you to March - where you will run out of stock until mid April.
	-Bryan Mercer
----
With your forecasted velocity of 3 and actual of 2, this inventory is tight too.
	-Bryan Mercer
----
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
----
These weren't selling because this listing was on its own.
	-Bryan Mercer
----
don't think this sold last year?  we need to get this moving.  i don't think we even had a sales sheet last year?
	-Pam Galeone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stock you have.
	-Bryan Mercer
----
A lot of these with low DOH and no stock showing inbound - with low margins.  Coordinate with Caroline to understand where all the inventory is.  There is US storage.  Is this item and others being shipped from smart warehouse?
	-Bryan Mercer
----
More stock coming?
	-Bryan Mercer
----
Not enough stock to maintain this or the forecasted velocity unless more shipments after AGL154
	-Bryan Mercer
----
At this velocity you will run out and only be getting in enough to get you to March - where you will run out of stock until mid April.
	-Bryan Mercer
----
With your forecasted velocity of 3 and actual of 2, this inventory is tight too.
	-Bryan Mercer
----
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
----
These weren't selling because this listing was on its own.
	-Bryan Mercer
----
don't think this sold last year?  we need to get this moving.  i don't think we even had a sales sheet last year?
	-Pam Galeone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stock you have.
	-Bryan Mercer
----
A lot of these with low DOH and no stock showing inbound - with low margins.  Coordinate with Caroline to understand where all the inventory is.  There is US storage.  Is this item and others being shipped from smart warehouse?
	-Bryan Mercer
----
More stock coming?
	-Bryan Mercer
----
Not enough stock to maintain this or the forecasted velocity unless more shipments after AGL154
	-Bryan Mercer
----
At this velocity you will run out and only be getting in enough to get you to March - where you will run out of stock until mid April.
	-Bryan Mercer
----
With your forecasted velocity of 3 and actual of 2, this inventory is tight too.
	-Bryan Mercer
----
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
----
These weren't selling because this listing was on its own.
	-Bryan Mercer
----
don't think this sold last year?  we need to get this moving.  i don't think we even had a sales sheet last year?
	-Pam Galeone
----
another example - higher prices and profitable.
	-Bryan Mercer
----
We are selling about same as last year, but at a much higher price and therefore good profit.
	-Bryan Mercer
----
Demand last year was very low for these.  Not sure why we brought in so many.  I don't think low price makes much of a difference so lets try to raise price to positive margin and see if they stall or not.
	-Bryan Mercer
----
Increase min.  Sold in upper $30s last year.  DOH is too low.
	-Bryan Mercer
----
These easily sold in the low-mid $20s last year.
	-Bryan Mercer
----
With the 10 pack priced at $30 you could probably easily raise min.
	-Bryan Mercer
----
As mentioned on previous tab.  Raise to somewhere around 24.99 and see if we can continue to move at this velocity.  I think sometimes we just need to test significantly higher prices to see if people are price sensitive.
	-Bryan Mercer
----
The 25 pack is priced low.  How about leave this alone and increase the price of the BK25 on the next tab....  I don't think there might be much demand right now, so if not a long term storage problem, I would try to keep in the black.
	-Bryan Mercer
----
Just realize if you hit your target of 3, you will run out of stock for ??? days - unless a new shipment comes in.  So, target of 2 might be necessary now with the sto…</t>
        </r>
      </text>
    </comment>
    <comment ref="C3" authorId="0" shapeId="0" xr:uid="{00000000-0006-0000-0000-000002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1"/>
            <color rgb="FF000000"/>
            <rFont val="Calibri"/>
          </rPr>
          <t xml:space="preserve">Cassidy:
</t>
        </r>
        <r>
          <rPr>
            <sz val="11"/>
            <color rgb="FF000000"/>
            <rFont val="Calibri"/>
          </rPr>
          <t>Break Even Price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1000-000002000000}">
      <text>
        <r>
          <rPr>
            <sz val="11"/>
            <color rgb="FF000000"/>
            <rFont val="Calibri"/>
          </rPr>
          <t>One month oh hand gets you to 2/15.  Another 80 might arrive by then to get you another 45 to April 1.  Shipment after CNY probably won't arrive until April 15 - so inventory is tight. I would try to see if a little higher price would get better profit, yet keep the product moving.
	-Bryan Mercer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1100-000002000000}">
      <text>
        <r>
          <rPr>
            <sz val="11"/>
            <color rgb="FF000000"/>
            <rFont val="Calibri"/>
          </rPr>
          <t>With your forecasted velocity of 3 and actual of 2, this inventory is tight too.
	-Bryan Mercer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1500-000002000000}">
      <text>
        <r>
          <rPr>
            <sz val="11"/>
            <color rgb="FF000000"/>
            <rFont val="Calibri"/>
          </rPr>
          <t>At this velocity you will run out and only be getting in enough to get you to March - where you will run out of stock until mid April.
	-Bryan Mercer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1600-000002000000}">
      <text>
        <r>
          <rPr>
            <sz val="11"/>
            <color rgb="FF000000"/>
            <rFont val="Calibri"/>
          </rPr>
          <t>At this velocity you will run out and only be getting in enough to get you to March - where you will run out of stock until mid April.
	-Bryan Mercer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1800-000002000000}">
      <text>
        <r>
          <rPr>
            <sz val="11"/>
            <color rgb="FF000000"/>
            <rFont val="Calibri"/>
          </rPr>
          <t>Not enough stock to maintain this or the forecasted velocity unless more shipments after AGL154
	-Bryan Mercer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6" authorId="0" shapeId="0" xr:uid="{00000000-0006-0000-1A00-000002000000}">
      <text>
        <r>
          <rPr>
            <sz val="11"/>
            <color rgb="FF000000"/>
            <rFont val="Calibri"/>
          </rPr>
          <t>no more inventory
	-Pam Galeone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6" authorId="0" shapeId="0" xr:uid="{00000000-0006-0000-2200-000002000000}">
      <text>
        <r>
          <rPr>
            <sz val="11"/>
            <color rgb="FF000000"/>
            <rFont val="Calibri"/>
          </rPr>
          <t>do we have more inventory
	-Pam Galeone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rgb="FF000000"/>
            <rFont val="Calibri"/>
          </rPr>
          <t>Cassidy:
Break Even Price</t>
        </r>
      </text>
    </comment>
    <comment ref="B22" authorId="0" shapeId="0" xr:uid="{00000000-0006-0000-2900-000002000000}">
      <text>
        <r>
          <rPr>
            <sz val="11"/>
            <color rgb="FF000000"/>
            <rFont val="Calibri"/>
          </rPr>
          <t>There is 196 units in 90-180 days inventory and we have 1000 in US storage.
	-Pam Galeone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3A00-000002000000}">
      <text>
        <r>
          <rPr>
            <sz val="11"/>
            <color rgb="FF000000"/>
            <rFont val="Calibri"/>
          </rPr>
          <t>Just realize if you hit your target of 3, you will run out of stock for ??? days - unless a new shipment comes in.  So, target of 2 might be necessary now with the stock you have.
	-Bryan Mercer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3D00-000002000000}">
      <text>
        <r>
          <rPr>
            <sz val="11"/>
            <color rgb="FF000000"/>
            <rFont val="Calibri"/>
          </rPr>
          <t>The 25 pack is priced low.  How about leave this alone and increase the price of the BK25 on the next tab....  I don't think there might be much demand right now, so if not a long term storage problem, I would try to keep in the black.
	-Bryan Mercer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4100-000002000000}">
      <text>
        <r>
          <rPr>
            <sz val="11"/>
            <color rgb="FF000000"/>
            <rFont val="Calibri"/>
          </rPr>
          <t>With the 10 pack priced at $30 you could probably easily raise min.
	-Bryan Mercer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4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4400-000002000000}">
      <text>
        <r>
          <rPr>
            <sz val="11"/>
            <color rgb="FF000000"/>
            <rFont val="Calibri"/>
          </rPr>
          <t>These easily sold in the low-mid $20s last year.
	-Bryan Mercer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5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4500-000002000000}">
      <text>
        <r>
          <rPr>
            <sz val="11"/>
            <color rgb="FF000000"/>
            <rFont val="Calibri"/>
          </rPr>
          <t>Increase min.  Sold in upper $30s last year.  DOH is too low.
	-Bryan Mercer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7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4700-000002000000}">
      <text>
        <r>
          <rPr>
            <sz val="11"/>
            <color rgb="FF000000"/>
            <rFont val="Calibri"/>
          </rPr>
          <t>Demand last year was very low for these.  Not sure why we brought in so many.  I don't think low price makes much of a difference so lets try to raise price to positive margin and see if they stall or not.
	-Bryan Mercer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8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9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4900-000002000000}">
      <text>
        <r>
          <rPr>
            <sz val="11"/>
            <color rgb="FF000000"/>
            <rFont val="Calibri"/>
          </rPr>
          <t>We are selling about same as last year, but at a much higher price and therefore good profit.
	-Bryan Mercer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A00-000001000000}">
      <text>
        <r>
          <rPr>
            <sz val="11"/>
            <color rgb="FF000000"/>
            <rFont val="Calibri"/>
          </rPr>
          <t>Cassidy:
Break Even Price</t>
        </r>
      </text>
    </comment>
    <comment ref="B6" authorId="0" shapeId="0" xr:uid="{00000000-0006-0000-4A00-000002000000}">
      <text>
        <r>
          <rPr>
            <sz val="11"/>
            <color rgb="FF000000"/>
            <rFont val="Calibri"/>
          </rPr>
          <t>another example - higher prices and profitable.
	-Bryan Mercer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B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C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D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E00-000001000000}">
      <text>
        <r>
          <rPr>
            <sz val="11"/>
            <color rgb="FF000000"/>
            <rFont val="Calibri"/>
          </rPr>
          <t>Cassidy:
Break Even Price</t>
        </r>
      </text>
    </comment>
    <comment ref="B8" authorId="0" shapeId="0" xr:uid="{00000000-0006-0000-4E00-000002000000}">
      <text>
        <r>
          <rPr>
            <sz val="11"/>
            <color rgb="FF000000"/>
            <rFont val="Calibri"/>
          </rPr>
          <t>don't think this sold last year?  we need to get this moving.  i don't think we even had a sales sheet last year?
	-Pam Galeone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F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0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1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2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3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4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5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5600-000001000000}">
      <text>
        <r>
          <rPr>
            <sz val="11"/>
            <color rgb="FF000000"/>
            <rFont val="Calibri"/>
          </rPr>
          <t>Cassidy:
Break Even Price</t>
        </r>
      </text>
    </comment>
  </commentList>
</comments>
</file>

<file path=xl/sharedStrings.xml><?xml version="1.0" encoding="utf-8"?>
<sst xmlns="http://schemas.openxmlformats.org/spreadsheetml/2006/main" count="13200" uniqueCount="1369">
  <si>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</si>
  <si>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</si>
  <si>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</si>
  <si>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</si>
  <si>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</si>
  <si>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</si>
  <si>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</si>
  <si>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 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</si>
  <si>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</si>
  <si>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</si>
  <si>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</si>
  <si>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</si>
  <si>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</si>
  <si>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</si>
  <si>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</si>
  <si>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Sell
Through</t>
  </si>
  <si>
    <t>In 
Transit</t>
  </si>
  <si>
    <t>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</si>
  <si>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</si>
  <si>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</si>
  <si>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</si>
  <si>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</si>
  <si>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</si>
  <si>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</si>
  <si>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</si>
  <si>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
Cost</t>
  </si>
  <si>
    <t>FBA 
Fee</t>
  </si>
  <si>
    <t>Blended 
Landed Cost</t>
  </si>
  <si>
    <t>Coupons</t>
  </si>
  <si>
    <t>PL-IL-WDH-BCH-4PAK-A</t>
  </si>
  <si>
    <t>Totals</t>
  </si>
  <si>
    <t>12/28 to 1/3</t>
  </si>
  <si>
    <t>On my destroyy list</t>
  </si>
  <si>
    <t/>
  </si>
  <si>
    <t>UsLargeStandardSize</t>
  </si>
  <si>
    <t>1/4 to 1/10</t>
  </si>
  <si>
    <t>Discussing detroying these with sean and pam</t>
  </si>
  <si>
    <t>1/11 to 1/17</t>
  </si>
  <si>
    <t xml:space="preserve">:  -  :  -  :  -  :  -  :  -  :  -  :  -  :  -  :  -  :  - :  -  :  -  :  -  :  -  :  -  :  -  :  -  :  -  :  - </t>
  </si>
  <si>
    <t>1/18 to 1/24</t>
  </si>
  <si>
    <t>DESTROYED!</t>
  </si>
  <si>
    <t>1/25 to 1/31</t>
  </si>
  <si>
    <t>Liquidations in progress, PPC off</t>
  </si>
  <si>
    <t>2/1 to 2/7</t>
  </si>
  <si>
    <t>2/8 to 2/14</t>
  </si>
  <si>
    <t>2/15 to 2/21</t>
  </si>
  <si>
    <t>2/22 to 2/28</t>
  </si>
  <si>
    <t>3/1 to 3/7</t>
  </si>
  <si>
    <t>3/8 to 3/14</t>
  </si>
  <si>
    <t>3/15 to 3/21</t>
  </si>
  <si>
    <t>3/22 to 3/28</t>
  </si>
  <si>
    <t>3/29 to 4/4</t>
  </si>
  <si>
    <t>4/5 to 4/11</t>
  </si>
  <si>
    <t>disposed of last units</t>
  </si>
  <si>
    <t>4/12 to 4/18</t>
  </si>
  <si>
    <t>4/19 to 4/25</t>
  </si>
  <si>
    <t>4/26 to 5/2</t>
  </si>
  <si>
    <t>5/3 to 5/9</t>
  </si>
  <si>
    <t>5/10 to 5/16</t>
  </si>
  <si>
    <t>5/17 to 5/23</t>
  </si>
  <si>
    <t>5/24 to 5/30</t>
  </si>
  <si>
    <t>5/31 to 6/6</t>
  </si>
  <si>
    <t>6/7 to 6/13</t>
  </si>
  <si>
    <t>6/14 to 6/20</t>
  </si>
  <si>
    <t>**No Inventory In The Works**</t>
  </si>
  <si>
    <t>6/21 to 6/27</t>
  </si>
  <si>
    <t>6/28 to 7/4</t>
  </si>
  <si>
    <t>7/5 to 7/11</t>
  </si>
  <si>
    <t>PL-IL-WDH-WAL-4PAK-A</t>
  </si>
  <si>
    <t>PL-IL-WDH-WHT-4PAK-A</t>
  </si>
  <si>
    <t>PL-IL-BDH-EX-BK2</t>
  </si>
  <si>
    <t>ppc off, PPEAK $8.99-10.99</t>
  </si>
  <si>
    <t>created coupon</t>
  </si>
  <si>
    <t>accelerating a bit maintining</t>
  </si>
  <si>
    <t>accelerating more</t>
  </si>
  <si>
    <t>improving, maintaining</t>
  </si>
  <si>
    <t>DOH looking great now- maintaining</t>
  </si>
  <si>
    <t>PPEAK $9.99-14.99</t>
  </si>
  <si>
    <t>PPEAK $10.99-15.99</t>
  </si>
  <si>
    <t>PPEAK $13,99-18.99</t>
  </si>
  <si>
    <t>PPEAk $15.99-20.99</t>
  </si>
  <si>
    <t>PPEAK $17.99-20.99</t>
  </si>
  <si>
    <t>maintaining</t>
  </si>
  <si>
    <t>sold out</t>
  </si>
  <si>
    <t>PL-IL-BDH-EX-SS2</t>
  </si>
  <si>
    <t>ony my destroy list</t>
  </si>
  <si>
    <t>UsSmallStandardSize</t>
  </si>
  <si>
    <t>per sean, created coupon, edited title, enabled both auto campaigns</t>
  </si>
  <si>
    <t>accelerating, maintaining</t>
  </si>
  <si>
    <t>destoryed all but 50</t>
  </si>
  <si>
    <t>not many left after removals, ppc off</t>
  </si>
  <si>
    <t>all but 50 were liquidated but 100+ are showin in stock- will watch to see if this number decreases and then change the liquidation order to disposal</t>
  </si>
  <si>
    <t>only 51 showing as available, so 4 sales are great news. maintaining</t>
  </si>
  <si>
    <t>good week- continuing here. conv is high but  sessions are low</t>
  </si>
  <si>
    <t>PPEAk $7.99-9.99</t>
  </si>
  <si>
    <t>sold out- all units in fc processing</t>
  </si>
  <si>
    <t>getting robert to open case</t>
  </si>
  <si>
    <t>case open</t>
  </si>
  <si>
    <t>case open - all in fc processing for a long time</t>
  </si>
  <si>
    <t>running ppc, coupon</t>
  </si>
  <si>
    <t>switched to manual, reactivated coupon, dropped price to $5.99</t>
  </si>
  <si>
    <t>out</t>
  </si>
  <si>
    <t>PL-IL-BDH-HI-BK2</t>
  </si>
  <si>
    <t xml:space="preserve">
#330: 199 - TBD</t>
  </si>
  <si>
    <t xml:space="preserve"> #330: 199 - TBD</t>
  </si>
  <si>
    <t xml:space="preserve">:  -  :  -  :  -  :  -  #330: 199 - 03/01/21 :  -  :  -  :  -  :  -  :  - :  -  :  -  :  -  :  -  :  -  :  -  :  -  :  -  :  - </t>
  </si>
  <si>
    <t xml:space="preserve">:  -  :  -  :  -  #330;SW: 199 - 03/01/21 :  -  :  -  :  -  :  -  :  -  :  - :  -  :  -  :  -  :  -  :  -  :  -  :  -  :  -  :  - </t>
  </si>
  <si>
    <t xml:space="preserve"> | #330;SW: 199 - 03/08/21</t>
  </si>
  <si>
    <t xml:space="preserve"> | #330-1;SW: 1000 - 03/14/21</t>
  </si>
  <si>
    <t xml:space="preserve"> | #330-1;SW: 1000 - 03/17/21</t>
  </si>
  <si>
    <t xml:space="preserve"> | #330-1;SW: 500 - 03/30/21</t>
  </si>
  <si>
    <t xml:space="preserve"> | #330-1;SW: 500 - 04/04/21</t>
  </si>
  <si>
    <t xml:space="preserve"> | #330-1;SW: 500 - 04/08/21</t>
  </si>
  <si>
    <t>PPEAK $8.99-12.99, PPC an</t>
  </si>
  <si>
    <t>PPEAK $7.99-9.99</t>
  </si>
  <si>
    <t>PPEAK $6.99-8.99</t>
  </si>
  <si>
    <t>ppc on PPEAK $7.99-9.99</t>
  </si>
  <si>
    <t>switched to ppc manual, trimmed waste</t>
  </si>
  <si>
    <t xml:space="preserve">trimmed ppc for waste, </t>
  </si>
  <si>
    <t>PPEAk $6.99-8.99</t>
  </si>
  <si>
    <t>ppc off, $9.99-11.99</t>
  </si>
  <si>
    <t>PPEAK $.999-12.99</t>
  </si>
  <si>
    <t>PPEAK $11.99-15.99</t>
  </si>
  <si>
    <t>PL-IL-BDH-HI-SS2</t>
  </si>
  <si>
    <t>price $7.99</t>
  </si>
  <si>
    <t xml:space="preserve">
#330: 60 - TBD</t>
  </si>
  <si>
    <t xml:space="preserve"> #330: 60 - TBD</t>
  </si>
  <si>
    <t>priced $9.99</t>
  </si>
  <si>
    <t xml:space="preserve">:  -  :  -  :  -  :  -  #330: 60 - 03/01/21 :  -  :  -  :  -  :  -  :  - :  -  :  -  :  -  :  -  :  -  :  -  :  -  :  -  :  - </t>
  </si>
  <si>
    <t>PPEAK $12.99-15.99</t>
  </si>
  <si>
    <t xml:space="preserve">:  -  :  -  :  -  #330;SW: 60 - 03/01/21 :  -  :  -  :  -  :  -  :  -  :  - :  -  :  -  :  -  :  -  :  -  :  -  :  -  :  -  :  - </t>
  </si>
  <si>
    <t>PPEAK $14.99-19.99</t>
  </si>
  <si>
    <t xml:space="preserve"> | #330;SW: 60 - 03/08/21</t>
  </si>
  <si>
    <t>PPEAK $16.99-22.99</t>
  </si>
  <si>
    <t xml:space="preserve">PPEAK $10.99-19.99 </t>
  </si>
  <si>
    <t>PPEAK $8.99-10.99</t>
  </si>
  <si>
    <t>lowered price and activated ppc to move and sell through</t>
  </si>
  <si>
    <t>trimmed ppc to put spend to where it helps</t>
  </si>
  <si>
    <t>opt ppc trimmed bids to stop waste, $9.99-11.99</t>
  </si>
  <si>
    <t>PPEAK $10.99-14.99</t>
  </si>
  <si>
    <t>PL-IL-CRH-16CHR</t>
  </si>
  <si>
    <t>PPEAk $14.99-16.99 to speed up</t>
  </si>
  <si>
    <t xml:space="preserve">
AGL167: 90 - 02/20/21</t>
  </si>
  <si>
    <t xml:space="preserve"> AGL167: 90 - 02/20/21</t>
  </si>
  <si>
    <t>PPEAK $17.99-19.99</t>
  </si>
  <si>
    <t xml:space="preserve">:  -  :  -  AGL167: 90 - 02/20/21 :  -  :  -  :  -  :  -  :  -  :  -  :  - :  -  :  -  :  -  :  -  :  -  :  -  :  -  :  -  :  - </t>
  </si>
  <si>
    <t>raising price</t>
  </si>
  <si>
    <t xml:space="preserve">:  -  :  -  AGL167: 90 - 02/20/21 #353: 495 - 03/01/21 :  -  :  -  :  -  :  -  :  -  :  - :  -  :  -  :  -  :  -  :  -  :  -  :  -  :  -  :  - </t>
  </si>
  <si>
    <t xml:space="preserve"> | AGL167: 90 - 02/20/21 | #353: 495 - 03/02/21</t>
  </si>
  <si>
    <t xml:space="preserve"> | AGL167: 90 - 03/02/21 | #353-1: 165 - 03/06/21 | #353-2;SW: 330 - 03/16/21</t>
  </si>
  <si>
    <t xml:space="preserve"> | AGL167: 90 - TBD | #353-1: 165 - 03/09/21 | #353-2;SW: 330 - 03/19/21</t>
  </si>
  <si>
    <t xml:space="preserve"> | #353-1: 165 - 03/10/21 | #353-2;SW: 330 - 03/20/21</t>
  </si>
  <si>
    <t xml:space="preserve"> | #353-1: 165 - 03/11/21 | #353-2;SW: 330 - 03/21/21</t>
  </si>
  <si>
    <t>inventory hit now</t>
  </si>
  <si>
    <t>maintianing</t>
  </si>
  <si>
    <t>adding coupon</t>
  </si>
  <si>
    <t>7DV is 1.14, PPEAK $14.50-17.99</t>
  </si>
  <si>
    <t>ppc on, coupon on</t>
  </si>
  <si>
    <t>opt ppc, raised budget to further improve DOH str</t>
  </si>
  <si>
    <t>trimmed back ppc which is just waste</t>
  </si>
  <si>
    <t>PPEAK $14.9-17.99, adding coupon, opt ppc</t>
  </si>
  <si>
    <t>losses/piece are lower- ppc with only minimal sales, meaning price is more effective at moving units when its lower. PPEAK $12.99(BE)-14.99, ppc trimmed</t>
  </si>
  <si>
    <t>No Transit, But 180 At Factory 50-75 days from Earliest Arrival</t>
  </si>
  <si>
    <t>ppc off</t>
  </si>
  <si>
    <t>ppc on</t>
  </si>
  <si>
    <t>PL-IL-CRH-16WHT</t>
  </si>
  <si>
    <t>PPEAK $18.99-21.99</t>
  </si>
  <si>
    <t>PPEAK $19.99-24.99</t>
  </si>
  <si>
    <t>PPEAK $18.99-20.99</t>
  </si>
  <si>
    <t>PPEAK $20.99-29.99</t>
  </si>
  <si>
    <t>PPEAk $21.99-29.99</t>
  </si>
  <si>
    <t>PPEAK $24.99-29.99</t>
  </si>
  <si>
    <t>PPEAK $26.99-29.99</t>
  </si>
  <si>
    <t xml:space="preserve"> | #383: 165 - TBD</t>
  </si>
  <si>
    <t>#383: 165 - 04/29/21</t>
  </si>
  <si>
    <t>on track for restock</t>
  </si>
  <si>
    <t>#383: 165 - 04/25/21</t>
  </si>
  <si>
    <t>#383: 165 - 04/27/21</t>
  </si>
  <si>
    <t>hitting soon- adding coupon</t>
  </si>
  <si>
    <t>PPEAK $12.99-16.99</t>
  </si>
  <si>
    <t>rewrote titles/etc, price is ok</t>
  </si>
  <si>
    <t>opt ppc, adding coupon</t>
  </si>
  <si>
    <t>PPEAK $12.99-14.99 opt ppc</t>
  </si>
  <si>
    <t xml:space="preserve">trimmed waste and bids. </t>
  </si>
  <si>
    <t>price, not ppc, run this- PPC off</t>
  </si>
  <si>
    <t>| AGL261  - 105 units 08/17</t>
  </si>
  <si>
    <t>| AGL261  - 105 units 08/25</t>
  </si>
  <si>
    <t>| S210701  - 105 units 08/28</t>
  </si>
  <si>
    <t>PL-IL-CRH-24BLK</t>
  </si>
  <si>
    <t>PPEAK $24.99-27.99</t>
  </si>
  <si>
    <t xml:space="preserve"> | #368: 31 - 04/17/21</t>
  </si>
  <si>
    <t>UsSmallOversize</t>
  </si>
  <si>
    <t>PPEAK $22.99-24.99</t>
  </si>
  <si>
    <t xml:space="preserve"> | #368: 31 - 04/13/21</t>
  </si>
  <si>
    <t>PPEAK $23.99-25.99</t>
  </si>
  <si>
    <t>PPEAK $21.99-25.99</t>
  </si>
  <si>
    <t xml:space="preserve"> | #368: 31 - </t>
  </si>
  <si>
    <t>rerunning coupon</t>
  </si>
  <si>
    <t>rewrote titles/etc, price is ok, ppc on</t>
  </si>
  <si>
    <t>ppc on, coupon added to improve str</t>
  </si>
  <si>
    <t>raised ppc bid, $19.99</t>
  </si>
  <si>
    <t>took converters and created prod targ campaign to cut waste</t>
  </si>
  <si>
    <t>ppc off, price more a factor here. PPEAK $11.99-19.99</t>
  </si>
  <si>
    <t>| AGL256 Going To 3PL - 50 units 08/17</t>
  </si>
  <si>
    <t>| AGL256 Going To 3PL - 50 units 08/25</t>
  </si>
  <si>
    <t>| AGL256 Going To 3PL - 50 units 08/28</t>
  </si>
  <si>
    <t>coupon on</t>
  </si>
  <si>
    <t>PL-IL-CRH-24CHR</t>
  </si>
  <si>
    <t>PPEAK $24.99-26.99</t>
  </si>
  <si>
    <t xml:space="preserve">
AGL166: 72 - 02/20/21</t>
  </si>
  <si>
    <t>PPEAK $27.99-29.99</t>
  </si>
  <si>
    <t xml:space="preserve"> AGL166: 72 - 02/20/21</t>
  </si>
  <si>
    <t xml:space="preserve">:  -  AGL166: 72 - 02/20/21 :  -  :  -  :  -  :  -  :  -  :  -  :  -  :  - :  -  :  -  :  -  :  -  :  -  :  -  :  -  :  -  :  - </t>
  </si>
  <si>
    <t>PPEAk $30.99-32.99</t>
  </si>
  <si>
    <t xml:space="preserve">:  -  AGL166: 72 - 02/26/21 :  -  :  -  #353;SW: 90 - 03/01/21 :  -  :  -  :  -  :  -  :  - :  -  :  -  :  -  :  -  :  -  :  -  :  -  :  -  :  - </t>
  </si>
  <si>
    <t>PPEAK $34.99-39.99</t>
  </si>
  <si>
    <t xml:space="preserve"> | AGL166: 72 - 03/02/21 | #353-3;SW: 90 - 03/08/21</t>
  </si>
  <si>
    <t xml:space="preserve"> | AGL166: 72 - 03/07/21 | #353-3;SW: 90 - 03/16/21</t>
  </si>
  <si>
    <t xml:space="preserve"> | AGL166: 72 - 03/07/21 | #353-3;SW: 90 - 03/19/21</t>
  </si>
  <si>
    <t>AGL166: 72 - 03/07/21 | #353-3;SW: 90 - 03/20/21 | #368: 20 - TBD</t>
  </si>
  <si>
    <t>AGL166: 72 - 03/07/21 | #353-3;SW: 90 - 03/21/21 | #368: 20 - TBD</t>
  </si>
  <si>
    <t>AGL166: 72 - 03/13/21 | #353-3;SW: 90 - 03/21/21 | #368: 20 - 04/17/21</t>
  </si>
  <si>
    <t xml:space="preserve"> | #368: 20 - 04/17/21</t>
  </si>
  <si>
    <t>PPEKA $22.99-24.99</t>
  </si>
  <si>
    <t xml:space="preserve"> | #368: 20 - 04/13/21</t>
  </si>
  <si>
    <t>coupon was effective- rerunning</t>
  </si>
  <si>
    <t xml:space="preserve"> | #368: 20 - </t>
  </si>
  <si>
    <t>PPEAK $24.99-26.99, adding coupon</t>
  </si>
  <si>
    <t>ppc on, rewrote titles/etc, PPEAK $25.999-27.99</t>
  </si>
  <si>
    <t xml:space="preserve"> | AGL 195: 84 - 06/12/21</t>
  </si>
  <si>
    <t>PPEAK $21.99-23.99, stranded- justin opened case for it</t>
  </si>
  <si>
    <t xml:space="preserve"> | AGL 195: 84 - TBD</t>
  </si>
  <si>
    <t>PPEAK $19.99-21.99</t>
  </si>
  <si>
    <t xml:space="preserve"> | AGL 195: 84 - 06/18/21</t>
  </si>
  <si>
    <t xml:space="preserve">PPEAK $21.99-24.99, </t>
  </si>
  <si>
    <t xml:space="preserve"> | AGL195: 84 - 06/18/21</t>
  </si>
  <si>
    <t xml:space="preserve"> | AGL195: 84 - 06/26/21</t>
  </si>
  <si>
    <t>ppc off, PPEAK $23.99-26.99</t>
  </si>
  <si>
    <t>| AGL195  - 84 units 06/26</t>
  </si>
  <si>
    <t>PL-IL-CRH-24WHT</t>
  </si>
  <si>
    <t xml:space="preserve">
AGL166: 56 - 02/20/21</t>
  </si>
  <si>
    <t>PPEAK $23.99-29.99</t>
  </si>
  <si>
    <t xml:space="preserve"> AGL166: 56 - 02/20/21</t>
  </si>
  <si>
    <t>PPEAk $25.99-29.99</t>
  </si>
  <si>
    <t xml:space="preserve">:  -  AGL166: 56 - 02/20/21 :  -  :  -  :  -  :  -  :  -  :  -  :  -  :  - :  -  :  -  :  -  :  -  :  -  :  -  :  -  :  -  :  - </t>
  </si>
  <si>
    <t>PPEAK $27.99-32.99</t>
  </si>
  <si>
    <t xml:space="preserve">:  -  AGL166: 56 - 02/26/21 :  -  :  -  #353;SW: 35 - 03/01/21 :  -  :  -  :  -  :  -  :  - :  -  :  -  :  -  :  -  :  -  :  -  :  -  :  -  :  - </t>
  </si>
  <si>
    <t>PPEAK $29.99-36.99</t>
  </si>
  <si>
    <t xml:space="preserve"> | AGL166: 56 - 03/02/21 | #353-3;SW: 35 - 03/08/21</t>
  </si>
  <si>
    <t>PPEAK $32.99-39.99</t>
  </si>
  <si>
    <t xml:space="preserve"> | AGL166: 56 - 03/07/21 | #353-3;SW: 35 - 03/16/21</t>
  </si>
  <si>
    <t xml:space="preserve"> | AGL166: 56 - 03/07/21 | #353-3;SW: 35 - 03/19/21</t>
  </si>
  <si>
    <t>AGL166: 56 - 03/07/21 | #353-3;SW: 35 - 03/20/21 | #368: 75 - TBD</t>
  </si>
  <si>
    <t>maintaining, more hitting soon</t>
  </si>
  <si>
    <t>AGL166: 56 - 03/07/21 | #353-3;SW: 35 - 03/21/21 | #368: 75 - TBD</t>
  </si>
  <si>
    <t>AGL166: 56 - 03/13/21 | #353-3;SW: 35 - 03/21/21 | #368: 75 - 04/17/21</t>
  </si>
  <si>
    <t>PPEAK $30.99-39.99</t>
  </si>
  <si>
    <t xml:space="preserve"> | #368: 74 - 04/17/21</t>
  </si>
  <si>
    <t>PPEAK $26.99-39.99</t>
  </si>
  <si>
    <t>PPEAK $23.99-26.99</t>
  </si>
  <si>
    <t xml:space="preserve"> | #368: 74 - 04/13/21</t>
  </si>
  <si>
    <t>PPEAK $22.99-24.99, adding coupon</t>
  </si>
  <si>
    <t xml:space="preserve"> | #368: 74 - </t>
  </si>
  <si>
    <t>PPEAK $20.99-24.99</t>
  </si>
  <si>
    <t>adding coupon, ppc on a bit, PPEAK $23.99-29.99</t>
  </si>
  <si>
    <t>pPEAK $20.99-22.999</t>
  </si>
  <si>
    <t>rewrote titles etc, ppc on, ppeak $25.99-27.99</t>
  </si>
  <si>
    <t>opt ppc, adding coupon to improve str, PPEAK $22.99-25.99</t>
  </si>
  <si>
    <t>PPC opt to improve doh str</t>
  </si>
  <si>
    <t>trimmed ppc back</t>
  </si>
  <si>
    <t>no shelf ppc campaign trimmed now too, coupon</t>
  </si>
  <si>
    <t>ppc off, ppeak $24.99-26.99</t>
  </si>
  <si>
    <t>| AGL256 Going To 3PL - 70 units 08/17</t>
  </si>
  <si>
    <t>ppc $25.99-27.99</t>
  </si>
  <si>
    <t>| AGL256 Going To 3PL - 70 units 08/25</t>
  </si>
  <si>
    <t>| AGL256 Going To 3PL - 70 units 08/28</t>
  </si>
  <si>
    <t>PL-IL-CRH-27BLK</t>
  </si>
  <si>
    <t xml:space="preserve"> | #368: 28 - 04/17/21</t>
  </si>
  <si>
    <t>PPEAK $24.99-28.99</t>
  </si>
  <si>
    <t xml:space="preserve"> | #368: 28 - 04/13/21</t>
  </si>
  <si>
    <t xml:space="preserve"> | #368: 28 - </t>
  </si>
  <si>
    <t>PPEAK $21.99-24.99</t>
  </si>
  <si>
    <t>PPEAK $23.99-27.99, some ppc on</t>
  </si>
  <si>
    <t>opt ppc</t>
  </si>
  <si>
    <t>ppc off. rewrote titles, $30.99-39.99</t>
  </si>
  <si>
    <t>opt ppc, added coupon, PPEAK $28.99-39.99 to improve str</t>
  </si>
  <si>
    <t>added coupon, no shelf campaing off</t>
  </si>
  <si>
    <t>ppc off, $22.99-24.99</t>
  </si>
  <si>
    <t>No Transit, But 126 At Factory 50-75 days from Earliest Arrival</t>
  </si>
  <si>
    <t>coupon</t>
  </si>
  <si>
    <t>coupon on, ppc on</t>
  </si>
  <si>
    <t>PL-IL-CRH-27CHR</t>
  </si>
  <si>
    <t>PPEAK $28.99-32.99</t>
  </si>
  <si>
    <t>AGL154: 120 - 01/28/21</t>
  </si>
  <si>
    <t>PPEAK $33.99-36.99</t>
  </si>
  <si>
    <t xml:space="preserve">AGL154: 120 - 01/28/21 :  -  :  -  :  -  :  -  :  -  :  -  :  -  :  -  :  - :  -  :  -  :  -  :  -  :  -  :  -  :  -  :  -  :  - </t>
  </si>
  <si>
    <t>PPEAK $35.99-38.99</t>
  </si>
  <si>
    <t xml:space="preserve">AGL154: 120 - 01/28/21 :  -  :  -  :  -  #353;SW: 302 - 03/01/21 :  -  :  -  :  -  :  -  :  - :  -  :  -  :  -  :  -  :  -  :  -  :  -  :  -  :  - </t>
  </si>
  <si>
    <t>AGL154: 120 - 02/15/21 | #353-3;SW: 314 - 03/08/21</t>
  </si>
  <si>
    <t>AGL154: 120 - 03/04/21 | #353-3;SW: 314 - 03/16/21</t>
  </si>
  <si>
    <t>PPEAK $37.99-42.99</t>
  </si>
  <si>
    <t>AGL154: 120 - 03/04/21 | #353-3;SW: 314 - 03/19/21</t>
  </si>
  <si>
    <t xml:space="preserve"> | #353-3;SW: 314 - 03/20/21</t>
  </si>
  <si>
    <t xml:space="preserve"> | #353-3;SW: 314 - 03/21/21</t>
  </si>
  <si>
    <t>PPEAK $29.99-32.99</t>
  </si>
  <si>
    <t>PPEAK $30.99-39.99, rewrote titles, etc</t>
  </si>
  <si>
    <t>str decent but DOH very low, think itll be ok</t>
  </si>
  <si>
    <t>ppc cut, maintaining</t>
  </si>
  <si>
    <t>good</t>
  </si>
  <si>
    <t>PPEAK $33.99-43.99</t>
  </si>
  <si>
    <t>basically sold out</t>
  </si>
  <si>
    <t>PL-IL-CRH-27WHT</t>
  </si>
  <si>
    <t xml:space="preserve">
AGL166: 96 - 02/20/21</t>
  </si>
  <si>
    <t>on target</t>
  </si>
  <si>
    <t xml:space="preserve"> AGL166: 96 - 02/20/21</t>
  </si>
  <si>
    <t xml:space="preserve">:  -  AGL166: 96 - 02/20/21 :  -  :  -  :  -  :  -  :  -  :  -  :  -  :  - :  -  :  -  :  -  :  -  :  -  :  -  :  -  :  -  :  - </t>
  </si>
  <si>
    <t>PPEAK $36.99-42.99</t>
  </si>
  <si>
    <t xml:space="preserve">:  -  AGL166: 96 - 02/26/21 :  -  :  -  #353;SW: 30 - 03/01/21 :  -  :  -  :  -  :  -  :  - :  -  :  -  :  -  :  -  :  -  :  -  :  -  :  -  :  - </t>
  </si>
  <si>
    <t>PPEAK $39.99-45.99</t>
  </si>
  <si>
    <t xml:space="preserve"> | AGL166: 96 - 03/02/21 | #353-3;SW: 30 - 03/08/21</t>
  </si>
  <si>
    <t>almost sold out</t>
  </si>
  <si>
    <t xml:space="preserve"> | AGL166: 96 - 03/07/21 | #353-3;SW: 30 - 03/16/21</t>
  </si>
  <si>
    <t xml:space="preserve"> | AGL166: 96 - 03/07/21 | #353-3;SW: 30 - 03/19/21</t>
  </si>
  <si>
    <t>AGL166: 96 - 03/07/21 | #353-3;SW: 30 - 03/20/21 | #368: 65 - TBD</t>
  </si>
  <si>
    <t>AGL166: 96 - 03/07/21 | #353-3;SW: 30 - 03/21/21 | #368: 65 - TBD</t>
  </si>
  <si>
    <t>AGL166: 96 - 03/13/21 | #353-3;SW: 30 - 03/21/21 | #368: 65 - 04/17/21</t>
  </si>
  <si>
    <t xml:space="preserve"> | #368: 66 - 04/17/21</t>
  </si>
  <si>
    <t xml:space="preserve"> | #368: 66 - 04/13/21</t>
  </si>
  <si>
    <t xml:space="preserve"> | #368: 66 - </t>
  </si>
  <si>
    <t>PPEAK $29.99-33.99</t>
  </si>
  <si>
    <t>PPEAK $30.99-35.99</t>
  </si>
  <si>
    <t>PPEAK $30.99-39.99, titles rewritten etc</t>
  </si>
  <si>
    <t>PPEAK $28.99-30.99 to improve str</t>
  </si>
  <si>
    <t>PPEAK $29.99-34.99</t>
  </si>
  <si>
    <t>PPEAK around $31.99, ppeak $32.99-36.99</t>
  </si>
  <si>
    <t>PPEAK $33.999-43.99</t>
  </si>
  <si>
    <t>PPEAK $37.99-44.99</t>
  </si>
  <si>
    <t>| AGL256 Going To 3PL - 10 units 08/17</t>
  </si>
  <si>
    <t>PPEAK $39.99-44.99</t>
  </si>
  <si>
    <t>| AGL256 Going To 3PL - 10 units 08/25</t>
  </si>
  <si>
    <t>| AGL256 Going To 3PL - 10 units 08/28</t>
  </si>
  <si>
    <t>PL-IL-SCRH-16BRN</t>
  </si>
  <si>
    <t>PPEAK $15.99-17.99, ppc off</t>
  </si>
  <si>
    <t>PPEAK $22.99-29.99</t>
  </si>
  <si>
    <t>PPEAK $25.99-29.99</t>
  </si>
  <si>
    <t xml:space="preserve"> | #383: 80 - TBD</t>
  </si>
  <si>
    <t xml:space="preserve"> | #383: 80 - 04/29/21</t>
  </si>
  <si>
    <t>hitting soon</t>
  </si>
  <si>
    <t xml:space="preserve"> | #383: 80 - 04/25/21</t>
  </si>
  <si>
    <t>#383: 80 - 04/27/21</t>
  </si>
  <si>
    <t>PPEAK $21.99-29.99</t>
  </si>
  <si>
    <t>PPEAK $17.99-19.99 to be priced more like competition. rewrote titles etc</t>
  </si>
  <si>
    <t>PPC activated, PPEAK 15.99-17.99, coupon on</t>
  </si>
  <si>
    <t>| AGL256 Going To 3PL - 60 units 08/17| AGL261  - 60 units 08/17</t>
  </si>
  <si>
    <t>| AGL256 Going To 3PL - 60 units 08/25| AGL261  - 60 units 08/25| S210702  - 60 units 08/25</t>
  </si>
  <si>
    <t>| AGL256 Going To 3PL - 60 units 08/28| S210701  - 60 units 08/28| S210707  - 60 units 08/28</t>
  </si>
  <si>
    <t>PL-IL-SCRH-16CHR</t>
  </si>
  <si>
    <t>ppc off, priced $17.99-19.99</t>
  </si>
  <si>
    <t xml:space="preserve">
AGL167: 80 - TBD</t>
  </si>
  <si>
    <t xml:space="preserve"> AGL167: 80 - TBD</t>
  </si>
  <si>
    <t>PPEAK $20.99-23.99</t>
  </si>
  <si>
    <t xml:space="preserve">:  -  AGL167: 80 - 03/01/21 :  -  :  -  :  -  :  -  :  -  :  -  :  -  :  - :  -  :  -  :  -  :  -  :  -  :  -  :  -  :  -  :  - </t>
  </si>
  <si>
    <t xml:space="preserve"> | AGL167: 80 - 03/01/21</t>
  </si>
  <si>
    <t xml:space="preserve"> | AGL167: 80 - 03/11/21</t>
  </si>
  <si>
    <t xml:space="preserve"> | AGL167: 80 - TBD</t>
  </si>
  <si>
    <t>$25.99-30.99</t>
  </si>
  <si>
    <t>AGL167: 80 - TBD</t>
  </si>
  <si>
    <t>AGL167: 80 - TBD | #383: 180 - TBD</t>
  </si>
  <si>
    <t xml:space="preserve"> | #383: 180 - 04/29/21</t>
  </si>
  <si>
    <t xml:space="preserve"> | #383: 180 - 04/25/21</t>
  </si>
  <si>
    <t>#383: 180 - 04/27/21</t>
  </si>
  <si>
    <t>coupon on, PPC on to improve str and DOH</t>
  </si>
  <si>
    <t>opt ppc to improve doh str</t>
  </si>
  <si>
    <t>ppc off, losses too great. PPEAK $13.99-15.99</t>
  </si>
  <si>
    <t>new auto campaign and coupon on</t>
  </si>
  <si>
    <t>ppc off, PPEAK $11.99-13.99</t>
  </si>
  <si>
    <t>fixed PPEAK spooky error</t>
  </si>
  <si>
    <t>PL-IL-SCRH-16WHT</t>
  </si>
  <si>
    <t xml:space="preserve">
AGL167: 100 - TBD</t>
  </si>
  <si>
    <t>PPEAK $16.99-19.99</t>
  </si>
  <si>
    <t xml:space="preserve"> AGL167: 100 - TBD</t>
  </si>
  <si>
    <t xml:space="preserve">:  -  AGL167: 100 - 03/01/21 :  -  :  -  :  -  :  -  :  -  :  -  :  -  :  - :  -  :  -  :  -  :  -  :  -  :  -  :  -  :  -  :  - </t>
  </si>
  <si>
    <t xml:space="preserve">:  -  AGL167: 100 - 03/01/21 :  -  #353: 170 - 03/01/21 :  -  :  -  :  -  :  -  :  -  :  - :  -  :  -  :  -  :  -  :  -  :  -  :  -  :  -  :  - </t>
  </si>
  <si>
    <t>PPEAK $22.99-25.99</t>
  </si>
  <si>
    <t xml:space="preserve"> | AGL167: 100 - 03/01/21 | #353: 160 - 03/02/21</t>
  </si>
  <si>
    <t xml:space="preserve"> | AGL167: 100 - 03/11/21 | #353-1: 140 - 03/06/21 | #353-2;SW: 20 - 03/16/21</t>
  </si>
  <si>
    <t xml:space="preserve"> | AGL167: 100 - TBD | #353-1: 140 - 03/09/21 | #353-2;SW: 20 - 03/19/21</t>
  </si>
  <si>
    <t>AGL167: 100 - TBD | #353-1: 140 - 03/10/21 | #353-2;SW: 20 - 03/20/21</t>
  </si>
  <si>
    <t>AGL167: 100 - TBD | #383: 60 - TBD</t>
  </si>
  <si>
    <t xml:space="preserve"> | #383: 60 - 04/29/21</t>
  </si>
  <si>
    <t xml:space="preserve"> | #383: 60 - 04/25/21</t>
  </si>
  <si>
    <t>#383: 60 - 04/27/21</t>
  </si>
  <si>
    <t>PPEAK $28.99-34.99</t>
  </si>
  <si>
    <t>PPEAK $15.99-17.99</t>
  </si>
  <si>
    <t>some ppc on</t>
  </si>
  <si>
    <t>sales/conv have not improved since price drop, ppeak $19.99-25.99, copon on, opt ppc</t>
  </si>
  <si>
    <t>ppc off, PPEAK $17.99-19.99</t>
  </si>
  <si>
    <t>No Transit, But 150 At Factory 50-75 days from Earliest Arrival</t>
  </si>
  <si>
    <t>| S210707  - 80 units 08/28</t>
  </si>
  <si>
    <t>B07XKC1TZK</t>
  </si>
  <si>
    <t>PL-IL-SCRH-24BRN</t>
  </si>
  <si>
    <t>PPEAK $33.99-39.99</t>
  </si>
  <si>
    <t xml:space="preserve">
AGL166: 63 - TBD</t>
  </si>
  <si>
    <t xml:space="preserve"> AGL166: 63 - TBD</t>
  </si>
  <si>
    <t>selling out</t>
  </si>
  <si>
    <t xml:space="preserve">:  -  :  -  AGL166: 63 - 03/01/21 :  -  :  -  :  -  :  -  :  -  :  -  :  - :  -  :  -  :  -  :  -  :  -  :  -  :  -  :  -  :  - </t>
  </si>
  <si>
    <t xml:space="preserve">:  -  :  -  AGL166: 63 - 02/26/21 :  -  #353;SW: 38 - 03/01/21 :  -  :  -  :  -  :  -  :  - :  -  :  -  :  -  :  -  :  -  :  -  :  -  :  -  :  - </t>
  </si>
  <si>
    <t xml:space="preserve"> | AGL166: 63 - 03/02/21 | #353-3;SW: 38 - 03/08/21</t>
  </si>
  <si>
    <t xml:space="preserve"> | AGL166: 63 - 03/07/21 | #353-3;SW: 38 - 03/16/21</t>
  </si>
  <si>
    <t xml:space="preserve"> | AGL166: 63 - 03/07/21 | #353-3;SW: 38 - 03/19/21</t>
  </si>
  <si>
    <t xml:space="preserve"> | AGL166: 63 - 03/07/21 | #353-3;SW: 38 - 03/20/21</t>
  </si>
  <si>
    <t xml:space="preserve"> | AGL166: 63 - 03/15/21</t>
  </si>
  <si>
    <t>adding copon</t>
  </si>
  <si>
    <t>ppc on rerunning coupon</t>
  </si>
  <si>
    <t>opt ppc, coupon</t>
  </si>
  <si>
    <t>PPEKA $24.99-29.99</t>
  </si>
  <si>
    <t>this ppc campaign off, rewrote titles, PPEAK $25.99-29.99</t>
  </si>
  <si>
    <t>ppc on, coupon to improve str</t>
  </si>
  <si>
    <t>aswitched to manual, controlled bis and trimmed budget, PPEAK $23.99-25.99</t>
  </si>
  <si>
    <t>ppc deactivated. PPEAK $19.99-21.99</t>
  </si>
  <si>
    <t>ppc off, but coupon on and ppeak $324.99-29.99</t>
  </si>
  <si>
    <t>running coupon again</t>
  </si>
  <si>
    <t>coupon and ppc on</t>
  </si>
  <si>
    <t>PL-IL-SCRH-24CHR</t>
  </si>
  <si>
    <t>PPEAK $39.99-49.99</t>
  </si>
  <si>
    <t xml:space="preserve">
AGL166: 106 - TBD</t>
  </si>
  <si>
    <t>PPEAK $41.99-49.99</t>
  </si>
  <si>
    <t xml:space="preserve"> AGL166: 106 - TBD</t>
  </si>
  <si>
    <t xml:space="preserve">:  -  :  -  AGL166: 106 - 03/01/21 :  -  :  -  :  -  :  -  :  -  :  -  :  - :  -  :  -  :  -  :  -  :  -  :  -  :  -  :  -  :  - </t>
  </si>
  <si>
    <t>PPEAK $45.99-49.99</t>
  </si>
  <si>
    <t xml:space="preserve">:  -  :  -  AGL166: 106 - 02/26/21 :  -  #353;SW: 14 - 03/01/21 :  -  :  -  :  -  :  -  :  - :  -  :  -  :  -  :  -  :  -  :  -  :  -  :  -  :  - </t>
  </si>
  <si>
    <t xml:space="preserve"> | AGL166: 106 - 03/02/21 | #353-3;SW: 14 - 03/08/21</t>
  </si>
  <si>
    <t xml:space="preserve"> | AGL166: 106 - 03/07/21 | #353-3;SW: 14 - 03/16/21</t>
  </si>
  <si>
    <t>PPEAK $40.99-44.99</t>
  </si>
  <si>
    <t xml:space="preserve"> | AGL166: 106 - 03/07/21 | #353-3;SW: 14 - 03/19/21</t>
  </si>
  <si>
    <t>PPEAK $43.99-46.99</t>
  </si>
  <si>
    <t xml:space="preserve"> | AGL166: 106 - 03/07/21 | #353-3;SW: 14 - 03/20/21</t>
  </si>
  <si>
    <t xml:space="preserve"> | AGL166: 106 - 03/15/21</t>
  </si>
  <si>
    <t>PPEAK $25.99-28.99</t>
  </si>
  <si>
    <t xml:space="preserve">moving units </t>
  </si>
  <si>
    <t>PPEAK $29.99-34.99, coupon</t>
  </si>
  <si>
    <t>PPEAK $39.99-49.99, rewritten titles etc</t>
  </si>
  <si>
    <t>PPEAK $29.99-34.99, coupon to improve str</t>
  </si>
  <si>
    <t>ppeak $28.99-30.99</t>
  </si>
  <si>
    <t>No Transit, But 307 At Factory 50-75 days from Earliest Arrival</t>
  </si>
  <si>
    <t>PL-IL-SCRH-24WHT</t>
  </si>
  <si>
    <t>AGL154: 17 - 01/28/21
AGL166: 86 - TBD</t>
  </si>
  <si>
    <t>AGL154: 17 - 01/28/21 AGL166: 86 - TBD</t>
  </si>
  <si>
    <t>not many coming in, PPEAK $37.99-49.99</t>
  </si>
  <si>
    <t xml:space="preserve">AGL154: 17 - 01/28/21 :  -  AGL166: 86 - 03/01/21 :  -  :  -  :  -  :  -  :  -  :  -  :  - :  -  :  -  :  -  :  -  :  -  :  -  :  -  :  -  :  - </t>
  </si>
  <si>
    <t xml:space="preserve">AGL154: 17 - 01/28/21 :  -  AGL166: 86 - 02/26/21 :  -  #353;SW: 140 - 03/01/21 :  -  :  -  :  -  :  -  :  - :  -  :  -  :  -  :  -  :  -  :  -  :  -  :  -  :  - </t>
  </si>
  <si>
    <t>AGL154: 17 - 02/15/21 | AGL166: 86 - 03/02/21 | #353-3;SW: 141 - 03/08/21</t>
  </si>
  <si>
    <t>PPEAK $36.99-39.99</t>
  </si>
  <si>
    <t>AGL154: 17 - 02/19/21 | AGL166: 86 - 03/07/21 | #353-3;SW: 141 - 03/16/21</t>
  </si>
  <si>
    <t>AGL154: 17 - 03/04/21 | AGL166: 86 - 03/07/21 | #353-3;SW: 141 - 03/19/21</t>
  </si>
  <si>
    <t xml:space="preserve"> | AGL166: 86 - 03/07/21 | #353-3;SW: 141 - 03/20/21</t>
  </si>
  <si>
    <t>PPEAK $30.99-49.99</t>
  </si>
  <si>
    <t xml:space="preserve"> | AGL166: 86 - 03/15/21 | #368: 51 - 04/17/21</t>
  </si>
  <si>
    <t xml:space="preserve"> | #368: 51 - 04/17/21</t>
  </si>
  <si>
    <t>PPEAK $26.99-28.99</t>
  </si>
  <si>
    <t>reruning coupon</t>
  </si>
  <si>
    <t xml:space="preserve"> | #368: 51 - </t>
  </si>
  <si>
    <t>PPEAk $30.99-39.99</t>
  </si>
  <si>
    <t>PPC on, coupon on, PPEAK $26.99-29.99 to improve str/doh</t>
  </si>
  <si>
    <t>trimmed ppc spend, PPEAK $26.99-29.99</t>
  </si>
  <si>
    <t>cut ppc back, PPEAk $21.99-23.99</t>
  </si>
  <si>
    <t>PPEAK $26.99-36.99, copon on, ppc on</t>
  </si>
  <si>
    <t>ppc off, PPEAK $24.99-26.99, coupon on again</t>
  </si>
  <si>
    <t>No Transit, But 190 At Factory 50-75 days from Earliest Arrival</t>
  </si>
  <si>
    <t>moving more and losing less</t>
  </si>
  <si>
    <t>PL-IL-SCRH-27BLK</t>
  </si>
  <si>
    <t>PPEAk $46.99-50.99</t>
  </si>
  <si>
    <t xml:space="preserve"> | #368: 60 - 04/17/21</t>
  </si>
  <si>
    <t xml:space="preserve"> | #368: 60 - 04/13/21</t>
  </si>
  <si>
    <t>on track</t>
  </si>
  <si>
    <t xml:space="preserve"> | #368: 60 - </t>
  </si>
  <si>
    <t>PPEAK $44.99-49.99</t>
  </si>
  <si>
    <t>PPEAK $48.99-55.99</t>
  </si>
  <si>
    <t>PPEAK $37.99-42.99 to improve str</t>
  </si>
  <si>
    <t xml:space="preserve">PPEAK $39.99-49.99, </t>
  </si>
  <si>
    <t>ppeak $42.99-49.99</t>
  </si>
  <si>
    <t>PPEAK $46.99-49.99</t>
  </si>
  <si>
    <t>| AGL256 Going To 3PL - 60 units 08/17</t>
  </si>
  <si>
    <t>| AGL256 Going To 3PL - 60 units 08/25</t>
  </si>
  <si>
    <t>| AGL256 Going To 3PL - 60 units 08/28</t>
  </si>
  <si>
    <t>PL-IL-SCRH-27BRN</t>
  </si>
  <si>
    <t>maintining</t>
  </si>
  <si>
    <t>AGL154: 33 - 01/28/21
AGL166: 52 - TBD</t>
  </si>
  <si>
    <t>nearing target, maintaining</t>
  </si>
  <si>
    <t>AGL154: 33 - 01/28/21 AGL166: 52 - TBD</t>
  </si>
  <si>
    <t>PPEAK $44.99-54.99</t>
  </si>
  <si>
    <t xml:space="preserve">AGL154: 33 - 01/28/21 :  -  AGL166: 52 - 03/01/21 :  -  :  -  :  -  :  -  :  -  :  -  :  - :  -  :  -  :  -  :  -  :  -  :  -  :  -  :  -  :  - </t>
  </si>
  <si>
    <t>PPEAK $48.99-57.99</t>
  </si>
  <si>
    <t xml:space="preserve">AGL154: 33 - 01/28/21 :  -  AGL166: 52 - 02/26/21 :  -  #353;SW: 160 - 03/01/21 :  -  :  -  :  -  :  -  :  - :  -  :  -  :  -  :  -  :  -  :  -  :  -  :  -  :  - </t>
  </si>
  <si>
    <t>PPEAK $50.99-60.99</t>
  </si>
  <si>
    <t>AGL154: 33 - 02/15/21 | AGL166: 52 - 03/02/21 | #353-3;SW: 160 - 03/08/21</t>
  </si>
  <si>
    <t>AGL154: 33 - 02/19/21 | AGL166: 52 - 03/07/21 | #353-3;SW: 160 - 03/16/21</t>
  </si>
  <si>
    <t>AGL154: 33 - 03/04/21 | AGL166: 52 - 03/07/21 | #353-3;SW: 160 - 03/19/21</t>
  </si>
  <si>
    <t xml:space="preserve"> | AGL166: 52 - 03/07/21 | #353-3;SW: 160 - 03/20/21</t>
  </si>
  <si>
    <t xml:space="preserve">PPEAk $53.99-60.99 </t>
  </si>
  <si>
    <t xml:space="preserve">maintaining </t>
  </si>
  <si>
    <t xml:space="preserve"> | AGL166: 52 - 03/15/21 | #368: 21 - 04/17/21</t>
  </si>
  <si>
    <t>PPEAK $46.99-50.99</t>
  </si>
  <si>
    <t xml:space="preserve"> | #368: 21 - 04/17/21</t>
  </si>
  <si>
    <t>PPEAK $29.99-34.99, adding coupon</t>
  </si>
  <si>
    <t xml:space="preserve"> | #368: 21 - </t>
  </si>
  <si>
    <t>PPEAK $33.99-38.99</t>
  </si>
  <si>
    <t>PPEAK $30.99-38.99</t>
  </si>
  <si>
    <t>PPEAK $35.99-49.99 rewritten titles etc</t>
  </si>
  <si>
    <t>PPEAK $29.99-34.99, adding coupon to improve str</t>
  </si>
  <si>
    <t>dropping price did nothing for sales, PPEAK $31.99-41.99</t>
  </si>
  <si>
    <t>DOH improving</t>
  </si>
  <si>
    <t>PL-IL-SCRH-27CHR</t>
  </si>
  <si>
    <t>AGL154: 42 - 01/28/21</t>
  </si>
  <si>
    <t>PPEAK $49.99-59.99</t>
  </si>
  <si>
    <t>PPEAK $52.99-59.99</t>
  </si>
  <si>
    <t xml:space="preserve">AGL154: 42 - 01/28/21 :  -  :  -  :  -  :  -  :  -  :  -  :  -  :  -  :  - :  -  :  -  :  -  :  -  :  -  :  -  :  -  :  -  :  - </t>
  </si>
  <si>
    <t>PPEAK $57.99-64.99</t>
  </si>
  <si>
    <t xml:space="preserve">AGL154: 42 - 01/28/21 :  -  :  -  :  -  #353;SW: 300 - 03/01/21 :  -  :  -  :  -  :  -  :  - :  -  :  -  :  -  :  -  :  -  :  -  :  -  :  -  :  - </t>
  </si>
  <si>
    <t>PPEAK $60.99-70.99</t>
  </si>
  <si>
    <t>AGL154: 42 - 02/15/21 | #353-3;SW: 300 - 03/08/21</t>
  </si>
  <si>
    <t>PPEAK $63.99-70.99</t>
  </si>
  <si>
    <t>AGL154: 42 - 02/19/21 | #353-3;SW: 300 - 03/16/21</t>
  </si>
  <si>
    <t>PPEAK $59.99-70.99</t>
  </si>
  <si>
    <t>AGL154: 42 - 03/04/21 | #353-3;SW: 300 - 03/19/21</t>
  </si>
  <si>
    <t xml:space="preserve"> | #353-3;SW: 300 - 03/20/21</t>
  </si>
  <si>
    <t>PPEAK $62.99-70.99</t>
  </si>
  <si>
    <t xml:space="preserve"> | #368: 64 - 04/17/21</t>
  </si>
  <si>
    <t>rerunning couopon</t>
  </si>
  <si>
    <t xml:space="preserve"> | #368: 64 - </t>
  </si>
  <si>
    <t>paused ppc</t>
  </si>
  <si>
    <t>rewritten titles etc</t>
  </si>
  <si>
    <t>dropping price did nothing for sales, PPEAK $35.99-41.99, ppc on, coupon on</t>
  </si>
  <si>
    <t>PPC off, PPEAK $41.99-45.99</t>
  </si>
  <si>
    <t>| AGL256 Going To 3PL - 120 units 08/17</t>
  </si>
  <si>
    <t>| AGL256 Going To 3PL - 120 units 08/25</t>
  </si>
  <si>
    <t>| AGL256 Going To 3PL - 120 units 08/28</t>
  </si>
  <si>
    <t>PL-IL-SCRH-27WHT</t>
  </si>
  <si>
    <t>PPEAK $42.99-49.99</t>
  </si>
  <si>
    <t>AGL154: 69 - 01/28/21</t>
  </si>
  <si>
    <t>PPEAK $46.99-56.99</t>
  </si>
  <si>
    <t xml:space="preserve">AGL154: 69 - 01/28/21 :  -  :  -  :  -  :  -  :  -  :  -  :  -  :  -  :  - :  -  :  -  :  -  :  -  :  -  :  -  :  -  :  -  :  - </t>
  </si>
  <si>
    <t>PPEAK $50.99-59.99</t>
  </si>
  <si>
    <t xml:space="preserve">AGL154: 69 - 01/28/21 :  -  :  -  :  -  #353;SW: 300 - 03/01/21 :  -  :  -  :  -  :  -  :  - :  -  :  -  :  -  :  -  :  -  :  -  :  -  :  -  :  - </t>
  </si>
  <si>
    <t>AGL154: 69 - 02/15/21 | #353-3;SW: 300 - 03/08/21</t>
  </si>
  <si>
    <t>AGL154: 69 - 02/19/21 | #353-3;SW: 300 - 03/16/21</t>
  </si>
  <si>
    <t>PPEAK $45.99-59.99</t>
  </si>
  <si>
    <t>AGL154: 69 - 03/04/21 | #353-3;SW: 300 - 03/19/21</t>
  </si>
  <si>
    <t xml:space="preserve"> | #368: 166 - 04/17/21</t>
  </si>
  <si>
    <t xml:space="preserve"> | #368: 166 - </t>
  </si>
  <si>
    <t>PPEAK $36.99-46.99</t>
  </si>
  <si>
    <t>ppc on to improve str doh</t>
  </si>
  <si>
    <t>opt ppc, ppeak $30.99-34.99</t>
  </si>
  <si>
    <t>PPEKA $33.99-39.99</t>
  </si>
  <si>
    <t>No Transit, But 289 At Factory 50-75 days from Earliest Arrival</t>
  </si>
  <si>
    <t>took converters fom auto and created isolated</t>
  </si>
  <si>
    <t>PL-IL-CABPC-AI10</t>
  </si>
  <si>
    <t>PPEAK $27.99-37.99</t>
  </si>
  <si>
    <t>PPEAK $29.99-27.99</t>
  </si>
  <si>
    <t>PPEAK $34.99-40.99</t>
  </si>
  <si>
    <t xml:space="preserve"> | #330-2;SW: 1050 - 03/26/21 | #330-1;SW: 1350 - 03/14/21</t>
  </si>
  <si>
    <t xml:space="preserve"> | #330-2;SW: 105 - 03/27/21 | #330-1;SW: 1350 - 03/17/21</t>
  </si>
  <si>
    <t xml:space="preserve"> | #330-2;SW: 105 - 03/29/21 | #330-1;SW: 135 - 03/30/21</t>
  </si>
  <si>
    <t>PPEAK $35.99-40.99</t>
  </si>
  <si>
    <t xml:space="preserve"> | #330-2;SW: 105 - 03/29/21 | #330-1;SW: 135 - 04/04/21</t>
  </si>
  <si>
    <t xml:space="preserve"> | #330-2;SW: 105 - 03/31/21 | #330-1;SW: 135 - 04/08/21</t>
  </si>
  <si>
    <t>#330-2;SW: 105 - 03/31/21 | #330-1;SW: 135 - 04/08/21</t>
  </si>
  <si>
    <t>#330-2;SW: 105 - 04/04/21 | #330-1;SW: 135 - 04/08/21</t>
  </si>
  <si>
    <t>PPEAK $19.99-29.99</t>
  </si>
  <si>
    <t>PPEAK $19.99-23.99</t>
  </si>
  <si>
    <t>7Dv is almost 2</t>
  </si>
  <si>
    <t>PPEAK $18,99-20.99</t>
  </si>
  <si>
    <t>coupon, ppc on</t>
  </si>
  <si>
    <t>cut bids n budget, PPEAK $21.99-26.99</t>
  </si>
  <si>
    <t>opt ppc, added coupon</t>
  </si>
  <si>
    <t>No Transit, But 135 At Factory 50-75 days from Earliest Arrival</t>
  </si>
  <si>
    <t>PL-IL-CABPC-B10</t>
  </si>
  <si>
    <t>half of target but only 48 DOH with none shoing incoming. PPEAK $26.99-30.99</t>
  </si>
  <si>
    <t>onl7 39 DOH despite being under target- PPEAK $28.99-35.99</t>
  </si>
  <si>
    <t>PPEAK $24.99-34.99</t>
  </si>
  <si>
    <t>PPEAK $22.99-26.99</t>
  </si>
  <si>
    <t>PPEAK $26.99-30.99</t>
  </si>
  <si>
    <t xml:space="preserve"> | #330-2;SW: 8100 - 03/26/21 | #330-1;SW: 900 - 03/14/21</t>
  </si>
  <si>
    <t>PPEAK $30.99-34.99</t>
  </si>
  <si>
    <t xml:space="preserve"> | #330-2;SW: 810 - 03/27/21 | #330-1;SW: 900 - 03/17/21</t>
  </si>
  <si>
    <t>PPEAK $32.99-38.99</t>
  </si>
  <si>
    <t xml:space="preserve"> | #330-2;SW: 810 - 03/29/21 | #330-1;SW: 90 - 03/30/21</t>
  </si>
  <si>
    <t xml:space="preserve"> | #330-2;SW: 810 - 03/29/21 | #330-1;SW: 90 - 04/04/21</t>
  </si>
  <si>
    <t xml:space="preserve"> | #330-2;SW: 810 - 03/31/21 | #330-1;SW: 90 - 04/08/21</t>
  </si>
  <si>
    <t>manual ppc on</t>
  </si>
  <si>
    <t>#330-2;SW: 810 - 03/31/21 | #330-1;SW: 90 - 04/08/21</t>
  </si>
  <si>
    <t>ppc off. waste.</t>
  </si>
  <si>
    <t>#330-2;SW: 810 - 04/04/21 | #330-1;SW: 90 - 04/08/21</t>
  </si>
  <si>
    <t>PPEAk $22.99-26.99, lite ppc on</t>
  </si>
  <si>
    <t>PPEAK $22.99-30.99</t>
  </si>
  <si>
    <t>PPEAK $20.99-25.99 to improve margin</t>
  </si>
  <si>
    <t>No Transit, But 480 At Factory 50-75 days from Earliest Arrival</t>
  </si>
  <si>
    <t>ppeak lost the child asin sync ability, so manually prices at $24.99</t>
  </si>
  <si>
    <t>PL-IL-CABPC-IND-B10</t>
  </si>
  <si>
    <t>PL-IL-CABPC-IND-K10</t>
  </si>
  <si>
    <t>PL-IL-CABPC-IND-S10</t>
  </si>
  <si>
    <t>PL-IL-CABPC-LP1-B10</t>
  </si>
  <si>
    <t>PPEAK $26.99-33.99</t>
  </si>
  <si>
    <t xml:space="preserve"> | #330-2;SW: 450 - 03/26/21 | #330-1;SW: 1350 - 03/14/21</t>
  </si>
  <si>
    <t xml:space="preserve"> | #330-2;SW: 45 - 03/27/21 | #330-1;SW: 1350 - 03/17/21</t>
  </si>
  <si>
    <t xml:space="preserve"> | #330-2;SW: 45 - 03/29/21 | #330-1;SW: 135 - 03/30/21</t>
  </si>
  <si>
    <t xml:space="preserve"> | #330-2;SW: 45 - 03/29/21 | #330-1;SW: 135 - 04/04/21</t>
  </si>
  <si>
    <t xml:space="preserve"> | #330-2;SW: 45 - 03/31/21 | #330-1;SW: 135 - 04/08/21</t>
  </si>
  <si>
    <t>#330-2;SW: 45 - 03/31/21 | #330-1;SW: 135 - 04/08/21</t>
  </si>
  <si>
    <t>PPEAK $18.99-23.99</t>
  </si>
  <si>
    <t>#330-2;SW: 45 - 04/04/21 | #330-1;SW: 135 - 04/08/21</t>
  </si>
  <si>
    <t>PPEAK $18.99-24.99</t>
  </si>
  <si>
    <t xml:space="preserve"> | AGL 236: 60 - </t>
  </si>
  <si>
    <t xml:space="preserve"> | AGL236: 60 - </t>
  </si>
  <si>
    <t>PL-IL-CABPC-LP1-BK10</t>
  </si>
  <si>
    <t>PL-IL-CABPC-LP1-S10</t>
  </si>
  <si>
    <t>PL-IL-CABPC-LP2-BK10</t>
  </si>
  <si>
    <t>PL-IL-CABPC-NL-B10</t>
  </si>
  <si>
    <t>only 50 DOH and no ETA,  maintianing for now pausing ppc</t>
  </si>
  <si>
    <t>PPEAK $20.99-30/99</t>
  </si>
  <si>
    <t>PPEAK $24.99-30.99</t>
  </si>
  <si>
    <t>PPEAK $25.99-30.99</t>
  </si>
  <si>
    <t>PPEAK $20.99-3099.</t>
  </si>
  <si>
    <t xml:space="preserve"> | #330-2;SW: 6000 - 03/26/21 | #330-1;SW: 450 - 03/14/21</t>
  </si>
  <si>
    <t xml:space="preserve"> | #330-2;SW: 600 - 03/27/21 | #330-1;SW: 450 - 03/17/21</t>
  </si>
  <si>
    <t>PPEAK $23.99-30.99</t>
  </si>
  <si>
    <t xml:space="preserve"> | #330-2;SW: 600 - 03/29/21 | #330-1;SW: 45 - 03/30/21</t>
  </si>
  <si>
    <t xml:space="preserve"> | #330-2;SW: 600 - 03/29/21 | #330-1;SW: 45 - 04/04/21</t>
  </si>
  <si>
    <t xml:space="preserve"> | #330-2;SW: 600 - 03/31/21 | #330-1;SW: 45 - 04/08/21</t>
  </si>
  <si>
    <t>#330-2;SW: 600 - 03/31/21 | #330-1;SW: 45 - 04/08/21</t>
  </si>
  <si>
    <t>moving well, coupon</t>
  </si>
  <si>
    <t>#330-2;SW: 600 - 04/04/21 | #330-1;SW: 45 - 04/08/21</t>
  </si>
  <si>
    <t>PPEAK $15.99-19.99</t>
  </si>
  <si>
    <t xml:space="preserve">PPEAk $21.99-27.99 </t>
  </si>
  <si>
    <t>No Transit, But 555 At Factory 50-75 days from Earliest Arrival</t>
  </si>
  <si>
    <t>PL-IL-CABPC-NL-BG10</t>
  </si>
  <si>
    <t xml:space="preserve">PPC bid trimmed, PPEAK $17.99-19.99 </t>
  </si>
  <si>
    <t>ppc off, PPEAK $</t>
  </si>
  <si>
    <t>PPEAK $20.99-26.99</t>
  </si>
  <si>
    <t>PL-IL-CABPC-NL-K10</t>
  </si>
  <si>
    <t>PPEAK $28.99-30.99</t>
  </si>
  <si>
    <t xml:space="preserve"> | #330-2;SW: 4500 - 03/26/21</t>
  </si>
  <si>
    <t xml:space="preserve"> | #330-2;SW: 450 - 03/27/21</t>
  </si>
  <si>
    <t xml:space="preserve"> | #330-2;SW: 450 - 03/29/21</t>
  </si>
  <si>
    <t>PPEAk $22.99-28.99</t>
  </si>
  <si>
    <t xml:space="preserve"> | #330-2;SW: 450 - 03/31/21</t>
  </si>
  <si>
    <t>maintianing and selling out</t>
  </si>
  <si>
    <t>#330-2;SW: 450 - 03/31/21</t>
  </si>
  <si>
    <t>#330-2;SW: 450 - 04/04/21</t>
  </si>
  <si>
    <t>sold 10 in past two days- maintaining a week</t>
  </si>
  <si>
    <t>PPEAK $22.99-28.99</t>
  </si>
  <si>
    <t>coupon added</t>
  </si>
  <si>
    <t>ppeak $17.99-19.99, ppc on a little</t>
  </si>
  <si>
    <t>ppc bid increased to spend</t>
  </si>
  <si>
    <t>No Transit, But 420 At Factory 50-75 days from Earliest Arrival</t>
  </si>
  <si>
    <t>PL-IL-CABPC-NL-K5</t>
  </si>
  <si>
    <t>| AGL258 Going To 3PL - 60 units 08/17</t>
  </si>
  <si>
    <t>| AGL258 Going To 3PL - 60 units 08/25</t>
  </si>
  <si>
    <t>| AGL258 Going To 3PL - 60 units 08/28</t>
  </si>
  <si>
    <t>PL-IL-CABPC-NL-S10</t>
  </si>
  <si>
    <t>turned on ppc</t>
  </si>
  <si>
    <t xml:space="preserve">
#330: 72 - TBD</t>
  </si>
  <si>
    <t>7DV is 1.14, improving- opt ppc, ppeak $18.99-24.99</t>
  </si>
  <si>
    <t xml:space="preserve"> #330: 72 - TBD</t>
  </si>
  <si>
    <t>ppc killing it, opt ppc , PPEAK $21.99-29.99</t>
  </si>
  <si>
    <t xml:space="preserve">:  -  :  -  :  -  :  -  #330: 72 - 03/01/21 :  -  :  -  :  -  :  -  :  - :  -  :  -  :  -  :  -  :  -  :  -  :  -  :  -  :  - </t>
  </si>
  <si>
    <t>trimmed ppc back, PPEAK $23.99-30.99</t>
  </si>
  <si>
    <t xml:space="preserve">:  -  :  -  :  -  #330;SW: 72 - 03/01/21 :  -  :  -  :  -  :  -  :  -  :  - :  -  :  -  :  -  :  -  :  -  :  -  :  -  :  -  :  - </t>
  </si>
  <si>
    <t xml:space="preserve"> | #330;SW: 72 - 03/08/21</t>
  </si>
  <si>
    <t xml:space="preserve"> | #330-2;SW: 1500 - 03/26/21 | #330-1;SW: 900 - 03/14/21</t>
  </si>
  <si>
    <t xml:space="preserve"> | #330-2;SW: 150 - 03/27/21 | #330-1;SW: 900 - 03/17/21</t>
  </si>
  <si>
    <t>PPEAK $14.99-17.99</t>
  </si>
  <si>
    <t xml:space="preserve"> | #330-2;SW: 150 - 03/29/21 | #330-1;SW: 90 - 03/30/21</t>
  </si>
  <si>
    <t xml:space="preserve"> | #330-2;SW: 150 - 03/29/21 | #330-1;SW: 90 - 04/04/21</t>
  </si>
  <si>
    <t xml:space="preserve"> | #330-2;SW: 150 - 03/31/21 | #330-1;SW: 90 - 04/08/21</t>
  </si>
  <si>
    <t>PPEAK $14.99-16.99</t>
  </si>
  <si>
    <t>#330-2;SW: 150 - 03/31/21 | #330-1;SW: 90 - 04/08/21</t>
  </si>
  <si>
    <t>#330-2;SW: 150 - 04/04/21 | #330-1;SW: 90 - 04/08/21</t>
  </si>
  <si>
    <t>ppc on low bid</t>
  </si>
  <si>
    <t>PPEAK $15.99-18.99</t>
  </si>
  <si>
    <t>reactivated ppc</t>
  </si>
  <si>
    <t>ppc working opt ppc</t>
  </si>
  <si>
    <t>cut back ppc, added copon</t>
  </si>
  <si>
    <t>No Transit, But 90 At Factory 50-75 days from Earliest Arrival</t>
  </si>
  <si>
    <t>PPEAK $17.99-22.99</t>
  </si>
  <si>
    <t>$16.99-19.99</t>
  </si>
  <si>
    <t>PL-IL-CABPC-S10</t>
  </si>
  <si>
    <t xml:space="preserve">
#330: 125 - TBD</t>
  </si>
  <si>
    <t>PPEAk $18.99-24.99</t>
  </si>
  <si>
    <t xml:space="preserve"> #330: 125 - TBD</t>
  </si>
  <si>
    <t xml:space="preserve">:  -  :  -  :  -  :  -  #330: 125 - 03/01/21 :  -  :  -  :  -  :  -  :  - :  -  :  -  :  -  :  -  :  -  :  -  :  -  :  -  :  - </t>
  </si>
  <si>
    <t>PPEAK $25.99-35.99</t>
  </si>
  <si>
    <t xml:space="preserve">:  -  :  -  :  -  #330;SW: 125 - 03/01/21 :  -  :  -  :  -  :  -  :  -  :  - :  -  :  -  :  -  :  -  :  -  :  -  :  -  :  -  :  - </t>
  </si>
  <si>
    <t>PPEAK $26.99-36.99</t>
  </si>
  <si>
    <t xml:space="preserve"> | #330;SW: 125 - 03/08/21</t>
  </si>
  <si>
    <t xml:space="preserve"> | #330-1;SW: 1350 - 03/14/21</t>
  </si>
  <si>
    <t xml:space="preserve"> | #330-1;SW: 1350 - 03/17/21</t>
  </si>
  <si>
    <t xml:space="preserve"> | #330-1;SW: 135 - 03/30/21</t>
  </si>
  <si>
    <t xml:space="preserve"> | #330-1;SW: 135 - 04/04/21</t>
  </si>
  <si>
    <t xml:space="preserve"> | #330-1;SW: 135 - 04/08/21</t>
  </si>
  <si>
    <t>ppc on a bit</t>
  </si>
  <si>
    <t>PPEAK $20.99-29.99 opt ppc</t>
  </si>
  <si>
    <t>ppc off- none in storage</t>
  </si>
  <si>
    <t>turned on old auto campaign, added coupon</t>
  </si>
  <si>
    <t>reactivated the manual ppc camoaign to continue improvement</t>
  </si>
  <si>
    <t>paused ppc PPEAK $17.99-21.99</t>
  </si>
  <si>
    <t>ppc optimized, coupon</t>
  </si>
  <si>
    <t>PPEAK $19.99-25.99</t>
  </si>
  <si>
    <t>paused ppc, $16.99-19.99</t>
  </si>
  <si>
    <t>PL-IL-CABPH-B10</t>
  </si>
  <si>
    <t>trimmed ppc spend</t>
  </si>
  <si>
    <t>upped bid and budget, PPEAK $19.99-22.99</t>
  </si>
  <si>
    <t>ppc trimmed</t>
  </si>
  <si>
    <t>ppc helping with other sku sales in the past but not helping overall. paused, and PPEAK $14.99-16.99</t>
  </si>
  <si>
    <t xml:space="preserve"> | #330-2;SW: 3000 - 03/26/21 | #330-1;SW: 200 - 03/14/21</t>
  </si>
  <si>
    <t xml:space="preserve">ppc on </t>
  </si>
  <si>
    <t xml:space="preserve"> | #330-2;SW: 300 - 03/27/21 | #330-1;SW: 200 - 03/17/21</t>
  </si>
  <si>
    <t>only other sku sales, coupon on, opt ppc</t>
  </si>
  <si>
    <t xml:space="preserve"> | #330-2;SW: 300 - 03/29/21 | #330-1;SW: 20 - 03/30/21</t>
  </si>
  <si>
    <t>PPEAk $10.99-12.99</t>
  </si>
  <si>
    <t xml:space="preserve"> | #330-2;SW: 300 - 03/29/21 | #330-1;SW: 20 - 04/04/21</t>
  </si>
  <si>
    <t>relisted- was stranded, price lowered 6 sales in last 7 days</t>
  </si>
  <si>
    <t xml:space="preserve"> | #330-2;SW: 300 - 03/31/21 | #330-1;SW: 20 - 04/08/21</t>
  </si>
  <si>
    <t>switched to auto ppc with better acos, but price looks like its been more effective than ppc</t>
  </si>
  <si>
    <t>#330-2;SW: 300 - 03/31/21 | #330-1;SW: 20 - 04/08/21</t>
  </si>
  <si>
    <t>ppc a mess. off</t>
  </si>
  <si>
    <t>#330-2;SW: 300 - 04/04/21 | #330-1;SW: 20 - 04/08/21</t>
  </si>
  <si>
    <t>PPEAK $9.99-11.99 to speed up</t>
  </si>
  <si>
    <t>sped up as hoped. maintianing</t>
  </si>
  <si>
    <t>selling ou profitably now hooray</t>
  </si>
  <si>
    <t>PPEAk $15.99-19.99</t>
  </si>
  <si>
    <t>these are ok</t>
  </si>
  <si>
    <t>PPEKa $13.99-16.99</t>
  </si>
  <si>
    <t>No Transit, But 40 At Factory 50-75 days from Earliest Arrival</t>
  </si>
  <si>
    <t>PL-IL-CABPH-B25</t>
  </si>
  <si>
    <t>boosted ppc</t>
  </si>
  <si>
    <t>per sean, margin is too high for excess, opt ppc and PPEAK $</t>
  </si>
  <si>
    <t>maintaing</t>
  </si>
  <si>
    <t>ppc on, opt</t>
  </si>
  <si>
    <t xml:space="preserve"> | #330-2;SW: 16500 - 03/26/21</t>
  </si>
  <si>
    <t>created prod targ campaign, paused sp</t>
  </si>
  <si>
    <t xml:space="preserve"> | #330-2;SW: 660 - 03/27/21</t>
  </si>
  <si>
    <t>auto ppc on</t>
  </si>
  <si>
    <t xml:space="preserve"> | #330-2;SW: 660 - 03/29/21</t>
  </si>
  <si>
    <t>PPEAK $24.99-26.99 wince lower price didnt afferct conversion. ppc doing well, opt</t>
  </si>
  <si>
    <t>ppc did better. opt ppc</t>
  </si>
  <si>
    <t xml:space="preserve"> | #330-2;SW: 660 - 03/31/21</t>
  </si>
  <si>
    <t>opt ppc and activated prodtarg from converters</t>
  </si>
  <si>
    <t>#330-2;SW: 660 - 03/31/21</t>
  </si>
  <si>
    <t>PPEAK $35.99-28.99, opt ppc</t>
  </si>
  <si>
    <t>#330-2;SW: 660 - 04/04/21</t>
  </si>
  <si>
    <t>opt ppc to move old units</t>
  </si>
  <si>
    <t xml:space="preserve"> | AGL190: 240 - 05/20/21 | #400: 240 - 05/25/21</t>
  </si>
  <si>
    <t>trimmed ppc</t>
  </si>
  <si>
    <t>PPEAK $17.99-19.99, pushing ppc to get rid of the old age inventory</t>
  </si>
  <si>
    <t>trimmed spend bids and budget, coupon</t>
  </si>
  <si>
    <t>ppc off, selling without ppc</t>
  </si>
  <si>
    <t>ppc is killing it, 12% acos and 9 sales in 7D. PPEAK $14.99-16.99</t>
  </si>
  <si>
    <t>ppc amazing again maintianing</t>
  </si>
  <si>
    <t>pushing to get rid of these</t>
  </si>
  <si>
    <t>PL-IL-CABPH-B5</t>
  </si>
  <si>
    <t xml:space="preserve"> | AGL 236: 40 - </t>
  </si>
  <si>
    <t xml:space="preserve"> | AGL236: 40 - </t>
  </si>
  <si>
    <t>| AGL258 Going To 3PL - 40 units 08/17</t>
  </si>
  <si>
    <t>| AGL258 Going To 3PL - 40 units 08/25</t>
  </si>
  <si>
    <t>| AGL258 Going To 3PL - 40 units 08/28</t>
  </si>
  <si>
    <t>PL-IL-CABPH-BK10</t>
  </si>
  <si>
    <t>looking good</t>
  </si>
  <si>
    <t>PL-IL-CABPH-BK25</t>
  </si>
  <si>
    <t xml:space="preserve">
#330: 80 - TBD</t>
  </si>
  <si>
    <t>per sean, increased ppc budget to $5, PPEAK $18.99-26.99</t>
  </si>
  <si>
    <t xml:space="preserve"> #330: 80 - TBD</t>
  </si>
  <si>
    <t>3 units moved, ppc cut way back</t>
  </si>
  <si>
    <t xml:space="preserve">:  -  :  -  :  -  :  -  #330: 80 - 03/01/21 :  -  :  -  :  -  :  -  :  - :  -  :  -  :  -  :  -  :  -  :  -  :  -  :  -  :  - </t>
  </si>
  <si>
    <t>ppc trimemd back, PPEAK $20.99-26.99</t>
  </si>
  <si>
    <t xml:space="preserve">:  -  :  -  :  -  #330;SW: 80 - 03/01/21 :  -  :  -  :  -  :  -  :  -  :  - :  -  :  -  :  -  :  -  :  -  :  -  :  -  :  -  :  - </t>
  </si>
  <si>
    <t>cut ppc back more</t>
  </si>
  <si>
    <t xml:space="preserve"> | #330;SW: 80 - 03/08/21</t>
  </si>
  <si>
    <t xml:space="preserve"> | #330-2;SW: 1500 - 03/26/21 | #330-1;SW: 2100 - 03/14/21</t>
  </si>
  <si>
    <t>back under BE, paused ppc and created ppc</t>
  </si>
  <si>
    <t xml:space="preserve"> | #330-2;SW: 60 - 03/27/21 | #330-1;SW: 2100 - 03/17/21</t>
  </si>
  <si>
    <t xml:space="preserve"> | #330-2;SW: 60 - 03/29/21 | #330-1;SW: 84 - 03/30/21</t>
  </si>
  <si>
    <t xml:space="preserve"> | #330-2;SW: 60 - 03/29/21 | #330-1;SW: 84 - 04/04/21</t>
  </si>
  <si>
    <t xml:space="preserve"> | #330-2;SW: 60 - 03/31/21 | #330-1;SW: 84 - 04/08/21</t>
  </si>
  <si>
    <t>#330-2;SW: 60 - 03/31/21 | #330-1;SW: 84 - 04/08/21</t>
  </si>
  <si>
    <t>#330-2;SW: 60 - 04/04/21 | #330-1;SW: 84 - 04/08/21</t>
  </si>
  <si>
    <t>PPEAk $18.99-22.99</t>
  </si>
  <si>
    <t>opt and increased ppc and added coupon. priced low and conv improving</t>
  </si>
  <si>
    <t>trimmed back spend, bidsm and budget. added coupon</t>
  </si>
  <si>
    <t>opt ppc to move these faster and improve doh str</t>
  </si>
  <si>
    <t>PPEAK $14.99-17.99, paused ppc since price is more effective</t>
  </si>
  <si>
    <t>price drop didnt help, adding coupon and raising back up to 19.99</t>
  </si>
  <si>
    <t>movement here- maintianing</t>
  </si>
  <si>
    <t>No Transit, But 108 At Factory 50-75 days from Earliest Arrival</t>
  </si>
  <si>
    <t>ppc match type paused that was wasting spend</t>
  </si>
  <si>
    <t>PL-IL-CABPH-FC-B10</t>
  </si>
  <si>
    <t>PPEAK $12.99-14.99</t>
  </si>
  <si>
    <t>PPEAK $16.99-20.99</t>
  </si>
  <si>
    <t>PPEAK $19.99-24.99, opt ppc</t>
  </si>
  <si>
    <t>ppc off. PPEAK $25.99-34.99</t>
  </si>
  <si>
    <t>PPEAK $16.99-24.99</t>
  </si>
  <si>
    <t>PPEAK $15.99-20.99</t>
  </si>
  <si>
    <t>PPEAk $19.99-25.99</t>
  </si>
  <si>
    <t xml:space="preserve"> | AGL 218: 60 - 06/17/21</t>
  </si>
  <si>
    <t xml:space="preserve"> | AGL 218: 60 - TBD</t>
  </si>
  <si>
    <t xml:space="preserve"> | AGL218: 60 - TBD</t>
  </si>
  <si>
    <t xml:space="preserve"> | AGL218: 60 - 06/17/21</t>
  </si>
  <si>
    <t>| AGL218  - 60 units 07/20</t>
  </si>
  <si>
    <t>PL-IL-CABPH-FC-B25</t>
  </si>
  <si>
    <t>PPEAK $29.99-34.99, ppc off</t>
  </si>
  <si>
    <t>PPEak $34.99-44.99</t>
  </si>
  <si>
    <t>PPEAK $40.99-50.99</t>
  </si>
  <si>
    <t>PPEAK $45.99-50.99</t>
  </si>
  <si>
    <t xml:space="preserve"> | #330-1;SW: 4800 - 03/14/21</t>
  </si>
  <si>
    <t>PPEAK $47.99-50.99</t>
  </si>
  <si>
    <t xml:space="preserve"> | #330-1;SW: 4800 - 03/17/21</t>
  </si>
  <si>
    <t xml:space="preserve"> | #330-1;SW: 192 - 03/30/21</t>
  </si>
  <si>
    <t>going to sell out.</t>
  </si>
  <si>
    <t xml:space="preserve"> | #330-1;SW: 192 - 04/04/21</t>
  </si>
  <si>
    <t xml:space="preserve"> | #330-1;SW: 192 - 04/08/21</t>
  </si>
  <si>
    <t>PPEAK $29.99-39.99</t>
  </si>
  <si>
    <t>PPEAK $29.99-35.99</t>
  </si>
  <si>
    <t>PPEAK $27.99-30.99</t>
  </si>
  <si>
    <t>PPEak $34.99-39.99</t>
  </si>
  <si>
    <t xml:space="preserve"> | AGL 218: 88 - 06/17/21</t>
  </si>
  <si>
    <t>PPC on to improve sell through rate, ,DOH looking to be about ok</t>
  </si>
  <si>
    <t xml:space="preserve"> | AGL 218: 88 - TBD</t>
  </si>
  <si>
    <t>PPEAK $28.99-31.99</t>
  </si>
  <si>
    <t xml:space="preserve"> | AGL218: 88 - TBD</t>
  </si>
  <si>
    <t xml:space="preserve"> | AGL218: 88 - 06/17/21</t>
  </si>
  <si>
    <t>| AGL218  - 88 units 07/20</t>
  </si>
  <si>
    <t>PL-IL-CABPH-FC-BK25</t>
  </si>
  <si>
    <t xml:space="preserve">
#330: 100 - TBD</t>
  </si>
  <si>
    <t>opt ppc, PPEAK $25.99-27.99</t>
  </si>
  <si>
    <t xml:space="preserve"> #330: 100 - TBD</t>
  </si>
  <si>
    <t>PPEAK $29.99-35.99, ppc off</t>
  </si>
  <si>
    <t xml:space="preserve">:  -  :  -  :  -  :  -  #330: 100 - 03/01/21 :  -  :  -  :  -  :  -  :  - :  -  :  -  :  -  :  -  :  -  :  -  :  -  :  -  :  - </t>
  </si>
  <si>
    <t xml:space="preserve">:  -  :  -  :  -  #330;SW: 100 - 03/01/21 :  -  :  -  :  -  :  -  :  -  :  - :  -  :  -  :  -  :  -  :  -  :  -  :  -  :  -  :  - </t>
  </si>
  <si>
    <t xml:space="preserve"> | #330;SW: 100 - 03/08/21</t>
  </si>
  <si>
    <t xml:space="preserve"> | #330-1;SW: 5200 - 03/14/21</t>
  </si>
  <si>
    <t>PPEAK $35.99-59.99</t>
  </si>
  <si>
    <t xml:space="preserve"> | #330-1;SW: 5200 - 03/17/21</t>
  </si>
  <si>
    <t>PPEAk #9.99-49.99</t>
  </si>
  <si>
    <t xml:space="preserve"> | #330-1;SW: 208 - 03/30/21</t>
  </si>
  <si>
    <t xml:space="preserve"> | #330-1;SW: 208 - 04/04/21</t>
  </si>
  <si>
    <t xml:space="preserve"> | #330-1;SW: 208 - 04/08/21</t>
  </si>
  <si>
    <t>PPAEK $28.99-30.99</t>
  </si>
  <si>
    <t>PPEAK $28.99-33.99</t>
  </si>
  <si>
    <t>PL-IL-CABPH-FC-S25</t>
  </si>
  <si>
    <t>PPEAk $29.99-32.99</t>
  </si>
  <si>
    <t>PPEAK $23.99-32.99</t>
  </si>
  <si>
    <t>selling out soon, conv low</t>
  </si>
  <si>
    <t>PL-IL-CABPHM-B25</t>
  </si>
  <si>
    <t>opt ppc, PPEAK $30.99-40.99</t>
  </si>
  <si>
    <t xml:space="preserve"> | #330-2;SW: 800 - 03/26/21 | #330-1;SW: 3000 - 03/14/21</t>
  </si>
  <si>
    <t xml:space="preserve"> | #330-2;SW: 32 - 03/27/21 | #330-1;SW: 3000 - 03/17/21</t>
  </si>
  <si>
    <t>ppc off, PPEAK $34.99-45.99</t>
  </si>
  <si>
    <t xml:space="preserve"> | #330-2;SW: 32 - 03/29/21 | #330-1;SW: 120 - 03/30/21</t>
  </si>
  <si>
    <t xml:space="preserve"> | #330-2;SW: 32 - 03/29/21 | #330-1;SW: 120 - 04/04/21</t>
  </si>
  <si>
    <t xml:space="preserve"> | #330-2;SW: 32 - 03/31/21 | #330-1;SW: 120 - 04/08/21</t>
  </si>
  <si>
    <t>#330-2;SW: 32 - 03/31/21 | #330-1;SW: 120 - 04/08/21</t>
  </si>
  <si>
    <t>#330-2;SW: 32 - 04/04/21 | #330-1;SW: 120 - 04/08/21</t>
  </si>
  <si>
    <t>PPEAK $28.99- 32.99</t>
  </si>
  <si>
    <t xml:space="preserve">ppeka $28.99-39.99 </t>
  </si>
  <si>
    <t>PL-IL-CABPHM-BK25</t>
  </si>
  <si>
    <t xml:space="preserve">
#330: 40 - TBD</t>
  </si>
  <si>
    <t xml:space="preserve"> #330: 40 - TBD</t>
  </si>
  <si>
    <t>PPEak $30.99-39.99</t>
  </si>
  <si>
    <t xml:space="preserve">:  -  :  -  :  -  :  -  #330: 40 - 03/01/21 :  -  :  -  :  -  :  -  :  - :  -  :  -  :  -  :  -  :  -  :  -  :  -  :  -  :  - </t>
  </si>
  <si>
    <t xml:space="preserve">:  -  :  -  :  -  #330;SW: 40 - 03/01/21 :  -  :  -  :  -  :  -  :  -  :  - :  -  :  -  :  -  :  -  :  -  :  -  :  -  :  -  :  - </t>
  </si>
  <si>
    <t xml:space="preserve"> | #330;SW: 40 - 03/08/21</t>
  </si>
  <si>
    <t xml:space="preserve"> | #330-1;SW: 40 - 03/30/21</t>
  </si>
  <si>
    <t xml:space="preserve"> | #330-1;SW: 40 - 04/04/21</t>
  </si>
  <si>
    <t>PPEAK $40.99-49.99</t>
  </si>
  <si>
    <t xml:space="preserve"> | #330-1;SW: 40 - 04/08/21</t>
  </si>
  <si>
    <t>PPEAk $24.99-29.99</t>
  </si>
  <si>
    <t>PPEAK $25.99-29.99, ppc omn</t>
  </si>
  <si>
    <t>OPT PPC</t>
  </si>
  <si>
    <t xml:space="preserve"> | AGL 218: 24 - 06/17/21</t>
  </si>
  <si>
    <t xml:space="preserve"> | AGL 218: 24 - TBD</t>
  </si>
  <si>
    <t>PPEAK $19.99-22.99</t>
  </si>
  <si>
    <t xml:space="preserve"> | AGL218: 24 - TBD</t>
  </si>
  <si>
    <t xml:space="preserve"> | AGL218: 24 - 06/17/21</t>
  </si>
  <si>
    <t>| AGL218  - 24 units 07/20</t>
  </si>
  <si>
    <t>PL-IL-CABPHM-S25</t>
  </si>
  <si>
    <t>PPEAK $25.99-27.99 opt ppc</t>
  </si>
  <si>
    <t xml:space="preserve">
#330: 88 - TBD</t>
  </si>
  <si>
    <t xml:space="preserve"> #330: 88 - TBD</t>
  </si>
  <si>
    <t xml:space="preserve">:  -  :  -  :  -  :  -  #330: 88 - 03/01/21 :  -  :  -  :  -  :  -  :  - :  -  :  -  :  -  :  -  :  -  :  -  :  -  :  -  :  - </t>
  </si>
  <si>
    <t xml:space="preserve">:  -  :  -  :  -  #330;SW: 88 - 03/01/21 :  -  :  -  :  -  :  -  :  -  :  - :  -  :  -  :  -  :  -  :  -  :  -  :  -  :  -  :  - </t>
  </si>
  <si>
    <t>ppc off, PPEAK $34.99-40.99</t>
  </si>
  <si>
    <t xml:space="preserve"> | #330;SW: 88 - 03/08/21</t>
  </si>
  <si>
    <t xml:space="preserve"> | #330-1;SW: 2200 - 03/14/21</t>
  </si>
  <si>
    <t>PPEAK $31.99-36.99</t>
  </si>
  <si>
    <t xml:space="preserve"> | #330-1;SW: 2200 - 03/17/21</t>
  </si>
  <si>
    <t xml:space="preserve"> | #330-1;SW: 88 - 03/30/21</t>
  </si>
  <si>
    <t>PPEAK $34.99-38.99</t>
  </si>
  <si>
    <t xml:space="preserve"> | #330-1;SW: 88 - 04/04/21</t>
  </si>
  <si>
    <t xml:space="preserve"> | #330-1;SW: 88 - 04/08/21</t>
  </si>
  <si>
    <t>need to move a bit more- old units- loweing PPEAK $28.99-38.99</t>
  </si>
  <si>
    <t xml:space="preserve"> | AGL 218: 56 - 06/17/21</t>
  </si>
  <si>
    <t>PPEAK $25.99-30.99, adding coupon</t>
  </si>
  <si>
    <t xml:space="preserve"> | AGL 218: 56 - TBD</t>
  </si>
  <si>
    <t>PPEAK $23.99-27.99</t>
  </si>
  <si>
    <t xml:space="preserve"> | AGL218: 56 - TBD</t>
  </si>
  <si>
    <t xml:space="preserve"> | AGL218: 56 - 06/17/21</t>
  </si>
  <si>
    <t>| AGL218  - 56 units 07/20</t>
  </si>
  <si>
    <t>PPEAK $30.99-33.99</t>
  </si>
  <si>
    <t>PL-IL-CABPH-S10</t>
  </si>
  <si>
    <t>ppc only working on others- opt ppc</t>
  </si>
  <si>
    <t>ppc off, but not moving. PPEAK $13.99-18.99</t>
  </si>
  <si>
    <t xml:space="preserve"> | #330-1;SW: 100 - 03/30/21</t>
  </si>
  <si>
    <t xml:space="preserve"> | #330-1;SW: 100 - 04/04/21</t>
  </si>
  <si>
    <t xml:space="preserve"> | #330-1;SW: 100 - 04/08/21</t>
  </si>
  <si>
    <t>1 sale</t>
  </si>
  <si>
    <t>need to move old units, PPEAK $13.99-15.99</t>
  </si>
  <si>
    <t>PPEAK $10.99-12.99</t>
  </si>
  <si>
    <t>opt ppc keyword work</t>
  </si>
  <si>
    <t xml:space="preserve"> | AGL 236: 20 - </t>
  </si>
  <si>
    <t xml:space="preserve">opt </t>
  </si>
  <si>
    <t xml:space="preserve"> | AGL236: 20 - </t>
  </si>
  <si>
    <t>PPEak $13.99-16.99</t>
  </si>
  <si>
    <t>| AGL258 Going To 3PL - 20 units 08/17</t>
  </si>
  <si>
    <t>| AGL258 Going To 3PL - 20 units 08/25</t>
  </si>
  <si>
    <t>| AGL258 Going To 3PL - 20 units 08/28</t>
  </si>
  <si>
    <t>PPEAk $16.99-22.99</t>
  </si>
  <si>
    <t>PL-IL-CABPH-S25</t>
  </si>
  <si>
    <t>PPEAK $28.99-30.99 ppc off</t>
  </si>
  <si>
    <t>PPEAK $32.99-35.99</t>
  </si>
  <si>
    <t>$30.99 to sell out</t>
  </si>
  <si>
    <t>only 10 units</t>
  </si>
  <si>
    <t xml:space="preserve"> | AGL 218: 36 - 06/17/21</t>
  </si>
  <si>
    <t xml:space="preserve"> | AGL 218: 36 - TBD | AGL 236: 72 - </t>
  </si>
  <si>
    <t xml:space="preserve"> | AGL218: 36 - TBD | AGL236: 72 - </t>
  </si>
  <si>
    <t xml:space="preserve"> | AGL218: 36 - 06/17/21 | AGL236: 72 - </t>
  </si>
  <si>
    <t xml:space="preserve"> | AGL218: 36 - 06/17/21</t>
  </si>
  <si>
    <t>ID8494934321 opened for these 3 units stuck in fc processing</t>
  </si>
  <si>
    <t>| AGL258 Going To 3PL - 48 units 08/17| AGL218  - 36 units 07/20</t>
  </si>
  <si>
    <t>| AGL258 Going To 3PL - 48 units 08/25| AGL218  - 36 units 07/20</t>
  </si>
  <si>
    <t>| AGL258 Going To 3PL - 48 units 08/28| AGL218  - 36 units 07/20</t>
  </si>
  <si>
    <t>PL-IL-CABPH-S5</t>
  </si>
  <si>
    <t>PL-IL-CABPH-SQ-B10</t>
  </si>
  <si>
    <t xml:space="preserve"> | #330-2;SW: 400 - 03/26/21 | #330-1;SW: 1400 - 03/14/21</t>
  </si>
  <si>
    <t xml:space="preserve"> | #330-2;SW: 40 - 03/27/21 | #330-1;SW: 1400 - 03/17/21</t>
  </si>
  <si>
    <t xml:space="preserve"> | #330-2;SW: 40 - 03/29/21 | #330-1;SW: 140 - 03/30/21</t>
  </si>
  <si>
    <t xml:space="preserve"> | #330-2;SW: 40 - 03/29/21 | #330-1;SW: 140 - 04/04/21</t>
  </si>
  <si>
    <t xml:space="preserve"> | #330-2;SW: 40 - 03/31/21 | #330-1;SW: 140 - 04/08/21</t>
  </si>
  <si>
    <t>#330-2;SW: 40 - 03/31/21 | #330-1;SW: 140 - 04/08/21</t>
  </si>
  <si>
    <t>back in stock</t>
  </si>
  <si>
    <t>#330-2;SW: 40 - 04/04/21 | #330-1;SW: 140 - 04/08/21</t>
  </si>
  <si>
    <t>PPEAk $22.99-26.99, opt ppc</t>
  </si>
  <si>
    <t>doh dropping nicely opt ppc</t>
  </si>
  <si>
    <t>opt ppc added coupon</t>
  </si>
  <si>
    <t>pricing, not ppc, moves this product. paused ppc.</t>
  </si>
  <si>
    <t>PPEAK $18.99-22.99</t>
  </si>
  <si>
    <t>PL-IL-CABPH-SQ-BK10</t>
  </si>
  <si>
    <t>PL-IL-CABPH-SQ-S10</t>
  </si>
  <si>
    <t>PL-IL-CABPH-SQFL-B25</t>
  </si>
  <si>
    <t>opt ppc, PPEAK $33.99-35.99</t>
  </si>
  <si>
    <t>7Dv 2.14 vs 3 target, opt ppc and watching for progress</t>
  </si>
  <si>
    <t>ppc off, PPEAK $37.99-47.99</t>
  </si>
  <si>
    <t>PPEAK $29.99-49.99</t>
  </si>
  <si>
    <t>PPEAK $37.99-50.99</t>
  </si>
  <si>
    <t xml:space="preserve"> | #330-2;SW: 6800 - 03/26/21 | #330-1;SW: 2200 - 03/14/21</t>
  </si>
  <si>
    <t>pPEAK $38.99-50.99</t>
  </si>
  <si>
    <t xml:space="preserve"> | #330-2;SW: 272 - 03/27/21 | #330-1;SW: 2200 - 03/17/21</t>
  </si>
  <si>
    <t xml:space="preserve"> | #330-2;SW: 272 - 03/29/21 | #330-1;SW: 88 - 03/30/21</t>
  </si>
  <si>
    <t>PPEAK $35.99-50.99</t>
  </si>
  <si>
    <t xml:space="preserve"> | #330-2;SW: 272 - 03/29/21 | #330-1;SW: 88 - 04/04/21</t>
  </si>
  <si>
    <t xml:space="preserve"> | #330-2;SW: 272 - 03/31/21 | #330-1;SW: 88 - 04/08/21</t>
  </si>
  <si>
    <t>PPEAk $33.99-39.99</t>
  </si>
  <si>
    <t>#330-2;SW: 272 - 03/31/21 | #330-1;SW: 88 - 04/08/21</t>
  </si>
  <si>
    <t>#330-2;SW: 272 - 04/04/21 | #330-1;SW: 88 - 04/08/21</t>
  </si>
  <si>
    <t>PPEAK $35.99-45.99</t>
  </si>
  <si>
    <t>PPEAK $37.99-45.99</t>
  </si>
  <si>
    <t>PPEAk $41.99-49.99</t>
  </si>
  <si>
    <t>No Transit, But 112 At Factory 50-75 days from Earliest Arrival</t>
  </si>
  <si>
    <t>found units sellingout</t>
  </si>
  <si>
    <t>PL-IL-CABPH-SQFL-BL25</t>
  </si>
  <si>
    <t>opt ppc, PPEAK $30.99-34.99</t>
  </si>
  <si>
    <t>looking pretty good</t>
  </si>
  <si>
    <t>PPEAK $38.99-45.99</t>
  </si>
  <si>
    <t>PPEAK $44.99-52.99</t>
  </si>
  <si>
    <t xml:space="preserve"> | #330-2;SW: 13400 - 03/26/21 | #330-1;SW: 400 - 03/14/21</t>
  </si>
  <si>
    <t xml:space="preserve"> | #330-2;SW: 536 - 03/27/21 | #330-1;SW: 400 - 03/17/21</t>
  </si>
  <si>
    <t xml:space="preserve"> | #330-2;SW: 536 - 03/29/21 | #330-1;SW: 16 - 03/30/21</t>
  </si>
  <si>
    <t xml:space="preserve"> | #330-2;SW: 536 - 03/29/21 | #330-1;SW: 16 - 04/04/21</t>
  </si>
  <si>
    <t xml:space="preserve"> | #330-2;SW: 536 - 03/31/21 | #330-1;SW: 16 - 04/08/21</t>
  </si>
  <si>
    <t>#330-2;SW: 536 - 03/31/21 | #330-1;SW: 16 - 04/08/21</t>
  </si>
  <si>
    <t>#330-2;SW: 536 - 04/04/21 | #330-1;SW: 16 - 04/08/21</t>
  </si>
  <si>
    <t>PPEAk $31.99-39.99</t>
  </si>
  <si>
    <t>PPEKA $26.99-29.99, ppc activated, coupon added</t>
  </si>
  <si>
    <t>opt ppc to continue</t>
  </si>
  <si>
    <t>trimmed bidget n bids</t>
  </si>
  <si>
    <t>PPEAK $29.99-39.999</t>
  </si>
  <si>
    <t>PPEAK $33.99-35.99, ppc off</t>
  </si>
  <si>
    <t>No Transit, But 432 At Factory 50-75 days from Earliest Arrival</t>
  </si>
  <si>
    <t>ppc off, PPEAK $34.99-37.99</t>
  </si>
  <si>
    <t>PL-IL-CABPH-SQFL-S25</t>
  </si>
  <si>
    <t>ppc off, priced</t>
  </si>
  <si>
    <t>moving</t>
  </si>
  <si>
    <t>PPEAk $2799-29.99</t>
  </si>
  <si>
    <t>PL-IL-CABPT-BK10</t>
  </si>
  <si>
    <t>PPEAK $10.99-14.99, ppc off</t>
  </si>
  <si>
    <t>priced at $8.99</t>
  </si>
  <si>
    <t>PPC on, PPEAk $15.99-19.99</t>
  </si>
  <si>
    <t xml:space="preserve"> | #330-1;SW: 4680 - 03/14/21</t>
  </si>
  <si>
    <t xml:space="preserve"> | #330-1;SW: 4680 - 03/17/21</t>
  </si>
  <si>
    <t xml:space="preserve"> | #330-1;SW: 468 - 03/30/21</t>
  </si>
  <si>
    <t xml:space="preserve"> | #330-1;SW: 468 - 04/04/21</t>
  </si>
  <si>
    <t>PPEAK $13.99-15.99</t>
  </si>
  <si>
    <t xml:space="preserve"> | #330-1;SW: 468 - 04/08/21</t>
  </si>
  <si>
    <t>PPEAK $14.99-18.99</t>
  </si>
  <si>
    <t>14.99, coupon</t>
  </si>
  <si>
    <t>repriced to $9.99</t>
  </si>
  <si>
    <t>moving (age inv)</t>
  </si>
  <si>
    <t>PL-IL-CABPT-BK25</t>
  </si>
  <si>
    <t>moving, maintining</t>
  </si>
  <si>
    <t xml:space="preserve"> | #330-1;SW: 6300 - 03/14/21</t>
  </si>
  <si>
    <t xml:space="preserve"> | #330-1;SW: 6300 - 03/17/21</t>
  </si>
  <si>
    <t xml:space="preserve"> | #330-1;SW: 252 - 03/30/21</t>
  </si>
  <si>
    <t xml:space="preserve"> | #330-1;SW: 252 - 04/04/21</t>
  </si>
  <si>
    <t xml:space="preserve"> | #330-1;SW: 252 - 04/08/21</t>
  </si>
  <si>
    <t>PPEAK $24.99-28.99, coupon</t>
  </si>
  <si>
    <t>PPEAk $29.99-39.99</t>
  </si>
  <si>
    <t>PL-IL-CABPT-CRV-AI10</t>
  </si>
  <si>
    <t>ppc great but paused, PPEAK $</t>
  </si>
  <si>
    <t xml:space="preserve"> | #330-2;SW: 800 - 03/26/21 | #330-1;SW: 800 - 03/14/21</t>
  </si>
  <si>
    <t xml:space="preserve"> | #330-2;SW: 80 - 03/27/21 | #330-1;SW: 800 - 03/17/21</t>
  </si>
  <si>
    <t xml:space="preserve"> | #330-2;SW: 80 - 03/29/21 | #330-1;SW: 80 - 03/30/21</t>
  </si>
  <si>
    <t xml:space="preserve"> | #330-2;SW: 80 - 03/29/21 | #330-1;SW: 80 - 04/04/21</t>
  </si>
  <si>
    <t>PPEAK $23.99-28.99</t>
  </si>
  <si>
    <t xml:space="preserve"> | #330-2;SW: 80 - 03/31/21 | #330-1;SW: 80 - 04/08/21</t>
  </si>
  <si>
    <t>$26.99-30.99</t>
  </si>
  <si>
    <t>#330-2;SW: 80 - 03/31/21 | #330-1;SW: 80 - 04/08/21</t>
  </si>
  <si>
    <t>#330-2;SW: 80 - 04/04/21 | #330-1;SW: 80 - 04/08/21</t>
  </si>
  <si>
    <t>PPC on, PPEAK $22.99-25.99</t>
  </si>
  <si>
    <t>PPC off</t>
  </si>
  <si>
    <t>No Transit, But 160 At Factory 50-75 days from Earliest Arrival</t>
  </si>
  <si>
    <t>PL-IL-CABPT-CRV-B10</t>
  </si>
  <si>
    <t>PPEAK $28.99-39.99</t>
  </si>
  <si>
    <t xml:space="preserve">
#330: 147 - TBD</t>
  </si>
  <si>
    <t>about at target</t>
  </si>
  <si>
    <t xml:space="preserve"> #330: 147 - TBD</t>
  </si>
  <si>
    <t>PPEka $34.99-44.99</t>
  </si>
  <si>
    <t xml:space="preserve">:  -  :  -  :  -  :  -  #330: 147 - 03/01/21 :  -  :  -  :  -  :  -  :  - :  -  :  -  :  -  :  -  :  -  :  -  :  -  :  -  :  - </t>
  </si>
  <si>
    <t>PPEAK $38.99-44.99</t>
  </si>
  <si>
    <t xml:space="preserve">:  -  :  -  :  -  #330;SW: 147 - 03/01/21 :  -  :  -  :  -  :  -  :  -  :  - :  -  :  -  :  -  :  -  :  -  :  -  :  -  :  -  :  - </t>
  </si>
  <si>
    <t xml:space="preserve"> | #330;SW: 147 - 03/08/21</t>
  </si>
  <si>
    <t xml:space="preserve"> | #330-2;SW: 1400 - 03/26/21 | #330-1;SW: 1800 - 03/14/21</t>
  </si>
  <si>
    <t xml:space="preserve"> | #330-2;SW: 140 - 03/27/21 | #330-1;SW: 1800 - 03/17/21</t>
  </si>
  <si>
    <t xml:space="preserve"> | #330-2;SW: 140 - 03/29/21 | #330-1;SW: 180 - 03/30/21</t>
  </si>
  <si>
    <t xml:space="preserve"> | #330-2;SW: 140 - 03/29/21 | #330-1;SW: 180 - 04/04/21</t>
  </si>
  <si>
    <t xml:space="preserve"> | #330-2;SW: 140 - 03/31/21 | #330-1;SW: 180 - 04/08/21</t>
  </si>
  <si>
    <t>active (found inventory) but maintaining at high price until restock</t>
  </si>
  <si>
    <t>#330-2;SW: 140 - 03/31/21 | #330-1;SW: 180 - 04/08/21</t>
  </si>
  <si>
    <t>#330-2;SW: 140 - 04/04/21 | #330-1;SW: 180 - 04/08/21</t>
  </si>
  <si>
    <t>PPEAk $20.99-25.99 and added coupon</t>
  </si>
  <si>
    <t>ppc helping other skus, opt</t>
  </si>
  <si>
    <t>ppeka $19.99-22.99</t>
  </si>
  <si>
    <t>No Transit, But 260 At Factory 50-75 days from Earliest Arrival</t>
  </si>
  <si>
    <t>ppeak $22.99-25.99</t>
  </si>
  <si>
    <t>PL-IL-CABPT-CRV-B25</t>
  </si>
  <si>
    <t>PPEAk $40.99-49.99</t>
  </si>
  <si>
    <t>7 vs tatget 10, but no eta- PPEAK $42.99-49.99</t>
  </si>
  <si>
    <t>PPEAk $46.99-54.99</t>
  </si>
  <si>
    <t>PPEAK $52.99-62.99</t>
  </si>
  <si>
    <t>PPEAK $48.99-59.99</t>
  </si>
  <si>
    <t xml:space="preserve"> | #330-2;SW: 18000 - 03/26/21 | #330-1;SW: 3600 - 03/14/21</t>
  </si>
  <si>
    <t xml:space="preserve"> | #330-2;SW: 720 - 03/27/21 | #330-1;SW: 3600 - 03/17/21</t>
  </si>
  <si>
    <t>PPEAK $43.999-62.99</t>
  </si>
  <si>
    <t xml:space="preserve"> | #330-2;SW: 720 - 03/29/21 | #330-1;SW: 144 - 03/30/21</t>
  </si>
  <si>
    <t>PPEAK $45.99-62.99</t>
  </si>
  <si>
    <t xml:space="preserve"> | #330-2;SW: 720 - 03/29/21 | #330-1;SW: 144 - 04/04/21</t>
  </si>
  <si>
    <t>PPEAK $42.99-62.99</t>
  </si>
  <si>
    <t xml:space="preserve"> | #330-2;SW: 720 - 03/31/21 | #330-1;SW: 144 - 04/08/21</t>
  </si>
  <si>
    <t>#330-2;SW: 720 - 03/31/21 | #330-1;SW: 144 - 04/08/21</t>
  </si>
  <si>
    <t>#330-2;SW: 720 - 04/04/21 | #330-1;SW: 144 - 04/08/21</t>
  </si>
  <si>
    <t>PPEK $42.99-49.99</t>
  </si>
  <si>
    <t>No Transit, But 856 At Factory 50-75 days from Earliest Arrival</t>
  </si>
  <si>
    <t>PPEAk $49.99-54.99</t>
  </si>
  <si>
    <t>PL-IL-CABPT-CRV-BK10</t>
  </si>
  <si>
    <t>opt ppc, opt ppc, 23.99-29.99</t>
  </si>
  <si>
    <t>opt ppc, PPEAK $21.99-29.99</t>
  </si>
  <si>
    <t xml:space="preserve">PPEAK $25.99-32.99, opt ppc </t>
  </si>
  <si>
    <t>opt ppc, other sku sales strong</t>
  </si>
  <si>
    <t xml:space="preserve"> | #330-2;SW: 2000 - 03/26/21 | #330-1;SW: 800 - 03/14/21</t>
  </si>
  <si>
    <t xml:space="preserve"> | #330-2;SW: 200 - 03/27/21 | #330-1;SW: 800 - 03/17/21</t>
  </si>
  <si>
    <t xml:space="preserve"> | #330-2;SW: 200 - 03/29/21 | #330-1;SW: 80 - 03/30/21</t>
  </si>
  <si>
    <t xml:space="preserve"> | #330-2;SW: 200 - 03/29/21 | #330-1;SW: 80 - 04/04/21</t>
  </si>
  <si>
    <t xml:space="preserve"> | #330-2;SW: 200 - 03/31/21 | #330-1;SW: 80 - 04/08/21</t>
  </si>
  <si>
    <t>PPEAk $19.99-24.99</t>
  </si>
  <si>
    <t>#330-2;SW: 200 - 03/31/21 | #330-1;SW: 80 - 04/08/21</t>
  </si>
  <si>
    <t>#330-2;SW: 200 - 04/04/21 | #330-1;SW: 80 - 04/08/21</t>
  </si>
  <si>
    <t>rernning coupon</t>
  </si>
  <si>
    <t>PPEAK $21.99-25.99, ppc on a bit</t>
  </si>
  <si>
    <t>high margin- lowered PPEAK $17.99-19.99 to improve sell through rate</t>
  </si>
  <si>
    <t>PPEAK $16.99-18.99</t>
  </si>
  <si>
    <t>PL-IL-CABPT-CRV-BK25</t>
  </si>
  <si>
    <t>only 49 DOH, no eta- maintianing</t>
  </si>
  <si>
    <t>PPEAK $46.99-52.99</t>
  </si>
  <si>
    <t xml:space="preserve"> | #330-2;SW: 14000 - 03/26/21 | #330-1;SW: 2000 - 03/14/21</t>
  </si>
  <si>
    <t>PPEAK $46.99--49.99</t>
  </si>
  <si>
    <t xml:space="preserve"> | #330-2;SW: 560 - 03/27/21 | #330-1;SW: 2000 - 03/17/21</t>
  </si>
  <si>
    <t xml:space="preserve"> | #330-2;SW: 560 - 03/29/21 | #330-1;SW: 80 - 03/30/21</t>
  </si>
  <si>
    <t xml:space="preserve"> | #330-2;SW: 560 - 03/29/21 | #330-1;SW: 80 - 04/04/21</t>
  </si>
  <si>
    <t xml:space="preserve"> | #330-2;SW: 560 - 03/31/21 | #330-1;SW: 80 - 04/08/21</t>
  </si>
  <si>
    <t>PPEAk $32.99-39.99</t>
  </si>
  <si>
    <t>#330-2;SW: 560 - 03/31/21 | #330-1;SW: 80 - 04/08/21</t>
  </si>
  <si>
    <t>coupon, PPEAK $37.99-39.99</t>
  </si>
  <si>
    <t>#330-2;SW: 560 - 04/04/21 | #330-1;SW: 80 - 04/08/21</t>
  </si>
  <si>
    <t>created new auto ppc campaign</t>
  </si>
  <si>
    <t>opt ppc to continue improvement</t>
  </si>
  <si>
    <t>$28.99-32.99, opt ppc</t>
  </si>
  <si>
    <t>PPEAK $30.99-35.99, consider ppc next week</t>
  </si>
  <si>
    <t>No Transit, But 208 At Factory 50-75 days from Earliest Arrival</t>
  </si>
  <si>
    <t>6 sold in past 10 days at $30-35 range, raising $32.99-39.99</t>
  </si>
  <si>
    <t>PL-IL-CABPT-CRV-S10</t>
  </si>
  <si>
    <t>activated ppc to improve velocity</t>
  </si>
  <si>
    <t xml:space="preserve">
#330: 77 - TBD</t>
  </si>
  <si>
    <t xml:space="preserve"> #330: 77 - TBD</t>
  </si>
  <si>
    <t>7DV 1.29, PPEAK $20.99-23.99</t>
  </si>
  <si>
    <t xml:space="preserve">:  -  :  -  :  -  :  -  #330: 77 - 03/01/21 :  -  :  -  :  -  :  -  :  - :  -  :  -  :  -  :  -  :  -  :  -  :  -  :  -  :  - </t>
  </si>
  <si>
    <t xml:space="preserve">:  -  :  -  :  -  #330;SW: 77 - 03/01/21 :  -  :  -  :  -  :  -  :  -  :  - :  -  :  -  :  -  :  -  :  -  :  -  :  -  :  -  :  - </t>
  </si>
  <si>
    <t xml:space="preserve"> | #330;SW: 77 - 03/08/21</t>
  </si>
  <si>
    <t xml:space="preserve"> | #330-2;SW: 200 - 03/26/21 | #330-1;SW: 800 - 03/14/21</t>
  </si>
  <si>
    <t>created new isolated converter campaign</t>
  </si>
  <si>
    <t xml:space="preserve"> | #330-2;SW: 20 - 03/27/21 | #330-1;SW: 800 - 03/17/21</t>
  </si>
  <si>
    <t>PPEAK $25.99-35.99, ppc off</t>
  </si>
  <si>
    <t xml:space="preserve"> | #330-2;SW: 20 - 03/29/21 | #330-1;SW: 80 - 03/30/21</t>
  </si>
  <si>
    <t xml:space="preserve"> | #330-2;SW: 20 - 03/29/21 | #330-1;SW: 80 - 04/04/21</t>
  </si>
  <si>
    <t>only 20 coming in, maintaining</t>
  </si>
  <si>
    <t xml:space="preserve"> | #330-2;SW: 20 - 03/31/21 | #330-1;SW: 80 - 04/08/21</t>
  </si>
  <si>
    <t>PPEAK $28.99-35.99</t>
  </si>
  <si>
    <t>#330-2;SW: 20 - 03/31/21 | #330-1;SW: 80 - 04/08/21</t>
  </si>
  <si>
    <t>#330-2;SW: 20 - 04/04/21 | #330-1;SW: 80 - 04/08/21</t>
  </si>
  <si>
    <t xml:space="preserve"> | AGL190: 20 - 05/20/21 | #400: 20 - 05/25/21</t>
  </si>
  <si>
    <t>PPEAK $27.99-31.99</t>
  </si>
  <si>
    <t xml:space="preserve"> | AGL 218: 20 - 06/17/21</t>
  </si>
  <si>
    <t>adding coupon to improve str</t>
  </si>
  <si>
    <t xml:space="preserve"> | AGL 218: 20 - TBD</t>
  </si>
  <si>
    <t>PPEKA $16.99-19.99</t>
  </si>
  <si>
    <t xml:space="preserve"> | AGL218: 20 - TBD</t>
  </si>
  <si>
    <t>PPEak $14.99-19.99, coupon added</t>
  </si>
  <si>
    <t xml:space="preserve"> | AGL218: 20 - 06/17/21</t>
  </si>
  <si>
    <t>ppc killing it, ppc off. PPEAK $20.99-25.99</t>
  </si>
  <si>
    <t>| AGL218  - 20 units 07/20</t>
  </si>
  <si>
    <t>maintaning</t>
  </si>
  <si>
    <t>PL-IL-CABPT-CRV-S25</t>
  </si>
  <si>
    <t>PPEKA $39.99-49.99</t>
  </si>
  <si>
    <t xml:space="preserve"> | #330-2;SW: 4200 - 03/26/21 | #330-1;SW: 3600 - 03/14/21</t>
  </si>
  <si>
    <t xml:space="preserve"> | #330-2;SW: 168 - 03/27/21 | #330-1;SW: 3600 - 03/17/21</t>
  </si>
  <si>
    <t xml:space="preserve"> | #330-2;SW: 168 - 03/29/21 | #330-1;SW: 144 - 03/30/21</t>
  </si>
  <si>
    <t xml:space="preserve"> | #330-2;SW: 168 - 03/29/21 | #330-1;SW: 144 - 04/04/21</t>
  </si>
  <si>
    <t xml:space="preserve"> | #330-2;SW: 168 - 03/31/21 | #330-1;SW: 144 - 04/08/21</t>
  </si>
  <si>
    <t>#330-2;SW: 168 - 03/31/21 | #330-1;SW: 144 - 04/08/21</t>
  </si>
  <si>
    <t>#330-2;SW: 168 - 04/04/21 | #330-1;SW: 144 - 04/08/21</t>
  </si>
  <si>
    <t>PPEAK $39.99-49.99, addedc coupon</t>
  </si>
  <si>
    <t>ppeak $36.99-39.99</t>
  </si>
  <si>
    <t>No Transit, But 144 At Factory 50-75 days from Earliest Arrival</t>
  </si>
  <si>
    <t>PPEAK $31.99-39.99</t>
  </si>
  <si>
    <t>PL-IL-CABPTM-BK10</t>
  </si>
  <si>
    <t>ppc off, ppeak $13.99-15.99</t>
  </si>
  <si>
    <t>making good progress</t>
  </si>
  <si>
    <t>one sale</t>
  </si>
  <si>
    <t xml:space="preserve"> | #330-1;SW: 900 - 03/14/21</t>
  </si>
  <si>
    <t xml:space="preserve"> | #330-1;SW: 900 - 03/17/21</t>
  </si>
  <si>
    <t>ppc off. waste</t>
  </si>
  <si>
    <t xml:space="preserve"> | #330-1;SW: 90 - 03/30/21</t>
  </si>
  <si>
    <t xml:space="preserve"> | #330-1;SW: 90 - 04/04/21</t>
  </si>
  <si>
    <t xml:space="preserve"> | #330-1;SW: 90 - 04/08/21</t>
  </si>
  <si>
    <t>opt ppc, PPEAk $14.99-19.99</t>
  </si>
  <si>
    <t>coupon, PPEak $15.99-18.99</t>
  </si>
  <si>
    <t>opt ppc to move old units, PPEAK $12.99-14.99</t>
  </si>
  <si>
    <t>ppc off coupon</t>
  </si>
  <si>
    <t>ppc cranked</t>
  </si>
  <si>
    <t>trimemd ppc for waste, some sales- added coupon</t>
  </si>
  <si>
    <t>added coupon</t>
  </si>
  <si>
    <t>PL-IL-CABPTM-BK25</t>
  </si>
  <si>
    <t>priced at $18.99</t>
  </si>
  <si>
    <t>pricing at $16.99</t>
  </si>
  <si>
    <t>no sales, but maintaining at price per bryan last week</t>
  </si>
  <si>
    <t>one sale adding coupon</t>
  </si>
  <si>
    <t xml:space="preserve"> | #330-1;SW: 3800 - 03/14/21</t>
  </si>
  <si>
    <t xml:space="preserve"> | #330-1;SW: 3800 - 03/17/21</t>
  </si>
  <si>
    <t xml:space="preserve"> | #330-1;SW: 152 - 03/30/21</t>
  </si>
  <si>
    <t>did seans suggested tweaks - posted on bcamp</t>
  </si>
  <si>
    <t xml:space="preserve"> | #330-1;SW: 152 - 04/04/21</t>
  </si>
  <si>
    <t>took actions sean suggested and added coupon</t>
  </si>
  <si>
    <t xml:space="preserve"> | #330-1;SW: 152 - 04/08/21</t>
  </si>
  <si>
    <t>workiong maintaining</t>
  </si>
  <si>
    <t>trimmed ppc waste</t>
  </si>
  <si>
    <t>losing less than BLC, opt ppc, PPEAK $15.99-18.99</t>
  </si>
  <si>
    <t xml:space="preserve">opt ppc </t>
  </si>
  <si>
    <t>pulled converters into manual ot cut spend waste</t>
  </si>
  <si>
    <t>trimmed ppc coupon</t>
  </si>
  <si>
    <t>ppc off completely</t>
  </si>
  <si>
    <t>added coupon, ppc on</t>
  </si>
  <si>
    <t>PPEak $18.99-22.99</t>
  </si>
  <si>
    <t>ppc off, Removal order 210622105R to remove the rest.</t>
  </si>
  <si>
    <t>all gone</t>
  </si>
  <si>
    <t>PL-IL-CABPTM-CRV-B25</t>
  </si>
  <si>
    <t>PPEAK $47.99-59.99</t>
  </si>
  <si>
    <t>PPEAK $55.99-65.99</t>
  </si>
  <si>
    <t>PPEAK $59.99-69.99</t>
  </si>
  <si>
    <t xml:space="preserve"> | #330-2;SW: 2400 - 03/26/21 | #330-1;SW: 2600 - 03/14/21</t>
  </si>
  <si>
    <t xml:space="preserve"> | #330-2;SW: 96 - 03/27/21 | #330-1;SW: 2600 - 03/17/21</t>
  </si>
  <si>
    <t>selling found units?</t>
  </si>
  <si>
    <t xml:space="preserve"> | #330-2;SW: 96 - 03/29/21 | #330-1;SW: 104 - 03/30/21</t>
  </si>
  <si>
    <t xml:space="preserve"> | #330-2;SW: 96 - 03/29/21 | #330-1;SW: 104 - 04/04/21</t>
  </si>
  <si>
    <t xml:space="preserve"> | #330-2;SW: 96 - 03/31/21 | #330-1;SW: 104 - 04/08/21</t>
  </si>
  <si>
    <t>#330-2;SW: 96 - 03/31/21 | #330-1;SW: 104 - 04/08/21</t>
  </si>
  <si>
    <t>#330-2;SW: 96 - 04/04/21 | #330-1;SW: 104 - 04/08/21</t>
  </si>
  <si>
    <t xml:space="preserve"> | AGL190: 48 - 05/20/21 | #400: 48 - 05/25/21</t>
  </si>
  <si>
    <t>PPEAK $36.99-44.99</t>
  </si>
  <si>
    <t>redoing titles etc</t>
  </si>
  <si>
    <t>good week turning on PPC to continue to improve DOH (now at 76) and sell through</t>
  </si>
  <si>
    <t>No Transit, But 224 At Factory 50-75 days from Earliest Arrival</t>
  </si>
  <si>
    <t>PL-IL-CABPTM-CRV-BK25</t>
  </si>
  <si>
    <t xml:space="preserve">
#330: 114 - TBD</t>
  </si>
  <si>
    <t xml:space="preserve"> #330: 114 - TBD</t>
  </si>
  <si>
    <t xml:space="preserve">:  -  :  -  :  -  :  -  #330: 114 - 03/01/21 :  -  :  -  :  -  :  -  :  - :  -  :  -  :  -  :  -  :  -  :  -  :  -  :  -  :  - </t>
  </si>
  <si>
    <t xml:space="preserve">:  -  :  -  :  -  #330;SW: 114 - 03/01/21 :  -  :  -  :  -  :  -  :  -  :  - :  -  :  -  :  -  :  -  :  -  :  -  :  -  :  -  :  - </t>
  </si>
  <si>
    <t xml:space="preserve"> | #330;SW: 114 - 03/08/21</t>
  </si>
  <si>
    <t xml:space="preserve"> | #330-2;SW: 1400 - 03/26/21 | #330-1;SW: 3600 - 03/14/21</t>
  </si>
  <si>
    <t xml:space="preserve"> | #330-2;SW: 56 - 03/27/21 | #330-1;SW: 3600 - 03/17/21</t>
  </si>
  <si>
    <t xml:space="preserve"> | #330-2;SW: 56 - 03/29/21 | #330-1;SW: 144 - 03/30/21</t>
  </si>
  <si>
    <t xml:space="preserve"> | #330-2;SW: 56 - 03/29/21 | #330-1;SW: 144 - 04/04/21</t>
  </si>
  <si>
    <t xml:space="preserve"> | #330-2;SW: 56 - 03/31/21 | #330-1;SW: 144 - 04/08/21</t>
  </si>
  <si>
    <t>#330-2;SW: 56 - 03/31/21 | #330-1;SW: 144 - 04/08/21</t>
  </si>
  <si>
    <t>#330-2;SW: 56 - 04/04/21 | #330-1;SW: 144 - 04/08/21</t>
  </si>
  <si>
    <t>PPEAK $29.99-39.9</t>
  </si>
  <si>
    <t xml:space="preserve"> | AGL 218: 40 - 06/17/21</t>
  </si>
  <si>
    <t>PPEAK was sticking around top end of range, so i lowered the range and price. PPC on should help this too, its been a good SKU in the past, I think it just needs to regain momentum.</t>
  </si>
  <si>
    <t xml:space="preserve"> | AGL 218: 40 - TBD</t>
  </si>
  <si>
    <t>opt ppc to continue progress</t>
  </si>
  <si>
    <t>cut ppc bids n budget</t>
  </si>
  <si>
    <t xml:space="preserve"> | AGL218: 40 - TBD</t>
  </si>
  <si>
    <t xml:space="preserve">ppc off coupon on </t>
  </si>
  <si>
    <t xml:space="preserve"> | AGL218: 40 - 06/17/21</t>
  </si>
  <si>
    <t>| AGL218  - 40 units 07/20</t>
  </si>
  <si>
    <t>PPEAk $26.99-29.99</t>
  </si>
  <si>
    <t>PL-IL-CABPTM-CRV-S25</t>
  </si>
  <si>
    <t>ppc off. PPEAK $31.99-34.99</t>
  </si>
  <si>
    <t>improving</t>
  </si>
  <si>
    <t>PPEAK $36.99-49.99</t>
  </si>
  <si>
    <t>maintaining with so few left</t>
  </si>
  <si>
    <t xml:space="preserve"> | #330-1;SW: 2000 - 03/14/21</t>
  </si>
  <si>
    <t xml:space="preserve"> | #330-1;SW: 2000 - 03/17/21</t>
  </si>
  <si>
    <t xml:space="preserve"> | #330-1;SW: 80 - 03/30/21</t>
  </si>
  <si>
    <t>PPEAk $38.99-49.99</t>
  </si>
  <si>
    <t xml:space="preserve"> | #330-1;SW: 80 - 04/04/21</t>
  </si>
  <si>
    <t xml:space="preserve"> | #330-1;SW: 80 - 04/08/21</t>
  </si>
  <si>
    <t>couopon on</t>
  </si>
  <si>
    <t>No Transit, But 72 At Factory 50-75 days from Earliest Arrival</t>
  </si>
  <si>
    <t>PPEAK 438.99-43.99</t>
  </si>
  <si>
    <t>PL-IL-CABPTM-S10</t>
  </si>
  <si>
    <t xml:space="preserve"> | #330-1;SW: 500 - 03/14/21</t>
  </si>
  <si>
    <t xml:space="preserve"> | #330-1;SW: 500 - 03/17/21</t>
  </si>
  <si>
    <t xml:space="preserve"> | #330-1;SW: 50 - 03/30/21</t>
  </si>
  <si>
    <t xml:space="preserve"> | #330-1;SW: 50 - 04/04/21</t>
  </si>
  <si>
    <t xml:space="preserve"> | #330-1;SW: 50 - 04/08/21</t>
  </si>
  <si>
    <t>had to raise bid</t>
  </si>
  <si>
    <t>added coupon, turned on ppc</t>
  </si>
  <si>
    <t xml:space="preserve">ppc opt </t>
  </si>
  <si>
    <t>PL-IL-CABPTM-S25</t>
  </si>
  <si>
    <t xml:space="preserve"> | #330-1;SW: 1100 - 03/14/21</t>
  </si>
  <si>
    <t xml:space="preserve"> | #330-1;SW: 1100 - 03/17/21</t>
  </si>
  <si>
    <t xml:space="preserve"> | #330-1;SW: 44 - 03/30/21</t>
  </si>
  <si>
    <t xml:space="preserve"> | #330-1;SW: 44 - 04/04/21</t>
  </si>
  <si>
    <t xml:space="preserve"> | #330-1;SW: 44 - 04/08/21</t>
  </si>
  <si>
    <t>$9.99 sales price was entered some time last year and my $20.99 price I set was overridden, Removed sales price.</t>
  </si>
  <si>
    <t>PL-IL-CABPT-S10</t>
  </si>
  <si>
    <t>PL-IL-CABPTM-SQR-B10</t>
  </si>
  <si>
    <t>PPEAK $24.99-29.99, ppc on</t>
  </si>
  <si>
    <t>asked sean to look at this</t>
  </si>
  <si>
    <t>non amz sales- maintaining</t>
  </si>
  <si>
    <t>ppeak $29.-32.99</t>
  </si>
  <si>
    <t>PL-IL-CABPTM-SQR-K10</t>
  </si>
  <si>
    <t>PPEAK $20.99-24.99, made coupon</t>
  </si>
  <si>
    <t>profitable, maintaining</t>
  </si>
  <si>
    <t>opt ppc  ppeak $19.99-21.99</t>
  </si>
  <si>
    <t>ppc paused, but sales are up so getting rid of old units</t>
  </si>
  <si>
    <t>coupon on, $18.99</t>
  </si>
  <si>
    <t>moving, coupon</t>
  </si>
  <si>
    <t>moving.</t>
  </si>
  <si>
    <t>PL-IL-CABPT-S25</t>
  </si>
  <si>
    <t>activated some ppc</t>
  </si>
  <si>
    <t>will sell out</t>
  </si>
  <si>
    <t xml:space="preserve"> | #330-1;SW: 7700 - 03/14/21</t>
  </si>
  <si>
    <t xml:space="preserve"> | #330-1;SW: 7700 - 03/17/21</t>
  </si>
  <si>
    <t xml:space="preserve"> | #330-1;SW: 308 - 03/30/21</t>
  </si>
  <si>
    <t xml:space="preserve"> | #330-1;SW: 308 - 04/04/21</t>
  </si>
  <si>
    <t xml:space="preserve"> | #330-1;SW: 308 - 04/08/21</t>
  </si>
  <si>
    <t>PPEAK $25.99-39.99</t>
  </si>
  <si>
    <t>ppc on now again</t>
  </si>
  <si>
    <t>PPEAK $25.99-29.99 to improve conversion and sell through and DOH and activated coupon</t>
  </si>
  <si>
    <t>PPEAk $21.99-26.99, coupon on</t>
  </si>
  <si>
    <t>PPEKA $25.99-28.99</t>
  </si>
  <si>
    <t>PPEAk $21.99-26.99</t>
  </si>
  <si>
    <t>PPEAK $17.99-19.99 to move, us storage</t>
  </si>
  <si>
    <t>PL-IL-CABPT-S5</t>
  </si>
  <si>
    <t>PL-IL-CABPT-SQR-B10</t>
  </si>
  <si>
    <t xml:space="preserve">
#330: 78 - TBD</t>
  </si>
  <si>
    <t xml:space="preserve"> #330: 78 - TBD</t>
  </si>
  <si>
    <t>$34.99-44.99</t>
  </si>
  <si>
    <t xml:space="preserve">:  -  :  -  :  -  :  -  #330: 78 - 03/01/21 :  -  :  -  :  -  :  -  :  - :  -  :  -  :  -  :  -  :  -  :  -  :  -  :  -  :  - </t>
  </si>
  <si>
    <t>PPEAK $37.99-47.99</t>
  </si>
  <si>
    <t xml:space="preserve">:  -  :  -  :  -  #330;SW: 78 - 03/01/21 :  -  :  -  :  -  :  -  :  -  :  - :  -  :  -  :  -  :  -  :  -  :  -  :  -  :  -  :  - </t>
  </si>
  <si>
    <t xml:space="preserve"> | #330;SW: 78 - 03/08/21</t>
  </si>
  <si>
    <t xml:space="preserve"> | #330-1;SW: 240 - 03/14/21</t>
  </si>
  <si>
    <t xml:space="preserve"> | #330-1;SW: 240 - 03/17/21</t>
  </si>
  <si>
    <t xml:space="preserve"> | #330-1;SW: 24 - 03/30/21</t>
  </si>
  <si>
    <t xml:space="preserve"> | #330-1;SW: 24 - 04/04/21</t>
  </si>
  <si>
    <t xml:space="preserve"> | #330-1;SW: 24 - 04/08/21</t>
  </si>
  <si>
    <t xml:space="preserve"> | AGL190: 54 - 05/20/21 | #400: 54 - 05/25/21</t>
  </si>
  <si>
    <t xml:space="preserve"> | #400: 54 - 05/25/21</t>
  </si>
  <si>
    <t xml:space="preserve"> | #400: 54 - 05/22/21</t>
  </si>
  <si>
    <t>maintaining few units</t>
  </si>
  <si>
    <t xml:space="preserve"> | #400: 54 - 05/22/21 | AGL 218: 84 - 06/17/21</t>
  </si>
  <si>
    <t>PPEAk $25.99-35.99</t>
  </si>
  <si>
    <t xml:space="preserve"> | #400: 54 - 05/24/21 | AGL 218: 84 - TBD</t>
  </si>
  <si>
    <t>selling maintaining</t>
  </si>
  <si>
    <t xml:space="preserve"> | AGL218: 84 - TBD</t>
  </si>
  <si>
    <t>maintinaing</t>
  </si>
  <si>
    <t xml:space="preserve"> | AGL218: 84 - 06/17/21</t>
  </si>
  <si>
    <t>| AGL218  - 84 units 07/20</t>
  </si>
  <si>
    <t>PL-IL-CABPT-SQR-BK10</t>
  </si>
  <si>
    <t xml:space="preserve"> | #330-1;SW: 2760 - 03/14/21</t>
  </si>
  <si>
    <t xml:space="preserve"> | #330-1;SW: 2760 - 03/17/21</t>
  </si>
  <si>
    <t xml:space="preserve"> | #330-1;SW: 276 - 03/30/21</t>
  </si>
  <si>
    <t xml:space="preserve"> | #330-1;SW: 276 - 04/04/21</t>
  </si>
  <si>
    <t xml:space="preserve"> | #330-1;SW: 276 - 04/08/21</t>
  </si>
  <si>
    <t>took converters from auto and put into manual, coupon on</t>
  </si>
  <si>
    <t>ppc off, coupon</t>
  </si>
  <si>
    <t>coupon ion</t>
  </si>
  <si>
    <t>ppc a waste- off</t>
  </si>
  <si>
    <t>PPEak $19.99-23.99</t>
  </si>
  <si>
    <t xml:space="preserve">PPEAK $19.99-21.99, coupon activated </t>
  </si>
  <si>
    <t>PPEAK lowered to $17.99-19.99, coupon on, created category and product targeting campaign from auto converters</t>
  </si>
  <si>
    <t>opt ppc, looking good loss-wise</t>
  </si>
  <si>
    <t>No Transit, But 24 At Factory 50-75 days from Earliest Arrival</t>
  </si>
  <si>
    <t>ppc wasted, off</t>
  </si>
  <si>
    <t>PL-IL-CABPT-SS10</t>
  </si>
  <si>
    <t>PL-IL-CABPT-SQR-S10</t>
  </si>
  <si>
    <t>PL-IL-CABPT-SS25</t>
  </si>
  <si>
    <t>DOH of Comp Inv</t>
  </si>
  <si>
    <t>7/12 to 7/18</t>
  </si>
  <si>
    <t>| AGL218  - 84 units 07/29</t>
  </si>
  <si>
    <t>| AGL218  - 40 units 07/29</t>
  </si>
  <si>
    <t>| AGL218  - 20 units 07/29</t>
  </si>
  <si>
    <t>| AGL218  - 36 units 07/29| AGL258 Deliverr - 48 units 09/17</t>
  </si>
  <si>
    <t>| AGL258 Deliverr - 20 units 09/17</t>
  </si>
  <si>
    <t>| AGL218  - 56 units 07/29</t>
  </si>
  <si>
    <t>| AGL218  - 24 units 07/29</t>
  </si>
  <si>
    <t>| AGL218  - 88 units 07/29</t>
  </si>
  <si>
    <t>| AGL218  - 60 units 07/29</t>
  </si>
  <si>
    <t>| AGL258 Deliverr - 40 units 09/17</t>
  </si>
  <si>
    <t>| AGL258 Deliverr - 60 units 09/17</t>
  </si>
  <si>
    <t>| AGL256 Deliverr - 120 units 09/17</t>
  </si>
  <si>
    <t>| AGL256 Deliverr - 70 units 09/17</t>
  </si>
  <si>
    <t>| AGL256 Deliverr - 60 units 09/17</t>
  </si>
  <si>
    <t>| S210707  - 80 units 09/17</t>
  </si>
  <si>
    <t>| S210701  - 60 units 08/14| AGL256 Deliverr - 60 units 09/17| S210707  - 60 units 09/17</t>
  </si>
  <si>
    <t>| AGL256 Deliverr - 10 units 09/17</t>
  </si>
  <si>
    <t>No Transit, But 139 At Factory 50-75 days from Earliest Arrival</t>
  </si>
  <si>
    <t>| AGL256 Deliverr - 50 units 09/17</t>
  </si>
  <si>
    <t>| S210701  - 105 units 08/14</t>
  </si>
  <si>
    <t>At 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</si>
</sst>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  <numFmt numFmtId="167" formatCode="_([$$-409]* #,##0.00_);_([$$-409]* \(#,##0.00\);_([$$-409]* &quot;-&quot;??_);_(@_)"/>
  </numFmts>
  <fonts count="10" x14ac:knownFonts="1">
    <font>
      <sz val="11"/>
      <color rgb="FF000000"/>
      <name val="Calibri"/>
    </font>
    <font>
      <sz val="11"/>
      <color theme="1"/>
      <name val="Calibri"/>
    </font>
    <font>
      <sz val="12"/>
      <color rgb="FF000000"/>
      <name val="Calibri"/>
    </font>
    <font>
      <sz val="10"/>
      <color rgb="FF000000"/>
      <name val="Calibri"/>
    </font>
    <font>
      <b/>
      <sz val="12"/>
      <color rgb="FF000000"/>
      <name val="Calibri"/>
    </font>
    <font>
      <sz val="11"/>
      <name val="Calibri"/>
    </font>
    <font>
      <b/>
      <sz val="11"/>
      <color rgb="FF3F3F3F"/>
      <name val="Calibri"/>
    </font>
    <font>
      <b/>
      <sz val="11"/>
      <color rgb="FFF2F2F2"/>
      <name val="Calibri"/>
    </font>
    <font>
      <b/>
      <sz val="11"/>
      <color theme="1"/>
      <name val="Calibri"/>
    </font>
    <font>
      <sz val="9"/>
      <color rgb="FF666666"/>
      <name val="Arial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EDF5FF"/>
        <bgColor rgb="FFEDF5FF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3F3F3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thick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5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6" fillId="2" borderId="10" xfId="0" applyNumberFormat="1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 wrapText="1"/>
    </xf>
    <xf numFmtId="44" fontId="6" fillId="2" borderId="10" xfId="0" applyNumberFormat="1" applyFont="1" applyFill="1" applyBorder="1" applyAlignment="1">
      <alignment horizontal="center" vertical="center" wrapText="1"/>
    </xf>
    <xf numFmtId="9" fontId="6" fillId="2" borderId="10" xfId="0" applyNumberFormat="1" applyFont="1" applyFill="1" applyBorder="1" applyAlignment="1">
      <alignment horizontal="center" vertical="center" wrapText="1"/>
    </xf>
    <xf numFmtId="9" fontId="6" fillId="2" borderId="10" xfId="0" applyNumberFormat="1" applyFont="1" applyFill="1" applyBorder="1" applyAlignment="1">
      <alignment horizontal="center" vertical="center"/>
    </xf>
    <xf numFmtId="165" fontId="6" fillId="2" borderId="10" xfId="0" applyNumberFormat="1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/>
    </xf>
    <xf numFmtId="14" fontId="7" fillId="2" borderId="10" xfId="0" applyNumberFormat="1" applyFont="1" applyFill="1" applyBorder="1" applyAlignment="1">
      <alignment horizontal="center" vertical="center" wrapText="1"/>
    </xf>
    <xf numFmtId="2" fontId="6" fillId="2" borderId="10" xfId="0" applyNumberFormat="1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 wrapText="1"/>
    </xf>
    <xf numFmtId="44" fontId="6" fillId="2" borderId="10" xfId="0" applyNumberFormat="1" applyFont="1" applyFill="1" applyBorder="1" applyAlignment="1">
      <alignment horizontal="center" vertical="center"/>
    </xf>
    <xf numFmtId="0" fontId="0" fillId="0" borderId="0" xfId="0" applyFont="1"/>
    <xf numFmtId="164" fontId="1" fillId="2" borderId="12" xfId="0" applyNumberFormat="1" applyFont="1" applyFill="1" applyBorder="1" applyAlignment="1">
      <alignment horizontal="center" vertical="center" wrapText="1"/>
    </xf>
    <xf numFmtId="0" fontId="0" fillId="2" borderId="12" xfId="0" applyFont="1" applyFill="1" applyBorder="1" applyAlignment="1">
      <alignment horizontal="center"/>
    </xf>
    <xf numFmtId="44" fontId="0" fillId="2" borderId="12" xfId="0" applyNumberFormat="1" applyFont="1" applyFill="1" applyBorder="1" applyAlignment="1">
      <alignment horizontal="center"/>
    </xf>
    <xf numFmtId="9" fontId="0" fillId="2" borderId="12" xfId="0" applyNumberFormat="1" applyFont="1" applyFill="1" applyBorder="1" applyAlignment="1">
      <alignment horizontal="center"/>
    </xf>
    <xf numFmtId="165" fontId="0" fillId="2" borderId="12" xfId="0" applyNumberFormat="1" applyFont="1" applyFill="1" applyBorder="1" applyAlignment="1">
      <alignment horizontal="center"/>
    </xf>
    <xf numFmtId="2" fontId="0" fillId="2" borderId="12" xfId="0" applyNumberFormat="1" applyFont="1" applyFill="1" applyBorder="1" applyAlignment="1">
      <alignment horizontal="center"/>
    </xf>
    <xf numFmtId="2" fontId="0" fillId="0" borderId="0" xfId="0" applyNumberFormat="1" applyFont="1"/>
    <xf numFmtId="0" fontId="0" fillId="0" borderId="0" xfId="0" applyFont="1" applyAlignment="1">
      <alignment horizontal="right"/>
    </xf>
    <xf numFmtId="14" fontId="0" fillId="0" borderId="0" xfId="0" applyNumberFormat="1" applyFont="1" applyAlignment="1">
      <alignment horizontal="left"/>
    </xf>
    <xf numFmtId="9" fontId="0" fillId="0" borderId="0" xfId="0" applyNumberFormat="1" applyFont="1"/>
    <xf numFmtId="44" fontId="0" fillId="0" borderId="0" xfId="0" applyNumberFormat="1" applyFont="1"/>
    <xf numFmtId="44" fontId="0" fillId="0" borderId="0" xfId="0" applyNumberFormat="1" applyFont="1" applyAlignment="1">
      <alignment horizontal="center"/>
    </xf>
    <xf numFmtId="166" fontId="0" fillId="0" borderId="0" xfId="0" applyNumberFormat="1" applyFont="1"/>
    <xf numFmtId="0" fontId="1" fillId="0" borderId="0" xfId="0" applyFont="1"/>
    <xf numFmtId="0" fontId="1" fillId="2" borderId="12" xfId="0" applyFont="1" applyFill="1" applyBorder="1" applyAlignment="1">
      <alignment horizontal="center"/>
    </xf>
    <xf numFmtId="44" fontId="1" fillId="2" borderId="12" xfId="0" applyNumberFormat="1" applyFont="1" applyFill="1" applyBorder="1"/>
    <xf numFmtId="9" fontId="1" fillId="2" borderId="12" xfId="0" applyNumberFormat="1" applyFont="1" applyFill="1" applyBorder="1" applyAlignment="1">
      <alignment horizontal="center"/>
    </xf>
    <xf numFmtId="44" fontId="1" fillId="2" borderId="12" xfId="0" applyNumberFormat="1" applyFont="1" applyFill="1" applyBorder="1" applyAlignment="1">
      <alignment horizontal="center"/>
    </xf>
    <xf numFmtId="165" fontId="1" fillId="2" borderId="12" xfId="0" applyNumberFormat="1" applyFont="1" applyFill="1" applyBorder="1" applyAlignment="1">
      <alignment horizontal="center"/>
    </xf>
    <xf numFmtId="2" fontId="1" fillId="2" borderId="12" xfId="0" applyNumberFormat="1" applyFont="1" applyFill="1" applyBorder="1" applyAlignment="1">
      <alignment horizontal="center"/>
    </xf>
    <xf numFmtId="2" fontId="1" fillId="0" borderId="0" xfId="0" applyNumberFormat="1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left"/>
    </xf>
    <xf numFmtId="9" fontId="1" fillId="0" borderId="0" xfId="0" applyNumberFormat="1" applyFont="1"/>
    <xf numFmtId="44" fontId="1" fillId="0" borderId="0" xfId="0" applyNumberFormat="1" applyFont="1"/>
    <xf numFmtId="44" fontId="1" fillId="0" borderId="0" xfId="0" applyNumberFormat="1" applyFont="1" applyAlignment="1">
      <alignment horizontal="center"/>
    </xf>
    <xf numFmtId="166" fontId="1" fillId="0" borderId="0" xfId="0" applyNumberFormat="1" applyFont="1"/>
    <xf numFmtId="0" fontId="0" fillId="3" borderId="1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44" fontId="0" fillId="2" borderId="12" xfId="0" applyNumberFormat="1" applyFont="1" applyFill="1" applyBorder="1"/>
    <xf numFmtId="167" fontId="0" fillId="0" borderId="0" xfId="0" applyNumberFormat="1" applyFont="1"/>
    <xf numFmtId="164" fontId="0" fillId="2" borderId="12" xfId="0" applyNumberFormat="1" applyFont="1" applyFill="1" applyBorder="1" applyAlignment="1">
      <alignment horizontal="center"/>
    </xf>
    <xf numFmtId="0" fontId="0" fillId="2" borderId="12" xfId="0" applyFont="1" applyFill="1" applyBorder="1"/>
    <xf numFmtId="164" fontId="1" fillId="0" borderId="0" xfId="0" applyNumberFormat="1" applyFont="1"/>
    <xf numFmtId="0" fontId="0" fillId="0" borderId="0" xfId="0" applyFont="1" applyAlignment="1"/>
    <xf numFmtId="0" fontId="9" fillId="4" borderId="12" xfId="0" applyFont="1" applyFill="1" applyBorder="1" applyAlignment="1">
      <alignment horizontal="left"/>
    </xf>
    <xf numFmtId="0" fontId="1" fillId="0" borderId="0" xfId="0" applyFont="1" applyAlignment="1"/>
    <xf numFmtId="164" fontId="0" fillId="0" borderId="0" xfId="0" applyNumberFormat="1" applyFont="1"/>
    <xf numFmtId="0" fontId="0" fillId="0" borderId="0" xfId="0"/>
    <xf numFmtId="0" fontId="0" fillId="2" borderId="12" xfId="0" applyFill="1" applyBorder="1" applyAlignment="1">
      <alignment horizontal="center"/>
    </xf>
    <xf numFmtId="44" fontId="0" fillId="2" borderId="12" xfId="0" applyNumberFormat="1" applyFill="1" applyBorder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6" fontId="0" fillId="0" borderId="0" xfId="0" applyNumberFormat="1"/>
    <xf numFmtId="44" fontId="0" fillId="0" borderId="0" xfId="0" applyNumberFormat="1"/>
    <xf numFmtId="0" fontId="0" fillId="0" borderId="0" xfId="0" applyFont="1" applyAlignment="1">
      <alignment horizontal="center" vertical="center" wrapText="1"/>
    </xf>
    <xf numFmtId="0" fontId="5" fillId="0" borderId="7" xfId="0" applyFont="1" applyBorder="1"/>
    <xf numFmtId="0" fontId="0" fillId="0" borderId="0" xfId="0" applyFont="1" applyAlignment="1"/>
    <xf numFmtId="44" fontId="0" fillId="0" borderId="0" xfId="0" applyNumberFormat="1" applyFont="1" applyAlignment="1">
      <alignment horizontal="center" vertical="center" wrapText="1"/>
    </xf>
    <xf numFmtId="44" fontId="3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5" fillId="0" borderId="3" xfId="0" applyFont="1" applyBorder="1"/>
    <xf numFmtId="0" fontId="5" fillId="0" borderId="2" xfId="0" applyFont="1" applyBorder="1"/>
    <xf numFmtId="2" fontId="0" fillId="0" borderId="0" xfId="0" applyNumberFormat="1" applyFont="1" applyAlignment="1">
      <alignment horizontal="center" vertical="center" wrapText="1"/>
    </xf>
    <xf numFmtId="0" fontId="5" fillId="0" borderId="5" xfId="0" applyFont="1" applyBorder="1"/>
    <xf numFmtId="0" fontId="2" fillId="0" borderId="0" xfId="0" applyFont="1" applyAlignment="1">
      <alignment horizontal="center" vertical="center" wrapText="1"/>
    </xf>
    <xf numFmtId="0" fontId="5" fillId="0" borderId="6" xfId="0" applyFont="1" applyBorder="1"/>
    <xf numFmtId="0" fontId="5" fillId="0" borderId="4" xfId="0" applyFont="1" applyBorder="1"/>
    <xf numFmtId="165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44" fontId="0" fillId="2" borderId="1" xfId="0" applyNumberFormat="1" applyFont="1" applyFill="1" applyBorder="1" applyAlignment="1">
      <alignment horizontal="center" vertical="center"/>
    </xf>
    <xf numFmtId="44" fontId="0" fillId="2" borderId="1" xfId="0" applyNumberFormat="1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left" vertical="center"/>
    </xf>
    <xf numFmtId="0" fontId="5" fillId="0" borderId="9" xfId="0" applyFont="1" applyBorder="1"/>
    <xf numFmtId="0" fontId="1" fillId="0" borderId="0" xfId="0" applyFont="1" applyAlignment="1">
      <alignment horizontal="left"/>
    </xf>
    <xf numFmtId="164" fontId="0" fillId="2" borderId="1" xfId="0" applyNumberFormat="1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left" vertical="center"/>
    </xf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C13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12.1640625" customWidth="1"/>
    <col min="15" max="15" width="21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2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1" t="str">
        <f ca="1">IFERROR(__xludf.DUMMYFUNCTION("IFERROR(VLOOKUP(B2,IMPORTRANGE(""https://docs.google.com/spreadsheets/d/1x0DhHglkXKoEBOD2MBsuK_EyIr1ouxD2ftIpqOYFa-k/edit?usp=sharing"",""Ubiquitty-SKU-Specific Info!B1:BJ5000""),3,FALSE),"""")"),"Coat Hook Wall Pegs - 4 Pack of Wall Mounted Wood Hooks, Beechwood")</f>
        <v>Coat Hook Wall Pegs - 4 Pack of Wall Mounted Wood Hooks, Beechwood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72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Info!B1:BJ5000""),2,FALSE),"""")"),"B08BWZ7953")</f>
        <v>B08BWZ7953</v>
      </c>
      <c r="B2" s="2" t="s">
        <v>29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79" t="s">
        <v>30</v>
      </c>
      <c r="B3" s="80"/>
      <c r="C3" s="3">
        <f>((AE32+AF32)/0.85)*-1</f>
        <v>12.089635593137249</v>
      </c>
      <c r="D3" s="4">
        <f>SUM(D4:D99702)</f>
        <v>6</v>
      </c>
      <c r="E3" s="4"/>
      <c r="F3" s="5">
        <f t="shared" ref="F3:G3" si="0">SUM(F4:F99702)</f>
        <v>77.94</v>
      </c>
      <c r="G3" s="5">
        <f t="shared" si="0"/>
        <v>-57.3</v>
      </c>
      <c r="H3" s="6">
        <f t="shared" ref="H3:H32" si="1">G3/F3*-1</f>
        <v>0.73518090839107009</v>
      </c>
      <c r="I3" s="7">
        <f t="shared" ref="I3:I32" si="2">J3/F3</f>
        <v>-0.70127799081404252</v>
      </c>
      <c r="J3" s="5">
        <f>SUM(J4:J99702)</f>
        <v>-54.657606604046471</v>
      </c>
      <c r="K3" s="5">
        <f t="shared" ref="K3:K32" si="3">J3/D3</f>
        <v>-9.1096011006744124</v>
      </c>
      <c r="L3" s="4"/>
      <c r="M3" s="8"/>
      <c r="N3" s="9"/>
      <c r="O3" s="4" t="str">
        <f ca="1">IFERROR(__xludf.DUMMYFUNCTION("VLOOKUP(B2,IMPORTRANGE(""https://docs.google.com/spreadsheets/d/1N8jvpEHDVkurDv7NrPxwI3eH6hQsvtb1QltGNCalRjU/edit#gid=865736387"",""Compiled Sheet!a1:g5000""),2,FALSE)")," - March
 - April
 - May
 - June
 - July
 - Aug
 - Sept
 - Oct
 - Nov
 - Dec
 - Jan
 - Feb")</f>
        <v xml:space="preserve"> - March
 - April
 - May
 - June
 - July
 - Aug
 - Sept
 - Oct
 - Nov
 - Dec
 - Jan
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1</v>
      </c>
      <c r="X3" s="6">
        <f>W3/D3</f>
        <v>0.16666666666666666</v>
      </c>
      <c r="Y3" s="5"/>
      <c r="Z3" s="4"/>
      <c r="AA3" s="4"/>
      <c r="AB3" s="4"/>
      <c r="AC3" s="4"/>
      <c r="AD3" s="5">
        <f>SUM(AD4:AD99702)</f>
        <v>-1.7974936747535244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Info!B2:BZ3000""),37,FALSE)),"""")*-1"),-4.85619025416666)</f>
        <v>-4.8561902541666599</v>
      </c>
      <c r="AG3" s="5">
        <f>SUM(AG4:AG99702)</f>
        <v>-2.6</v>
      </c>
    </row>
    <row r="4" spans="1:33" ht="15.75" customHeight="1" x14ac:dyDescent="0.2">
      <c r="A4" s="14" t="s">
        <v>31</v>
      </c>
      <c r="B4" s="14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107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1.2383900928792499E-2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0.21704669097222221</v>
      </c>
      <c r="AD4" s="25">
        <f t="shared" ref="AD4:AD32" si="12">IFERROR(AB4*AC4*D4*2,0)</f>
        <v>0</v>
      </c>
      <c r="AE4" s="25">
        <v>-5.42</v>
      </c>
      <c r="AF4" s="25">
        <v>-4.3594550000000005</v>
      </c>
      <c r="AG4" s="25">
        <v>0</v>
      </c>
    </row>
    <row r="5" spans="1:33" ht="15.75" customHeight="1" x14ac:dyDescent="0.2">
      <c r="A5" s="28" t="s">
        <v>35</v>
      </c>
      <c r="B5" s="28" t="s">
        <v>36</v>
      </c>
      <c r="C5" s="15">
        <f t="shared" si="4"/>
        <v>12.99</v>
      </c>
      <c r="D5" s="29">
        <v>1</v>
      </c>
      <c r="E5" s="29">
        <v>0</v>
      </c>
      <c r="F5" s="30">
        <v>12.99</v>
      </c>
      <c r="G5" s="30">
        <v>0</v>
      </c>
      <c r="H5" s="31">
        <f t="shared" si="1"/>
        <v>0</v>
      </c>
      <c r="I5" s="31">
        <f t="shared" si="2"/>
        <v>7.4070322783280032E-2</v>
      </c>
      <c r="J5" s="32">
        <f t="shared" si="5"/>
        <v>0.96217349295480759</v>
      </c>
      <c r="K5" s="32">
        <f t="shared" si="3"/>
        <v>0.96217349295480759</v>
      </c>
      <c r="L5" s="29">
        <v>59</v>
      </c>
      <c r="M5" s="33">
        <f t="shared" si="6"/>
        <v>1.6949152542372881E-2</v>
      </c>
      <c r="N5" s="29">
        <v>107</v>
      </c>
      <c r="O5" s="34">
        <f t="shared" ref="O5:P5" si="13">D5/7</f>
        <v>0.14285714285714285</v>
      </c>
      <c r="P5" s="34">
        <f t="shared" si="13"/>
        <v>0</v>
      </c>
      <c r="Q5" s="29">
        <f t="shared" si="8"/>
        <v>749</v>
      </c>
      <c r="R5" s="29"/>
      <c r="S5" s="35">
        <v>9.30232558139534E-3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0.2172981935110081</v>
      </c>
      <c r="AD5" s="39">
        <f t="shared" si="12"/>
        <v>-0.29987150704519117</v>
      </c>
      <c r="AE5" s="39">
        <v>-5.42</v>
      </c>
      <c r="AF5" s="39">
        <v>-4.3594550000000005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-2.2700000000000005</v>
      </c>
      <c r="H6" s="31" t="e">
        <f t="shared" si="1"/>
        <v>#DIV/0!</v>
      </c>
      <c r="I6" s="31" t="e">
        <f t="shared" si="2"/>
        <v>#DIV/0!</v>
      </c>
      <c r="J6" s="32">
        <f t="shared" si="5"/>
        <v>-2.2700000000000005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106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>
        <v>1.86046511627906E-2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0.21704669097222221</v>
      </c>
      <c r="AD6" s="39">
        <f t="shared" si="12"/>
        <v>0</v>
      </c>
      <c r="AE6" s="39">
        <v>-5.42</v>
      </c>
      <c r="AF6" s="39">
        <v>-4.3594550000000005</v>
      </c>
      <c r="AG6" s="39">
        <v>0</v>
      </c>
    </row>
    <row r="7" spans="1:33" ht="15.75" customHeight="1" x14ac:dyDescent="0.2">
      <c r="A7" s="28" t="s">
        <v>39</v>
      </c>
      <c r="B7" s="28" t="s">
        <v>40</v>
      </c>
      <c r="C7" s="15">
        <f t="shared" si="4"/>
        <v>12.99</v>
      </c>
      <c r="D7" s="29">
        <v>2</v>
      </c>
      <c r="E7" s="29">
        <v>0</v>
      </c>
      <c r="F7" s="30">
        <v>25.98</v>
      </c>
      <c r="G7" s="30">
        <v>-20.13</v>
      </c>
      <c r="H7" s="31">
        <f t="shared" si="1"/>
        <v>0.77482678983833708</v>
      </c>
      <c r="I7" s="31">
        <f t="shared" si="2"/>
        <v>-0.75076823968758022</v>
      </c>
      <c r="J7" s="32">
        <f t="shared" si="5"/>
        <v>-19.504958867083335</v>
      </c>
      <c r="K7" s="32">
        <f t="shared" si="3"/>
        <v>-9.7524794335416676</v>
      </c>
      <c r="L7" s="29">
        <v>75</v>
      </c>
      <c r="M7" s="33">
        <f t="shared" si="6"/>
        <v>2.6666666666666668E-2</v>
      </c>
      <c r="N7" s="29">
        <v>104</v>
      </c>
      <c r="O7" s="34">
        <f t="shared" ref="O7:P7" si="15">D7/7</f>
        <v>0.2857142857142857</v>
      </c>
      <c r="P7" s="34">
        <f t="shared" si="15"/>
        <v>0</v>
      </c>
      <c r="Q7" s="29">
        <f t="shared" si="8"/>
        <v>364</v>
      </c>
      <c r="R7" s="29"/>
      <c r="S7" s="35">
        <v>2.8037383177569999E-2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0.21704669097222221</v>
      </c>
      <c r="AD7" s="39">
        <f t="shared" si="12"/>
        <v>-0.59904886708333327</v>
      </c>
      <c r="AE7" s="39">
        <v>-5.42</v>
      </c>
      <c r="AF7" s="39">
        <v>-4.3594550000000005</v>
      </c>
      <c r="AG7" s="39">
        <v>-1.3</v>
      </c>
    </row>
    <row r="8" spans="1:33" ht="15.75" customHeight="1" x14ac:dyDescent="0.2">
      <c r="A8" s="28" t="s">
        <v>41</v>
      </c>
      <c r="B8" s="28" t="s">
        <v>42</v>
      </c>
      <c r="C8" s="15">
        <f t="shared" si="4"/>
        <v>12.99</v>
      </c>
      <c r="D8" s="29">
        <v>2</v>
      </c>
      <c r="E8" s="29">
        <v>102</v>
      </c>
      <c r="F8" s="30">
        <v>25.98</v>
      </c>
      <c r="G8" s="30">
        <v>-31.92</v>
      </c>
      <c r="H8" s="31">
        <f t="shared" si="1"/>
        <v>1.2286374133949192</v>
      </c>
      <c r="I8" s="31">
        <f t="shared" si="2"/>
        <v>-1.2046208185944316</v>
      </c>
      <c r="J8" s="32">
        <f t="shared" si="5"/>
        <v>-31.296048867083336</v>
      </c>
      <c r="K8" s="32">
        <f t="shared" si="3"/>
        <v>-15.648024433541668</v>
      </c>
      <c r="L8" s="29">
        <v>73</v>
      </c>
      <c r="M8" s="33">
        <f t="shared" si="6"/>
        <v>2.7397260273972601E-2</v>
      </c>
      <c r="N8" s="29">
        <v>102</v>
      </c>
      <c r="O8" s="34">
        <f t="shared" ref="O8:P8" si="16">D8/7</f>
        <v>0.2857142857142857</v>
      </c>
      <c r="P8" s="34">
        <f t="shared" si="16"/>
        <v>14.571428571428571</v>
      </c>
      <c r="Q8" s="29">
        <f t="shared" si="8"/>
        <v>6</v>
      </c>
      <c r="R8" s="29"/>
      <c r="S8" s="35">
        <v>4.69483568075117E-2</v>
      </c>
      <c r="T8" s="28">
        <v>0</v>
      </c>
      <c r="U8" s="36" t="s">
        <v>33</v>
      </c>
      <c r="V8" s="37" t="s">
        <v>33</v>
      </c>
      <c r="W8" s="28">
        <v>1</v>
      </c>
      <c r="X8" s="38">
        <f t="shared" si="9"/>
        <v>0.5</v>
      </c>
      <c r="Y8" s="39">
        <f t="shared" si="10"/>
        <v>31.92</v>
      </c>
      <c r="Z8" s="28">
        <v>0</v>
      </c>
      <c r="AA8" s="28" t="s">
        <v>34</v>
      </c>
      <c r="AB8" s="40">
        <f t="shared" si="11"/>
        <v>-0.69</v>
      </c>
      <c r="AC8" s="41">
        <v>0.21704669097222221</v>
      </c>
      <c r="AD8" s="39">
        <f t="shared" si="12"/>
        <v>-0.59904886708333327</v>
      </c>
      <c r="AE8" s="39">
        <v>-5.42</v>
      </c>
      <c r="AF8" s="39">
        <v>-4.3600000000000003</v>
      </c>
      <c r="AG8" s="39">
        <v>-1.3</v>
      </c>
    </row>
    <row r="9" spans="1:33" ht="15.75" customHeight="1" x14ac:dyDescent="0.2">
      <c r="A9" s="28" t="s">
        <v>43</v>
      </c>
      <c r="B9" s="42" t="s">
        <v>42</v>
      </c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-2.9800000000000004</v>
      </c>
      <c r="H9" s="31" t="e">
        <f t="shared" si="1"/>
        <v>#DIV/0!</v>
      </c>
      <c r="I9" s="31" t="e">
        <f t="shared" si="2"/>
        <v>#DIV/0!</v>
      </c>
      <c r="J9" s="32">
        <f t="shared" si="5"/>
        <v>-2.9800000000000004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56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>
        <v>6.3492063492063405E-2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0.21704669097222221</v>
      </c>
      <c r="AD9" s="39">
        <f t="shared" si="12"/>
        <v>0</v>
      </c>
      <c r="AE9" s="39">
        <v>-5.42</v>
      </c>
      <c r="AF9" s="39">
        <v>-4.3594549999999996</v>
      </c>
      <c r="AG9" s="39">
        <v>0</v>
      </c>
    </row>
    <row r="10" spans="1:33" ht="15.75" customHeight="1" x14ac:dyDescent="0.2">
      <c r="A10" s="28" t="s">
        <v>44</v>
      </c>
      <c r="B10" s="42" t="s">
        <v>42</v>
      </c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48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>
        <v>6.5040650406504003E-2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0.21704669097222221</v>
      </c>
      <c r="AD10" s="39">
        <f t="shared" si="12"/>
        <v>0</v>
      </c>
      <c r="AE10" s="39">
        <v>-5.42</v>
      </c>
      <c r="AF10" s="39">
        <v>-4.8907479292929299</v>
      </c>
      <c r="AG10" s="39">
        <v>0</v>
      </c>
    </row>
    <row r="11" spans="1:33" ht="15.75" customHeight="1" x14ac:dyDescent="0.2">
      <c r="A11" s="28" t="s">
        <v>45</v>
      </c>
      <c r="B11" s="42" t="s">
        <v>42</v>
      </c>
      <c r="C11" s="15">
        <f t="shared" si="4"/>
        <v>12.99</v>
      </c>
      <c r="D11" s="29">
        <v>1</v>
      </c>
      <c r="E11" s="29">
        <v>0</v>
      </c>
      <c r="F11" s="30">
        <v>12.99</v>
      </c>
      <c r="G11" s="30">
        <v>0</v>
      </c>
      <c r="H11" s="31">
        <f t="shared" si="1"/>
        <v>0</v>
      </c>
      <c r="I11" s="31">
        <f t="shared" si="2"/>
        <v>3.3196892776397438E-2</v>
      </c>
      <c r="J11" s="32">
        <f t="shared" si="5"/>
        <v>0.43122763716540274</v>
      </c>
      <c r="K11" s="32">
        <f t="shared" si="3"/>
        <v>0.43122763716540274</v>
      </c>
      <c r="L11" s="29">
        <v>33</v>
      </c>
      <c r="M11" s="33">
        <f t="shared" si="6"/>
        <v>3.0303030303030304E-2</v>
      </c>
      <c r="N11" s="29">
        <v>45</v>
      </c>
      <c r="O11" s="34">
        <f t="shared" ref="O11:P11" si="19">D11/7</f>
        <v>0.14285714285714285</v>
      </c>
      <c r="P11" s="34">
        <f t="shared" si="19"/>
        <v>0</v>
      </c>
      <c r="Q11" s="29">
        <f t="shared" si="8"/>
        <v>315</v>
      </c>
      <c r="R11" s="29"/>
      <c r="S11" s="35">
        <v>6.5573770491803199E-2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0.21704669097222221</v>
      </c>
      <c r="AD11" s="39">
        <f t="shared" si="12"/>
        <v>-0.29952443354166663</v>
      </c>
      <c r="AE11" s="39">
        <v>-5.42</v>
      </c>
      <c r="AF11" s="39">
        <v>-4.8907479292929299</v>
      </c>
      <c r="AG11" s="39">
        <v>0</v>
      </c>
    </row>
    <row r="12" spans="1:33" ht="15.75" customHeight="1" x14ac:dyDescent="0.2">
      <c r="A12" s="28" t="s">
        <v>46</v>
      </c>
      <c r="B12" s="42" t="s">
        <v>42</v>
      </c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39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>
        <v>7.8431372549019607E-2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0.21704669097222221</v>
      </c>
      <c r="AD12" s="39">
        <f t="shared" si="12"/>
        <v>0</v>
      </c>
      <c r="AE12" s="39">
        <v>-5.42</v>
      </c>
      <c r="AF12" s="39">
        <v>-4.8907479292929299</v>
      </c>
      <c r="AG12" s="39">
        <v>0</v>
      </c>
    </row>
    <row r="13" spans="1:33" ht="15.75" customHeight="1" x14ac:dyDescent="0.2">
      <c r="A13" s="28" t="s">
        <v>47</v>
      </c>
      <c r="B13" s="42" t="s">
        <v>42</v>
      </c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37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>
        <v>7.8651685393258397E-2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0.21704669097222221</v>
      </c>
      <c r="AD13" s="39">
        <f t="shared" si="12"/>
        <v>0</v>
      </c>
      <c r="AE13" s="39">
        <v>-5.42</v>
      </c>
      <c r="AF13" s="39">
        <v>-4.9688792424242401</v>
      </c>
      <c r="AG13" s="39">
        <v>0</v>
      </c>
    </row>
    <row r="14" spans="1:33" ht="15.75" customHeight="1" x14ac:dyDescent="0.2">
      <c r="A14" s="28" t="s">
        <v>48</v>
      </c>
      <c r="B14" s="42" t="s">
        <v>42</v>
      </c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24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8.4210526315789402E-2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0.21704669097222221</v>
      </c>
      <c r="AD14" s="39">
        <f t="shared" si="12"/>
        <v>0</v>
      </c>
      <c r="AE14" s="39">
        <v>-5.42</v>
      </c>
      <c r="AF14" s="39">
        <v>-4.9688792424242401</v>
      </c>
      <c r="AG14" s="39">
        <v>0</v>
      </c>
    </row>
    <row r="15" spans="1:33" ht="15.75" customHeight="1" x14ac:dyDescent="0.2">
      <c r="A15" s="28" t="s">
        <v>49</v>
      </c>
      <c r="B15" s="42" t="s">
        <v>42</v>
      </c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12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>
        <v>8.8560885608855999E-2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0.21704669097222221</v>
      </c>
      <c r="AD15" s="39">
        <f t="shared" si="12"/>
        <v>0</v>
      </c>
      <c r="AE15" s="39">
        <v>-5.42</v>
      </c>
      <c r="AF15" s="39">
        <v>-4.9688792424242401</v>
      </c>
      <c r="AG15" s="39">
        <v>0</v>
      </c>
    </row>
    <row r="16" spans="1:33" ht="15.75" customHeight="1" x14ac:dyDescent="0.2">
      <c r="A16" s="28" t="s">
        <v>50</v>
      </c>
      <c r="B16" s="42" t="s">
        <v>42</v>
      </c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12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>
        <v>9.1954022988505704E-2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0.21704669097222221</v>
      </c>
      <c r="AD16" s="39">
        <f t="shared" si="12"/>
        <v>0</v>
      </c>
      <c r="AE16" s="39">
        <v>-5.42</v>
      </c>
      <c r="AF16" s="39">
        <v>-4.9688792424242401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12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>
        <v>9.2664092664092604E-2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0.21704669097222221</v>
      </c>
      <c r="AD17" s="39">
        <f t="shared" si="12"/>
        <v>0</v>
      </c>
      <c r="AE17" s="39">
        <v>-5.42</v>
      </c>
      <c r="AF17" s="39">
        <v>-4.9688792424242401</v>
      </c>
      <c r="AG17" s="39">
        <v>0</v>
      </c>
    </row>
    <row r="18" spans="1:33" ht="15.75" customHeight="1" x14ac:dyDescent="0.2">
      <c r="A18" s="28" t="s">
        <v>52</v>
      </c>
      <c r="B18" s="28" t="s">
        <v>53</v>
      </c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11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>
        <v>0.12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0.21704669097222221</v>
      </c>
      <c r="AD18" s="39">
        <f t="shared" si="12"/>
        <v>0</v>
      </c>
      <c r="AE18" s="39">
        <v>-5.42</v>
      </c>
      <c r="AF18" s="39">
        <v>-4.9688792424242401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2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0.21704669097222221</v>
      </c>
      <c r="AD19" s="39">
        <f t="shared" si="12"/>
        <v>0</v>
      </c>
      <c r="AE19" s="39">
        <v>-5.42</v>
      </c>
      <c r="AF19" s="39">
        <v>-4.9688792424242427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1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0.21704669097222221</v>
      </c>
      <c r="AD20" s="39">
        <f t="shared" si="12"/>
        <v>0</v>
      </c>
      <c r="AE20" s="39">
        <v>-5.42</v>
      </c>
      <c r="AF20" s="39">
        <v>-4.9688792424242427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1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0.21704669097222221</v>
      </c>
      <c r="AD21" s="39">
        <f t="shared" si="12"/>
        <v>0</v>
      </c>
      <c r="AE21" s="39">
        <v>-5.42</v>
      </c>
      <c r="AF21" s="39">
        <v>-4.9688792424242427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1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0.21704669097222221</v>
      </c>
      <c r="AD22" s="39">
        <f t="shared" si="12"/>
        <v>0</v>
      </c>
      <c r="AE22" s="39">
        <v>-5.42</v>
      </c>
      <c r="AF22" s="39">
        <v>-4.9688792424242427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1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0.21704669097222221</v>
      </c>
      <c r="AD23" s="39">
        <f t="shared" si="12"/>
        <v>0</v>
      </c>
      <c r="AE23" s="39">
        <v>-5.42</v>
      </c>
      <c r="AF23" s="39">
        <v>-4.9688792424242427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1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0.21704669097222221</v>
      </c>
      <c r="AD24" s="39">
        <f t="shared" si="12"/>
        <v>0</v>
      </c>
      <c r="AE24" s="39">
        <v>-5.42</v>
      </c>
      <c r="AF24" s="39">
        <v>-4.9688792424242427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1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0.21704669097222221</v>
      </c>
      <c r="AD25" s="39">
        <f t="shared" si="12"/>
        <v>0</v>
      </c>
      <c r="AE25" s="25">
        <v>-5.42</v>
      </c>
      <c r="AF25" s="25">
        <v>-4.97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0.21704669097222221</v>
      </c>
      <c r="AD26" s="39">
        <f t="shared" si="12"/>
        <v>0</v>
      </c>
      <c r="AE26" s="25">
        <v>-5.42</v>
      </c>
      <c r="AF26" s="25">
        <v>-4.9688792424242401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0.21704669097222221</v>
      </c>
      <c r="AD27" s="39">
        <f t="shared" si="12"/>
        <v>0</v>
      </c>
      <c r="AE27" s="25">
        <v>-5.42</v>
      </c>
      <c r="AF27" s="25">
        <v>-4.9688792424242401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0.21704669097222221</v>
      </c>
      <c r="AD28" s="39">
        <f t="shared" si="12"/>
        <v>0</v>
      </c>
      <c r="AE28" s="25">
        <v>-5.42</v>
      </c>
      <c r="AF28" s="25">
        <v>-4.9688792424242401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0.21704669097222221</v>
      </c>
      <c r="AD29" s="39">
        <f t="shared" si="12"/>
        <v>0</v>
      </c>
      <c r="AE29" s="25">
        <v>-5.42</v>
      </c>
      <c r="AF29" s="25">
        <v>-4.9688792424242401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0.21704669097222221</v>
      </c>
      <c r="AD30" s="39">
        <f t="shared" si="12"/>
        <v>0</v>
      </c>
      <c r="AE30" s="25">
        <v>-5.42</v>
      </c>
      <c r="AF30" s="25">
        <v>-4.8561902541666599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0.21704669097222221</v>
      </c>
      <c r="AD31" s="39">
        <f t="shared" si="12"/>
        <v>0</v>
      </c>
      <c r="AE31" s="45">
        <v>-5.42</v>
      </c>
      <c r="AF31" s="45">
        <v>-4.8561902541666662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0.21704669097222221</v>
      </c>
      <c r="AD32" s="39">
        <f t="shared" si="12"/>
        <v>0</v>
      </c>
      <c r="AE32" s="60">
        <v>-5.42</v>
      </c>
      <c r="AF32" s="60">
        <v>-4.8561902541666599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3" topLeftCell="L5" activePane="bottomRight" state="frozen"/>
      <selection activeCell="C3" sqref="C3"/>
      <selection pane="topRight" activeCell="C3" sqref="C3"/>
      <selection pane="bottomLeft" activeCell="C3" sqref="C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12.164062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1" t="str">
        <f ca="1">IFERROR(__xludf.DUMMYFUNCTION("IFERROR(VLOOKUP(B2,IMPORTRANGE(""https://docs.google.com/spreadsheets/d/1x0DhHglkXKoEBOD2MBsuK_EyIr1ouxD2ftIpqOYFa-k/edit?usp=sharing"",""Ubiquitty-SKU-Specific Info!B1:BJ5000""),3,FALSE),"""")"),"Coat Hook Wall Pegs - 4 Pack of Wall Mounted Wood Hooks, Black Walnut")</f>
        <v>Coat Hook Wall Pegs - 4 Pack of Wall Mounted Wood Hooks, Black Walnut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Info!B1:BJ5000""),2,FALSE),"""")"),"B08BWYDWNK")</f>
        <v>B08BWYDWNK</v>
      </c>
      <c r="B2" s="2" t="s">
        <v>68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79" t="s">
        <v>30</v>
      </c>
      <c r="B3" s="80"/>
      <c r="C3" s="3">
        <f>((AE32+AF32)/0.85)*-1</f>
        <v>12.089635593137249</v>
      </c>
      <c r="D3" s="4">
        <f>SUM(D4:D99702)</f>
        <v>3</v>
      </c>
      <c r="E3" s="4"/>
      <c r="F3" s="5">
        <f t="shared" ref="F3:G3" si="0">SUM(F4:F99702)</f>
        <v>32.97</v>
      </c>
      <c r="G3" s="5">
        <f t="shared" si="0"/>
        <v>-2.71</v>
      </c>
      <c r="H3" s="6">
        <f t="shared" ref="H3:H32" si="1">G3/F3*-1</f>
        <v>8.2195935699120412E-2</v>
      </c>
      <c r="I3" s="7">
        <f t="shared" ref="I3:I32" si="2">J3/F3</f>
        <v>-0.18521321526686324</v>
      </c>
      <c r="J3" s="5">
        <f>SUM(J4:J99702)</f>
        <v>-6.1064797073484804</v>
      </c>
      <c r="K3" s="5">
        <f t="shared" ref="K3:K32" si="3">J3/D3</f>
        <v>-2.0354932357828268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-0.86322122249999989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Info!B2:BZ3000""),37,FALSE)),"""")*-1"),-4.85619025416666)</f>
        <v>-4.8561902541666599</v>
      </c>
      <c r="AG3" s="5">
        <f>SUM(AG4:AG99702)</f>
        <v>0</v>
      </c>
    </row>
    <row r="4" spans="1:33" ht="15.75" customHeight="1" x14ac:dyDescent="0.2">
      <c r="A4" s="14" t="s">
        <v>31</v>
      </c>
      <c r="B4" s="42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96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0.154340836012861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0.20850754166666666</v>
      </c>
      <c r="AD4" s="25">
        <f t="shared" ref="AD4:AD32" si="12">IFERROR(AB4*AC4*D4*2,0)</f>
        <v>0</v>
      </c>
      <c r="AE4" s="25">
        <v>-5.42</v>
      </c>
      <c r="AF4" s="25">
        <v>-4.3594550000000005</v>
      </c>
      <c r="AG4" s="25">
        <v>0</v>
      </c>
    </row>
    <row r="5" spans="1:33" ht="15.75" customHeight="1" x14ac:dyDescent="0.2">
      <c r="A5" s="28" t="s">
        <v>35</v>
      </c>
      <c r="B5" s="42" t="s">
        <v>36</v>
      </c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96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>
        <v>0.115107913669064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0.20874914947856313</v>
      </c>
      <c r="AD5" s="39">
        <f t="shared" si="12"/>
        <v>0</v>
      </c>
      <c r="AE5" s="39">
        <v>-5.42</v>
      </c>
      <c r="AF5" s="39">
        <v>-4.3594550000000005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-0.11</v>
      </c>
      <c r="H6" s="31" t="e">
        <f t="shared" si="1"/>
        <v>#DIV/0!</v>
      </c>
      <c r="I6" s="31" t="e">
        <f t="shared" si="2"/>
        <v>#DIV/0!</v>
      </c>
      <c r="J6" s="32">
        <f t="shared" si="5"/>
        <v>-0.11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96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>
        <v>0.116788321167883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0.20850754166666666</v>
      </c>
      <c r="AD6" s="39">
        <f t="shared" si="12"/>
        <v>0</v>
      </c>
      <c r="AE6" s="39">
        <v>-5.42</v>
      </c>
      <c r="AF6" s="39">
        <v>-4.3594550000000005</v>
      </c>
      <c r="AG6" s="39">
        <v>0</v>
      </c>
    </row>
    <row r="7" spans="1:33" ht="15.75" customHeight="1" x14ac:dyDescent="0.2">
      <c r="A7" s="28" t="s">
        <v>39</v>
      </c>
      <c r="B7" s="42" t="s">
        <v>40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-0.67</v>
      </c>
      <c r="H7" s="31" t="e">
        <f t="shared" si="1"/>
        <v>#DIV/0!</v>
      </c>
      <c r="I7" s="31" t="e">
        <f t="shared" si="2"/>
        <v>#DIV/0!</v>
      </c>
      <c r="J7" s="32">
        <f t="shared" si="5"/>
        <v>-0.67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96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0.117359413202933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0.20850754166666666</v>
      </c>
      <c r="AD7" s="39">
        <f t="shared" si="12"/>
        <v>0</v>
      </c>
      <c r="AE7" s="39">
        <v>-5.42</v>
      </c>
      <c r="AF7" s="39">
        <v>-4.3594550000000005</v>
      </c>
      <c r="AG7" s="39">
        <v>0</v>
      </c>
    </row>
    <row r="8" spans="1:33" ht="15.75" customHeight="1" x14ac:dyDescent="0.2">
      <c r="A8" s="28" t="s">
        <v>41</v>
      </c>
      <c r="B8" s="42" t="s">
        <v>42</v>
      </c>
      <c r="C8" s="15">
        <f t="shared" si="4"/>
        <v>12.99</v>
      </c>
      <c r="D8" s="29">
        <v>1</v>
      </c>
      <c r="E8" s="29">
        <v>96</v>
      </c>
      <c r="F8" s="30">
        <v>12.99</v>
      </c>
      <c r="G8" s="30">
        <v>-1.93</v>
      </c>
      <c r="H8" s="31">
        <f t="shared" si="1"/>
        <v>0.14857582755966128</v>
      </c>
      <c r="I8" s="31">
        <f t="shared" si="2"/>
        <v>-7.3613580254041619E-2</v>
      </c>
      <c r="J8" s="32">
        <f t="shared" si="5"/>
        <v>-0.95624040750000072</v>
      </c>
      <c r="K8" s="32">
        <f t="shared" si="3"/>
        <v>-0.95624040750000072</v>
      </c>
      <c r="L8" s="29">
        <v>60</v>
      </c>
      <c r="M8" s="33">
        <f t="shared" si="6"/>
        <v>1.6666666666666666E-2</v>
      </c>
      <c r="N8" s="29">
        <v>95</v>
      </c>
      <c r="O8" s="34">
        <f t="shared" ref="O8:P8" si="16">D8/7</f>
        <v>0.14285714285714285</v>
      </c>
      <c r="P8" s="34">
        <f t="shared" si="16"/>
        <v>13.714285714285714</v>
      </c>
      <c r="Q8" s="29">
        <f t="shared" si="8"/>
        <v>6</v>
      </c>
      <c r="R8" s="29"/>
      <c r="S8" s="35">
        <v>0.11764705882352899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0.20850754166666666</v>
      </c>
      <c r="AD8" s="39">
        <f t="shared" si="12"/>
        <v>-0.28774040749999996</v>
      </c>
      <c r="AE8" s="39">
        <v>-5.42</v>
      </c>
      <c r="AF8" s="39">
        <v>-4.3600000000000003</v>
      </c>
      <c r="AG8" s="39">
        <v>0</v>
      </c>
    </row>
    <row r="9" spans="1:33" ht="15.75" customHeight="1" x14ac:dyDescent="0.2">
      <c r="A9" s="28" t="s">
        <v>43</v>
      </c>
      <c r="B9" s="42" t="s">
        <v>42</v>
      </c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59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>
        <v>0.141304347826086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0.20850754166666666</v>
      </c>
      <c r="AD9" s="39">
        <f t="shared" si="12"/>
        <v>0</v>
      </c>
      <c r="AE9" s="39">
        <v>-5.42</v>
      </c>
      <c r="AF9" s="39">
        <v>-4.3594549999999996</v>
      </c>
      <c r="AG9" s="39">
        <v>0</v>
      </c>
    </row>
    <row r="10" spans="1:33" ht="15.75" customHeight="1" x14ac:dyDescent="0.2">
      <c r="A10" s="28" t="s">
        <v>44</v>
      </c>
      <c r="B10" s="42" t="s">
        <v>42</v>
      </c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29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>
        <v>0.155688622754491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0.20850754166666666</v>
      </c>
      <c r="AD10" s="39">
        <f t="shared" si="12"/>
        <v>0</v>
      </c>
      <c r="AE10" s="39">
        <v>-5.42</v>
      </c>
      <c r="AF10" s="39">
        <v>-4.8907479292929299</v>
      </c>
      <c r="AG10" s="39">
        <v>0</v>
      </c>
    </row>
    <row r="11" spans="1:33" ht="15.75" customHeight="1" x14ac:dyDescent="0.2">
      <c r="A11" s="28" t="s">
        <v>45</v>
      </c>
      <c r="B11" s="42" t="s">
        <v>42</v>
      </c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28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>
        <v>0.15709969788519601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0.20850754166666666</v>
      </c>
      <c r="AD11" s="39">
        <f t="shared" si="12"/>
        <v>0</v>
      </c>
      <c r="AE11" s="39">
        <v>-5.42</v>
      </c>
      <c r="AF11" s="39">
        <v>-4.8907479292929299</v>
      </c>
      <c r="AG11" s="39">
        <v>0</v>
      </c>
    </row>
    <row r="12" spans="1:33" ht="15.75" customHeight="1" x14ac:dyDescent="0.2">
      <c r="A12" s="28" t="s">
        <v>46</v>
      </c>
      <c r="B12" s="42" t="s">
        <v>42</v>
      </c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26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>
        <v>0.146788990825688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0.20850754166666666</v>
      </c>
      <c r="AD12" s="39">
        <f t="shared" si="12"/>
        <v>0</v>
      </c>
      <c r="AE12" s="39">
        <v>-5.42</v>
      </c>
      <c r="AF12" s="39">
        <v>-4.8907479292929299</v>
      </c>
      <c r="AG12" s="39">
        <v>0</v>
      </c>
    </row>
    <row r="13" spans="1:33" ht="15.75" customHeight="1" x14ac:dyDescent="0.2">
      <c r="A13" s="28" t="s">
        <v>47</v>
      </c>
      <c r="B13" s="42" t="s">
        <v>42</v>
      </c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22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>
        <v>0.146788990825688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0.20850754166666666</v>
      </c>
      <c r="AD13" s="39">
        <f t="shared" si="12"/>
        <v>0</v>
      </c>
      <c r="AE13" s="39">
        <v>-5.42</v>
      </c>
      <c r="AF13" s="39">
        <v>-4.9688792424242401</v>
      </c>
      <c r="AG13" s="39">
        <v>0</v>
      </c>
    </row>
    <row r="14" spans="1:33" ht="15.75" customHeight="1" x14ac:dyDescent="0.2">
      <c r="A14" s="28" t="s">
        <v>48</v>
      </c>
      <c r="B14" s="42" t="s">
        <v>42</v>
      </c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17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7.9365079365079305E-2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0.20850754166666666</v>
      </c>
      <c r="AD14" s="39">
        <f t="shared" si="12"/>
        <v>0</v>
      </c>
      <c r="AE14" s="39">
        <v>-5.42</v>
      </c>
      <c r="AF14" s="39">
        <v>-4.9688792424242401</v>
      </c>
      <c r="AG14" s="39">
        <v>0</v>
      </c>
    </row>
    <row r="15" spans="1:33" ht="15.75" customHeight="1" x14ac:dyDescent="0.2">
      <c r="A15" s="28" t="s">
        <v>49</v>
      </c>
      <c r="B15" s="42" t="s">
        <v>42</v>
      </c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10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>
        <v>3.4334763948497798E-2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0.20850754166666666</v>
      </c>
      <c r="AD15" s="39">
        <f t="shared" si="12"/>
        <v>0</v>
      </c>
      <c r="AE15" s="39">
        <v>-5.42</v>
      </c>
      <c r="AF15" s="39">
        <v>-4.9688792424242401</v>
      </c>
      <c r="AG15" s="39">
        <v>0</v>
      </c>
    </row>
    <row r="16" spans="1:33" ht="15.75" customHeight="1" x14ac:dyDescent="0.2">
      <c r="A16" s="28" t="s">
        <v>50</v>
      </c>
      <c r="B16" s="42" t="s">
        <v>42</v>
      </c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10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>
        <v>3.4632034632034597E-2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0.20850754166666666</v>
      </c>
      <c r="AD16" s="39">
        <f t="shared" si="12"/>
        <v>0</v>
      </c>
      <c r="AE16" s="39">
        <v>-5.42</v>
      </c>
      <c r="AF16" s="39">
        <v>-4.9688792424242401</v>
      </c>
      <c r="AG16" s="39">
        <v>0</v>
      </c>
    </row>
    <row r="17" spans="1:33" ht="15.75" customHeight="1" x14ac:dyDescent="0.2">
      <c r="A17" s="28" t="s">
        <v>51</v>
      </c>
      <c r="B17" s="28"/>
      <c r="C17" s="15">
        <f t="shared" si="4"/>
        <v>9.99</v>
      </c>
      <c r="D17" s="29">
        <v>2</v>
      </c>
      <c r="E17" s="29">
        <v>0</v>
      </c>
      <c r="F17" s="32">
        <v>19.98</v>
      </c>
      <c r="G17" s="30">
        <v>0</v>
      </c>
      <c r="H17" s="31">
        <f t="shared" si="1"/>
        <v>0</v>
      </c>
      <c r="I17" s="31">
        <f t="shared" si="2"/>
        <v>-0.21873069568811207</v>
      </c>
      <c r="J17" s="32">
        <f t="shared" si="5"/>
        <v>-4.3702392998484791</v>
      </c>
      <c r="K17" s="32">
        <f t="shared" si="3"/>
        <v>-2.1851196499242396</v>
      </c>
      <c r="L17" s="29">
        <v>42</v>
      </c>
      <c r="M17" s="33">
        <f t="shared" si="6"/>
        <v>4.7619047619047616E-2</v>
      </c>
      <c r="N17" s="29">
        <v>9</v>
      </c>
      <c r="O17" s="34">
        <f t="shared" ref="O17:P17" si="25">D17/7</f>
        <v>0.2857142857142857</v>
      </c>
      <c r="P17" s="34">
        <f t="shared" si="25"/>
        <v>0</v>
      </c>
      <c r="Q17" s="29">
        <f t="shared" si="8"/>
        <v>31</v>
      </c>
      <c r="R17" s="29"/>
      <c r="S17" s="35">
        <v>1.7621145374449299E-2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0.20850754166666666</v>
      </c>
      <c r="AD17" s="39">
        <f t="shared" si="12"/>
        <v>-0.57548081499999992</v>
      </c>
      <c r="AE17" s="39">
        <v>-5.42</v>
      </c>
      <c r="AF17" s="39">
        <v>-4.9688792424242401</v>
      </c>
      <c r="AG17" s="39">
        <v>0</v>
      </c>
    </row>
    <row r="18" spans="1:33" ht="15.75" customHeight="1" x14ac:dyDescent="0.2">
      <c r="A18" s="28" t="s">
        <v>52</v>
      </c>
      <c r="B18" s="42" t="s">
        <v>53</v>
      </c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8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>
        <v>7.1005917159763302E-2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0.20850754166666666</v>
      </c>
      <c r="AD18" s="39">
        <f t="shared" si="12"/>
        <v>0</v>
      </c>
      <c r="AE18" s="39">
        <v>-5.42</v>
      </c>
      <c r="AF18" s="39">
        <v>-4.9688792424242401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8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1</v>
      </c>
      <c r="O19" s="34">
        <f t="shared" ref="O19:P19" si="27">D19/7</f>
        <v>0</v>
      </c>
      <c r="P19" s="34">
        <f t="shared" si="27"/>
        <v>1.1428571428571428</v>
      </c>
      <c r="Q19" s="29">
        <f t="shared" si="8"/>
        <v>0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0.20850754166666666</v>
      </c>
      <c r="AD19" s="39">
        <f t="shared" si="12"/>
        <v>0</v>
      </c>
      <c r="AE19" s="39">
        <v>-5.42</v>
      </c>
      <c r="AF19" s="39">
        <v>-4.9688792424242427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1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0.20850754166666666</v>
      </c>
      <c r="AD20" s="39">
        <f t="shared" si="12"/>
        <v>0</v>
      </c>
      <c r="AE20" s="39">
        <v>-5.42</v>
      </c>
      <c r="AF20" s="39">
        <v>-4.9688792424242427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0.20850754166666666</v>
      </c>
      <c r="AD21" s="39">
        <f t="shared" si="12"/>
        <v>0</v>
      </c>
      <c r="AE21" s="39">
        <v>-5.42</v>
      </c>
      <c r="AF21" s="39">
        <v>-4.9688792424242427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0.20850754166666666</v>
      </c>
      <c r="AD22" s="39">
        <f t="shared" si="12"/>
        <v>0</v>
      </c>
      <c r="AE22" s="39">
        <v>-5.42</v>
      </c>
      <c r="AF22" s="39">
        <v>-4.9688792424242427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0.20850754166666666</v>
      </c>
      <c r="AD23" s="39">
        <f t="shared" si="12"/>
        <v>0</v>
      </c>
      <c r="AE23" s="39">
        <v>-5.42</v>
      </c>
      <c r="AF23" s="39">
        <v>-4.9688792424242427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0.20850754166666666</v>
      </c>
      <c r="AD24" s="39">
        <f t="shared" si="12"/>
        <v>0</v>
      </c>
      <c r="AE24" s="39">
        <v>-5.42</v>
      </c>
      <c r="AF24" s="39">
        <v>-4.9688792424242427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0.20850754166666666</v>
      </c>
      <c r="AD25" s="39">
        <f t="shared" si="12"/>
        <v>0</v>
      </c>
      <c r="AE25" s="25">
        <v>-5.42</v>
      </c>
      <c r="AF25" s="25">
        <v>-4.97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0.20850754166666666</v>
      </c>
      <c r="AD26" s="39">
        <f t="shared" si="12"/>
        <v>0</v>
      </c>
      <c r="AE26" s="25">
        <v>-5.42</v>
      </c>
      <c r="AF26" s="25">
        <v>-4.9688792424242401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0.20850754166666666</v>
      </c>
      <c r="AD27" s="39">
        <f t="shared" si="12"/>
        <v>0</v>
      </c>
      <c r="AE27" s="25">
        <v>-5.42</v>
      </c>
      <c r="AF27" s="25">
        <v>-4.9688792424242401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0.20850754166666666</v>
      </c>
      <c r="AD28" s="39">
        <f t="shared" si="12"/>
        <v>0</v>
      </c>
      <c r="AE28" s="25">
        <v>-5.42</v>
      </c>
      <c r="AF28" s="25">
        <v>-4.9688792424242401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0.20850754166666666</v>
      </c>
      <c r="AD29" s="39">
        <f t="shared" si="12"/>
        <v>0</v>
      </c>
      <c r="AE29" s="25">
        <v>-5.42</v>
      </c>
      <c r="AF29" s="25">
        <v>-4.9688792424242401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0.20850754166666666</v>
      </c>
      <c r="AD30" s="39">
        <f t="shared" si="12"/>
        <v>0</v>
      </c>
      <c r="AE30" s="25">
        <v>-5.42</v>
      </c>
      <c r="AF30" s="25">
        <v>-4.8561902541666599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0.20850754166666666</v>
      </c>
      <c r="AD31" s="39">
        <f t="shared" si="12"/>
        <v>0</v>
      </c>
      <c r="AE31" s="45">
        <v>-5.42</v>
      </c>
      <c r="AF31" s="45">
        <v>-4.8561902541666662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0.20850754166666666</v>
      </c>
      <c r="AD32" s="39">
        <f t="shared" si="12"/>
        <v>0</v>
      </c>
      <c r="AE32" s="60">
        <v>-5.42</v>
      </c>
      <c r="AF32" s="60">
        <v>-4.8561902541666599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1:33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8320312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12.164062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1" t="str">
        <f ca="1">IFERROR(__xludf.DUMMYFUNCTION("IFERROR(VLOOKUP(B2,IMPORTRANGE(""https://docs.google.com/spreadsheets/d/1x0DhHglkXKoEBOD2MBsuK_EyIr1ouxD2ftIpqOYFa-k/edit?usp=sharing"",""Ubiquitty-SKU-Specific Info!B1:BJ5000""),3,FALSE),"""")"),"Coat Hook Wall Pegs - 4 Pack of Wall Mounted White Wood Hooks")</f>
        <v>Coat Hook Wall Pegs - 4 Pack of Wall Mounted White Wood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Info!B1:BJ5000""),2,FALSE),"""")"),"B08BX3ZJN5")</f>
        <v>B08BX3ZJN5</v>
      </c>
      <c r="B2" s="2" t="s">
        <v>69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79" t="s">
        <v>30</v>
      </c>
      <c r="B3" s="80"/>
      <c r="C3" s="3">
        <f>((AE32+AF32)/0.85)*-1</f>
        <v>12.150547357843129</v>
      </c>
      <c r="D3" s="4">
        <f>SUM(D4:D99702)</f>
        <v>0</v>
      </c>
      <c r="E3" s="4"/>
      <c r="F3" s="5">
        <f t="shared" ref="F3:G3" si="0">SUM(F4:F99702)</f>
        <v>0</v>
      </c>
      <c r="G3" s="5">
        <f t="shared" si="0"/>
        <v>-2.9</v>
      </c>
      <c r="H3" s="6" t="e">
        <f t="shared" ref="H3:H32" si="1">G3/F3*-1</f>
        <v>#DIV/0!</v>
      </c>
      <c r="I3" s="7" t="e">
        <f t="shared" ref="I3:I32" si="2">J3/F3</f>
        <v>#DIV/0!</v>
      </c>
      <c r="J3" s="5">
        <f>SUM(J4:J99702)</f>
        <v>-2.9</v>
      </c>
      <c r="K3" s="5" t="e">
        <f t="shared" ref="K3:K32" si="3">J3/D3</f>
        <v>#DIV/0!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 t="e">
        <f>W3/D3</f>
        <v>#DIV/0!</v>
      </c>
      <c r="Y3" s="5"/>
      <c r="Z3" s="4"/>
      <c r="AA3" s="4"/>
      <c r="AB3" s="4"/>
      <c r="AC3" s="4"/>
      <c r="AD3" s="5">
        <f>SUM(AD4:AD99702)</f>
        <v>0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Info!B2:BZ3000""),37,FALSE)),"""")*-1"),-4.90796525416666)</f>
        <v>-4.9079652541666601</v>
      </c>
      <c r="AG3" s="5">
        <f>SUM(AG4:AG99702)</f>
        <v>0</v>
      </c>
    </row>
    <row r="4" spans="1:33" ht="15.75" customHeight="1" x14ac:dyDescent="0.2">
      <c r="A4" s="14" t="s">
        <v>31</v>
      </c>
      <c r="B4" s="42" t="s">
        <v>32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105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2.51572327044025E-2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0.21126388888888886</v>
      </c>
      <c r="AD4" s="25">
        <f t="shared" ref="AD4:AD32" si="12">IFERROR(AB4*AC4*D4*2,0)</f>
        <v>0</v>
      </c>
      <c r="AE4" s="25">
        <v>-5.42</v>
      </c>
      <c r="AF4" s="25">
        <v>-4.4112299999999998</v>
      </c>
      <c r="AG4" s="25">
        <v>0</v>
      </c>
    </row>
    <row r="5" spans="1:33" ht="15.75" customHeight="1" x14ac:dyDescent="0.2">
      <c r="A5" s="28" t="s">
        <v>35</v>
      </c>
      <c r="B5" s="42" t="s">
        <v>36</v>
      </c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106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>
        <v>1.8823529411764701E-2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0.21150869061413671</v>
      </c>
      <c r="AD5" s="39">
        <f t="shared" si="12"/>
        <v>0</v>
      </c>
      <c r="AE5" s="39">
        <v>-5.42</v>
      </c>
      <c r="AF5" s="39">
        <v>-4.4112299999999998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106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>
        <v>1.8823529411764701E-2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0.21126388888888886</v>
      </c>
      <c r="AD6" s="39">
        <f t="shared" si="12"/>
        <v>0</v>
      </c>
      <c r="AE6" s="39">
        <v>-5.42</v>
      </c>
      <c r="AF6" s="39">
        <v>-4.4112299999999998</v>
      </c>
      <c r="AG6" s="39">
        <v>0</v>
      </c>
    </row>
    <row r="7" spans="1:33" ht="15.75" customHeight="1" x14ac:dyDescent="0.2">
      <c r="A7" s="28" t="s">
        <v>39</v>
      </c>
      <c r="B7" s="42" t="s">
        <v>40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-1.8599999999999999</v>
      </c>
      <c r="H7" s="31" t="e">
        <f t="shared" si="1"/>
        <v>#DIV/0!</v>
      </c>
      <c r="I7" s="31" t="e">
        <f t="shared" si="2"/>
        <v>#DIV/0!</v>
      </c>
      <c r="J7" s="32">
        <f t="shared" si="5"/>
        <v>-1.8599999999999999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106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1.8823529411764701E-2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0.21126388888888886</v>
      </c>
      <c r="AD7" s="39">
        <f t="shared" si="12"/>
        <v>0</v>
      </c>
      <c r="AE7" s="39">
        <v>-5.42</v>
      </c>
      <c r="AF7" s="39">
        <v>-4.4112299999999998</v>
      </c>
      <c r="AG7" s="39">
        <v>0</v>
      </c>
    </row>
    <row r="8" spans="1:33" ht="15.75" customHeight="1" x14ac:dyDescent="0.2">
      <c r="A8" s="28" t="s">
        <v>41</v>
      </c>
      <c r="B8" s="42" t="s">
        <v>42</v>
      </c>
      <c r="C8" s="15" t="str">
        <f t="shared" si="4"/>
        <v xml:space="preserve"> - </v>
      </c>
      <c r="D8" s="29">
        <v>0</v>
      </c>
      <c r="E8" s="29">
        <v>106</v>
      </c>
      <c r="F8" s="30">
        <v>0</v>
      </c>
      <c r="G8" s="30">
        <v>-1.04</v>
      </c>
      <c r="H8" s="31" t="e">
        <f t="shared" si="1"/>
        <v>#DIV/0!</v>
      </c>
      <c r="I8" s="31" t="e">
        <f t="shared" si="2"/>
        <v>#DIV/0!</v>
      </c>
      <c r="J8" s="32">
        <f t="shared" si="5"/>
        <v>-1.04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106</v>
      </c>
      <c r="O8" s="34">
        <f t="shared" ref="O8:P8" si="16">D8/7</f>
        <v>0</v>
      </c>
      <c r="P8" s="34">
        <f t="shared" si="16"/>
        <v>15.142857142857142</v>
      </c>
      <c r="Q8" s="29">
        <f t="shared" si="8"/>
        <v>7</v>
      </c>
      <c r="R8" s="29"/>
      <c r="S8" s="35">
        <v>1.8867924528301799E-2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0.21126388888888886</v>
      </c>
      <c r="AD8" s="39">
        <f t="shared" si="12"/>
        <v>0</v>
      </c>
      <c r="AE8" s="39">
        <v>-5.42</v>
      </c>
      <c r="AF8" s="39">
        <v>-4.41</v>
      </c>
      <c r="AG8" s="39">
        <v>0</v>
      </c>
    </row>
    <row r="9" spans="1:33" ht="15.75" customHeight="1" x14ac:dyDescent="0.2">
      <c r="A9" s="28" t="s">
        <v>43</v>
      </c>
      <c r="B9" s="42" t="s">
        <v>42</v>
      </c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67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>
        <v>2.05655526992287E-2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0.21126388888888886</v>
      </c>
      <c r="AD9" s="39">
        <f t="shared" si="12"/>
        <v>0</v>
      </c>
      <c r="AE9" s="39">
        <v>-5.42</v>
      </c>
      <c r="AF9" s="39">
        <v>-4.4112299999999998</v>
      </c>
      <c r="AG9" s="39">
        <v>0</v>
      </c>
    </row>
    <row r="10" spans="1:33" ht="15.75" customHeight="1" x14ac:dyDescent="0.2">
      <c r="A10" s="28" t="s">
        <v>44</v>
      </c>
      <c r="B10" s="42" t="s">
        <v>42</v>
      </c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43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>
        <v>2.2222222222222199E-2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0.21126388888888886</v>
      </c>
      <c r="AD10" s="39">
        <f t="shared" si="12"/>
        <v>0</v>
      </c>
      <c r="AE10" s="39">
        <v>-5.42</v>
      </c>
      <c r="AF10" s="39">
        <v>-4.9425229292929203</v>
      </c>
      <c r="AG10" s="39">
        <v>0</v>
      </c>
    </row>
    <row r="11" spans="1:33" ht="15.75" customHeight="1" x14ac:dyDescent="0.2">
      <c r="A11" s="28" t="s">
        <v>45</v>
      </c>
      <c r="B11" s="42" t="s">
        <v>42</v>
      </c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41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>
        <v>2.2099447513812098E-2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0.21126388888888886</v>
      </c>
      <c r="AD11" s="39">
        <f t="shared" si="12"/>
        <v>0</v>
      </c>
      <c r="AE11" s="39">
        <v>-5.42</v>
      </c>
      <c r="AF11" s="39">
        <v>-4.9425229292929203</v>
      </c>
      <c r="AG11" s="39">
        <v>0</v>
      </c>
    </row>
    <row r="12" spans="1:33" ht="15.75" customHeight="1" x14ac:dyDescent="0.2">
      <c r="A12" s="28" t="s">
        <v>46</v>
      </c>
      <c r="B12" s="42" t="s">
        <v>42</v>
      </c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35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>
        <v>2.25352112676056E-2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0.21126388888888886</v>
      </c>
      <c r="AD12" s="39">
        <f t="shared" si="12"/>
        <v>0</v>
      </c>
      <c r="AE12" s="39">
        <v>-5.42</v>
      </c>
      <c r="AF12" s="39">
        <v>-4.9425229292929203</v>
      </c>
      <c r="AG12" s="39">
        <v>0</v>
      </c>
    </row>
    <row r="13" spans="1:33" ht="15.75" customHeight="1" x14ac:dyDescent="0.2">
      <c r="A13" s="28" t="s">
        <v>47</v>
      </c>
      <c r="B13" s="42" t="s">
        <v>42</v>
      </c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31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>
        <v>2.25352112676056E-2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0.21126388888888886</v>
      </c>
      <c r="AD13" s="39">
        <f t="shared" si="12"/>
        <v>0</v>
      </c>
      <c r="AE13" s="39">
        <v>-5.42</v>
      </c>
      <c r="AF13" s="39">
        <v>-5.0206542424242402</v>
      </c>
      <c r="AG13" s="39">
        <v>0</v>
      </c>
    </row>
    <row r="14" spans="1:33" ht="15.75" customHeight="1" x14ac:dyDescent="0.2">
      <c r="A14" s="28" t="s">
        <v>48</v>
      </c>
      <c r="B14" s="42" t="s">
        <v>42</v>
      </c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29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0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0.21126388888888886</v>
      </c>
      <c r="AD14" s="39">
        <f t="shared" si="12"/>
        <v>0</v>
      </c>
      <c r="AE14" s="39">
        <v>-5.42</v>
      </c>
      <c r="AF14" s="39">
        <v>-5.0206542424242402</v>
      </c>
      <c r="AG14" s="39">
        <v>0</v>
      </c>
    </row>
    <row r="15" spans="1:33" ht="15.75" customHeight="1" x14ac:dyDescent="0.2">
      <c r="A15" s="28" t="s">
        <v>49</v>
      </c>
      <c r="B15" s="42" t="s">
        <v>42</v>
      </c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16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>
        <v>0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0.21126388888888886</v>
      </c>
      <c r="AD15" s="39">
        <f t="shared" si="12"/>
        <v>0</v>
      </c>
      <c r="AE15" s="39">
        <v>-5.42</v>
      </c>
      <c r="AF15" s="39">
        <v>-5.0206542424242402</v>
      </c>
      <c r="AG15" s="39">
        <v>0</v>
      </c>
    </row>
    <row r="16" spans="1:33" ht="15.75" customHeight="1" x14ac:dyDescent="0.2">
      <c r="A16" s="28" t="s">
        <v>50</v>
      </c>
      <c r="B16" s="42" t="s">
        <v>42</v>
      </c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16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>
        <v>0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0.21126388888888886</v>
      </c>
      <c r="AD16" s="39">
        <f t="shared" si="12"/>
        <v>0</v>
      </c>
      <c r="AE16" s="39">
        <v>-5.42</v>
      </c>
      <c r="AF16" s="39">
        <v>-5.0206542424242402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16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>
        <v>0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0.21126388888888886</v>
      </c>
      <c r="AD17" s="39">
        <f t="shared" si="12"/>
        <v>0</v>
      </c>
      <c r="AE17" s="39">
        <v>-5.42</v>
      </c>
      <c r="AF17" s="39">
        <v>-5.0206542424242402</v>
      </c>
      <c r="AG17" s="39">
        <v>0</v>
      </c>
    </row>
    <row r="18" spans="1:33" ht="15.75" customHeight="1" x14ac:dyDescent="0.2">
      <c r="A18" s="28" t="s">
        <v>52</v>
      </c>
      <c r="B18" s="42" t="s">
        <v>53</v>
      </c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16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>
        <v>0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0.21126388888888886</v>
      </c>
      <c r="AD18" s="39">
        <f t="shared" si="12"/>
        <v>0</v>
      </c>
      <c r="AE18" s="39">
        <v>-5.42</v>
      </c>
      <c r="AF18" s="39">
        <v>-5.0206542424242402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4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0.21126388888888886</v>
      </c>
      <c r="AD19" s="39">
        <f t="shared" si="12"/>
        <v>0</v>
      </c>
      <c r="AE19" s="39">
        <v>-5.42</v>
      </c>
      <c r="AF19" s="39">
        <v>-5.020654242424242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4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0.21126388888888886</v>
      </c>
      <c r="AD20" s="39">
        <f t="shared" si="12"/>
        <v>0</v>
      </c>
      <c r="AE20" s="39">
        <v>-5.42</v>
      </c>
      <c r="AF20" s="39">
        <v>-5.020654242424242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4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0.21126388888888886</v>
      </c>
      <c r="AD21" s="39">
        <f t="shared" si="12"/>
        <v>0</v>
      </c>
      <c r="AE21" s="39">
        <v>-5.42</v>
      </c>
      <c r="AF21" s="39">
        <v>-5.020654242424242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4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0.21126388888888886</v>
      </c>
      <c r="AD22" s="39">
        <f t="shared" si="12"/>
        <v>0</v>
      </c>
      <c r="AE22" s="39">
        <v>-5.42</v>
      </c>
      <c r="AF22" s="39">
        <v>-5.020654242424242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4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0.21126388888888886</v>
      </c>
      <c r="AD23" s="39">
        <f t="shared" si="12"/>
        <v>0</v>
      </c>
      <c r="AE23" s="39">
        <v>-5.42</v>
      </c>
      <c r="AF23" s="39">
        <v>-5.020654242424242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4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0.21126388888888886</v>
      </c>
      <c r="AD24" s="39">
        <f t="shared" si="12"/>
        <v>0</v>
      </c>
      <c r="AE24" s="39">
        <v>-5.42</v>
      </c>
      <c r="AF24" s="39">
        <v>-5.020654242424242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4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0.21126388888888886</v>
      </c>
      <c r="AD25" s="39">
        <f t="shared" si="12"/>
        <v>0</v>
      </c>
      <c r="AE25" s="25">
        <v>-5.42</v>
      </c>
      <c r="AF25" s="25">
        <v>-5.0199999999999898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0.21126388888888886</v>
      </c>
      <c r="AD26" s="39">
        <f t="shared" si="12"/>
        <v>0</v>
      </c>
      <c r="AE26" s="25">
        <v>-5.42</v>
      </c>
      <c r="AF26" s="25">
        <v>-5.0206542424242402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0.21126388888888886</v>
      </c>
      <c r="AD27" s="39">
        <f t="shared" si="12"/>
        <v>0</v>
      </c>
      <c r="AE27" s="25">
        <v>-5.42</v>
      </c>
      <c r="AF27" s="25">
        <v>-5.0206542424242402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0.21126388888888886</v>
      </c>
      <c r="AD28" s="39">
        <f t="shared" si="12"/>
        <v>0</v>
      </c>
      <c r="AE28" s="25">
        <v>-5.42</v>
      </c>
      <c r="AF28" s="25">
        <v>-5.0206542424242402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0.21126388888888886</v>
      </c>
      <c r="AD29" s="39">
        <f t="shared" si="12"/>
        <v>0</v>
      </c>
      <c r="AE29" s="25">
        <v>-5.42</v>
      </c>
      <c r="AF29" s="25">
        <v>-5.0206542424242402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0.21126388888888886</v>
      </c>
      <c r="AD30" s="39">
        <f t="shared" si="12"/>
        <v>0</v>
      </c>
      <c r="AE30" s="25">
        <v>-5.42</v>
      </c>
      <c r="AF30" s="25">
        <v>-4.9079652541666601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0.21126388888888886</v>
      </c>
      <c r="AD31" s="39">
        <f t="shared" si="12"/>
        <v>0</v>
      </c>
      <c r="AE31" s="45">
        <v>-5.42</v>
      </c>
      <c r="AF31" s="45">
        <v>-4.9079652541666654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0.21126388888888886</v>
      </c>
      <c r="AD32" s="39">
        <f t="shared" si="12"/>
        <v>0</v>
      </c>
      <c r="AE32" s="60">
        <v>-5.42</v>
      </c>
      <c r="AF32" s="60">
        <v>-4.9079652541666601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Info!B1:BJ5000""),3,FALSE),"""")"),"Flush Pull Handles, Black 2 Pack - Barn Door Pulls for Sliding Closet or Cabinet")</f>
        <v>Flush Pull Handles, Black 2 Pack - Barn Door Pulls for Sliding Closet or Cabinet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Info!B1:BJ5000""),2,FALSE),"""")"),"B07PWG5YGP")</f>
        <v>B07PWG5YGP</v>
      </c>
      <c r="B2" s="2" t="s">
        <v>70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63" customHeight="1" x14ac:dyDescent="0.2">
      <c r="A3" s="83" t="s">
        <v>30</v>
      </c>
      <c r="B3" s="80"/>
      <c r="C3" s="3">
        <f>((AE32+AF32)/0.85)*-1</f>
        <v>6.8049585904411645</v>
      </c>
      <c r="D3" s="4">
        <f>SUM(D4:D99702)</f>
        <v>181</v>
      </c>
      <c r="E3" s="4"/>
      <c r="F3" s="5">
        <f t="shared" ref="F3:G3" si="0">SUM(F4:F99702)</f>
        <v>2177.1900000000005</v>
      </c>
      <c r="G3" s="5">
        <f t="shared" si="0"/>
        <v>-19.2</v>
      </c>
      <c r="H3" s="6">
        <f t="shared" ref="H3:H32" si="1">G3/F3*-1</f>
        <v>8.8187066815482319E-3</v>
      </c>
      <c r="I3" s="7">
        <f t="shared" ref="I3:I32" si="2">J3/F3</f>
        <v>0.34720290108340185</v>
      </c>
      <c r="J3" s="5">
        <f>SUM(J4:J99702)</f>
        <v>755.92668420977179</v>
      </c>
      <c r="K3" s="5">
        <f t="shared" ref="K3:K32" si="3">J3/D3</f>
        <v>4.1763905204959766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Sheet!a1:g5000""),2,FALSE),"""")"),"REORDER - March
REORDER - April
2 - May
2 - June
2 - July
2 - Aug
2 - Sept
2 - Oct
2 - Nov
2 - Dec
REORDER - Jan
REORDER - Feb")</f>
        <v>REORDER - March
REORDER - April
2 - May
2 - June
2 - July
2 - Aug
2 - Sept
2 - Oct
2 - Nov
2 - Dec
REORDER - Jan
REORDER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-2.7903228415115224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Info!B2:BZ3000""),37,FALSE)),"""")*-1"),-2.30421480187499)</f>
        <v>-2.3042148018749899</v>
      </c>
      <c r="AG3" s="5">
        <f>SUM(AG4:AG99702)</f>
        <v>-4.3000000000000007</v>
      </c>
    </row>
    <row r="4" spans="1:33" ht="15.75" customHeight="1" x14ac:dyDescent="0.2">
      <c r="A4" s="14" t="s">
        <v>31</v>
      </c>
      <c r="B4" s="14" t="s">
        <v>71</v>
      </c>
      <c r="C4" s="15">
        <f t="shared" ref="C4:C32" si="4">IFERROR(F4/D4," - ")</f>
        <v>11.212222222222222</v>
      </c>
      <c r="D4" s="16">
        <v>9</v>
      </c>
      <c r="E4" s="16">
        <v>0</v>
      </c>
      <c r="F4" s="17">
        <v>100.91</v>
      </c>
      <c r="G4" s="17">
        <v>-12.799999999999999</v>
      </c>
      <c r="H4" s="18">
        <f t="shared" si="1"/>
        <v>0.12684570409275592</v>
      </c>
      <c r="I4" s="18">
        <f t="shared" si="2"/>
        <v>0.19944079666572662</v>
      </c>
      <c r="J4" s="17">
        <f t="shared" ref="J4:J32" si="5">F4*0.85+G4+AF4*D4+D4*AE4+AG4+AD4</f>
        <v>20.125570791538472</v>
      </c>
      <c r="K4" s="17">
        <f t="shared" si="3"/>
        <v>2.2361745323931634</v>
      </c>
      <c r="L4" s="16">
        <v>30</v>
      </c>
      <c r="M4" s="19">
        <f t="shared" ref="M4:M32" si="6">IFERROR(D4/L4,"-")</f>
        <v>0.3</v>
      </c>
      <c r="N4" s="16">
        <v>224</v>
      </c>
      <c r="O4" s="20">
        <f t="shared" ref="O4:P4" si="7">D4/7</f>
        <v>1.2857142857142858</v>
      </c>
      <c r="P4" s="20">
        <f t="shared" si="7"/>
        <v>0</v>
      </c>
      <c r="Q4" s="16">
        <f t="shared" ref="Q4:Q32" si="8">ROUNDDOWN(N4/(O4+P4),0)</f>
        <v>174</v>
      </c>
      <c r="R4" s="16"/>
      <c r="S4" s="21">
        <v>0.47559893522626401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1.1170907407407407E-2</v>
      </c>
      <c r="AD4" s="25">
        <f t="shared" ref="AD4:AD32" si="12">IFERROR(AB4*AC4*D4*2,0)</f>
        <v>-0.13874266999999998</v>
      </c>
      <c r="AE4" s="25">
        <v>-3.48</v>
      </c>
      <c r="AF4" s="25">
        <v>-2.3765762820512815</v>
      </c>
      <c r="AG4" s="25">
        <v>0</v>
      </c>
    </row>
    <row r="5" spans="1:33" ht="15.75" customHeight="1" x14ac:dyDescent="0.2">
      <c r="A5" s="28" t="s">
        <v>35</v>
      </c>
      <c r="B5" s="28" t="s">
        <v>72</v>
      </c>
      <c r="C5" s="15">
        <f t="shared" si="4"/>
        <v>10.99</v>
      </c>
      <c r="D5" s="29">
        <v>3</v>
      </c>
      <c r="E5" s="29">
        <v>0</v>
      </c>
      <c r="F5" s="30">
        <v>32.97</v>
      </c>
      <c r="G5" s="30">
        <v>-4.4399999999999995</v>
      </c>
      <c r="H5" s="31">
        <f t="shared" si="1"/>
        <v>0.13466787989080981</v>
      </c>
      <c r="I5" s="31">
        <f t="shared" si="2"/>
        <v>0.18102729778253521</v>
      </c>
      <c r="J5" s="32">
        <f t="shared" si="5"/>
        <v>5.9684700078901853</v>
      </c>
      <c r="K5" s="32">
        <f t="shared" si="3"/>
        <v>1.9894900026300617</v>
      </c>
      <c r="L5" s="29">
        <v>21</v>
      </c>
      <c r="M5" s="33">
        <f t="shared" si="6"/>
        <v>0.14285714285714285</v>
      </c>
      <c r="N5" s="29">
        <v>219</v>
      </c>
      <c r="O5" s="34">
        <f t="shared" ref="O5:P5" si="13">D5/7</f>
        <v>0.42857142857142855</v>
      </c>
      <c r="P5" s="34">
        <f t="shared" si="13"/>
        <v>0</v>
      </c>
      <c r="Q5" s="29">
        <f t="shared" si="8"/>
        <v>511</v>
      </c>
      <c r="R5" s="29"/>
      <c r="S5" s="35">
        <v>0.489945155393053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1.1183851680185399E-2</v>
      </c>
      <c r="AD5" s="39">
        <f t="shared" si="12"/>
        <v>-4.6301145955967543E-2</v>
      </c>
      <c r="AE5" s="39">
        <v>-3.48</v>
      </c>
      <c r="AF5" s="39">
        <v>-2.3765762820512815</v>
      </c>
      <c r="AG5" s="39">
        <v>0</v>
      </c>
    </row>
    <row r="6" spans="1:33" ht="15.75" customHeight="1" x14ac:dyDescent="0.2">
      <c r="A6" s="28" t="s">
        <v>37</v>
      </c>
      <c r="B6" s="28" t="s">
        <v>73</v>
      </c>
      <c r="C6" s="15">
        <f t="shared" si="4"/>
        <v>10.190000000000001</v>
      </c>
      <c r="D6" s="29">
        <v>5</v>
      </c>
      <c r="E6" s="29">
        <v>0</v>
      </c>
      <c r="F6" s="30">
        <v>50.95</v>
      </c>
      <c r="G6" s="30">
        <v>0</v>
      </c>
      <c r="H6" s="31">
        <f t="shared" si="1"/>
        <v>0</v>
      </c>
      <c r="I6" s="31">
        <f t="shared" si="2"/>
        <v>0.27374954521359146</v>
      </c>
      <c r="J6" s="32">
        <f t="shared" si="5"/>
        <v>13.947539328632486</v>
      </c>
      <c r="K6" s="32">
        <f t="shared" si="3"/>
        <v>2.7895078657264971</v>
      </c>
      <c r="L6" s="29">
        <v>28</v>
      </c>
      <c r="M6" s="33">
        <f t="shared" si="6"/>
        <v>0.17857142857142858</v>
      </c>
      <c r="N6" s="29">
        <v>209</v>
      </c>
      <c r="O6" s="34">
        <f t="shared" ref="O6:P6" si="14">D6/7</f>
        <v>0.7142857142857143</v>
      </c>
      <c r="P6" s="34">
        <f t="shared" si="14"/>
        <v>0</v>
      </c>
      <c r="Q6" s="29">
        <f t="shared" si="8"/>
        <v>292</v>
      </c>
      <c r="R6" s="29"/>
      <c r="S6" s="35">
        <v>0.50757575757575701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1.1170907407407407E-2</v>
      </c>
      <c r="AD6" s="39">
        <f t="shared" si="12"/>
        <v>-7.7079261111111103E-2</v>
      </c>
      <c r="AE6" s="39">
        <v>-3.48</v>
      </c>
      <c r="AF6" s="39">
        <v>-2.3765762820512815</v>
      </c>
      <c r="AG6" s="39">
        <v>0</v>
      </c>
    </row>
    <row r="7" spans="1:33" ht="15.75" customHeight="1" x14ac:dyDescent="0.2">
      <c r="A7" s="28" t="s">
        <v>39</v>
      </c>
      <c r="B7" s="28" t="s">
        <v>74</v>
      </c>
      <c r="C7" s="15">
        <f t="shared" si="4"/>
        <v>10.989999999999998</v>
      </c>
      <c r="D7" s="29">
        <v>7</v>
      </c>
      <c r="E7" s="29">
        <v>0</v>
      </c>
      <c r="F7" s="30">
        <v>76.929999999999993</v>
      </c>
      <c r="G7" s="30">
        <v>0</v>
      </c>
      <c r="H7" s="31">
        <f t="shared" si="1"/>
        <v>0</v>
      </c>
      <c r="I7" s="31">
        <f t="shared" si="2"/>
        <v>0.27280066372137618</v>
      </c>
      <c r="J7" s="32">
        <f t="shared" si="5"/>
        <v>20.986555060085468</v>
      </c>
      <c r="K7" s="32">
        <f t="shared" si="3"/>
        <v>2.998079294297924</v>
      </c>
      <c r="L7" s="29">
        <v>30</v>
      </c>
      <c r="M7" s="33">
        <f t="shared" si="6"/>
        <v>0.23333333333333334</v>
      </c>
      <c r="N7" s="29">
        <v>200</v>
      </c>
      <c r="O7" s="34">
        <f t="shared" ref="O7:P7" si="15">D7/7</f>
        <v>1</v>
      </c>
      <c r="P7" s="34">
        <f t="shared" si="15"/>
        <v>0</v>
      </c>
      <c r="Q7" s="29">
        <f t="shared" si="8"/>
        <v>200</v>
      </c>
      <c r="R7" s="29"/>
      <c r="S7" s="35">
        <v>0.53333333333333299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1.1170907407407407E-2</v>
      </c>
      <c r="AD7" s="39">
        <f t="shared" si="12"/>
        <v>-0.10791096555555554</v>
      </c>
      <c r="AE7" s="39">
        <v>-3.48</v>
      </c>
      <c r="AF7" s="39">
        <v>-2.3765762820512815</v>
      </c>
      <c r="AG7" s="39">
        <v>-3.3000000000000003</v>
      </c>
    </row>
    <row r="8" spans="1:33" ht="15.75" customHeight="1" x14ac:dyDescent="0.2">
      <c r="A8" s="28" t="s">
        <v>41</v>
      </c>
      <c r="B8" s="28" t="s">
        <v>75</v>
      </c>
      <c r="C8" s="15">
        <f t="shared" si="4"/>
        <v>10.190000000000001</v>
      </c>
      <c r="D8" s="29">
        <v>10</v>
      </c>
      <c r="E8" s="29">
        <v>0</v>
      </c>
      <c r="F8" s="30">
        <v>101.9</v>
      </c>
      <c r="G8" s="30">
        <v>0</v>
      </c>
      <c r="H8" s="31">
        <f t="shared" si="1"/>
        <v>0</v>
      </c>
      <c r="I8" s="31">
        <f t="shared" si="2"/>
        <v>0.26360001450223547</v>
      </c>
      <c r="J8" s="32">
        <f t="shared" si="5"/>
        <v>26.860841477777793</v>
      </c>
      <c r="K8" s="32">
        <f t="shared" si="3"/>
        <v>2.6860841477777795</v>
      </c>
      <c r="L8" s="29">
        <v>39</v>
      </c>
      <c r="M8" s="33">
        <f t="shared" si="6"/>
        <v>0.25641025641025639</v>
      </c>
      <c r="N8" s="29">
        <v>191</v>
      </c>
      <c r="O8" s="34">
        <f t="shared" ref="O8:P8" si="16">D8/7</f>
        <v>1.4285714285714286</v>
      </c>
      <c r="P8" s="34">
        <f t="shared" si="16"/>
        <v>0</v>
      </c>
      <c r="Q8" s="29">
        <f t="shared" si="8"/>
        <v>133</v>
      </c>
      <c r="R8" s="29"/>
      <c r="S8" s="35">
        <v>0.546733668341708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1.1170907407407407E-2</v>
      </c>
      <c r="AD8" s="39">
        <f t="shared" si="12"/>
        <v>-0.15415852222222221</v>
      </c>
      <c r="AE8" s="39">
        <v>-3.48</v>
      </c>
      <c r="AF8" s="39">
        <v>-2.38</v>
      </c>
      <c r="AG8" s="39">
        <v>-1</v>
      </c>
    </row>
    <row r="9" spans="1:33" ht="15.75" customHeight="1" x14ac:dyDescent="0.2">
      <c r="A9" s="28" t="s">
        <v>43</v>
      </c>
      <c r="B9" s="28" t="s">
        <v>76</v>
      </c>
      <c r="C9" s="15">
        <f t="shared" si="4"/>
        <v>9.0488235294117647</v>
      </c>
      <c r="D9" s="29">
        <v>17</v>
      </c>
      <c r="E9" s="29">
        <v>2</v>
      </c>
      <c r="F9" s="30">
        <v>153.83000000000001</v>
      </c>
      <c r="G9" s="30">
        <v>-0.16</v>
      </c>
      <c r="H9" s="31">
        <f t="shared" si="1"/>
        <v>1.040109211467204E-3</v>
      </c>
      <c r="I9" s="31">
        <f t="shared" si="2"/>
        <v>0.19540647017548049</v>
      </c>
      <c r="J9" s="32">
        <f t="shared" si="5"/>
        <v>30.059377307094167</v>
      </c>
      <c r="K9" s="32">
        <f t="shared" si="3"/>
        <v>1.7681986651231862</v>
      </c>
      <c r="L9" s="29">
        <v>53</v>
      </c>
      <c r="M9" s="33">
        <f t="shared" si="6"/>
        <v>0.32075471698113206</v>
      </c>
      <c r="N9" s="29">
        <v>172</v>
      </c>
      <c r="O9" s="34">
        <f t="shared" ref="O9:P9" si="17">D9/7</f>
        <v>2.4285714285714284</v>
      </c>
      <c r="P9" s="34">
        <f t="shared" si="17"/>
        <v>0.2857142857142857</v>
      </c>
      <c r="Q9" s="29">
        <f t="shared" si="8"/>
        <v>63</v>
      </c>
      <c r="R9" s="29"/>
      <c r="S9" s="35">
        <v>0.59009483667017903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1.1170907407407407E-2</v>
      </c>
      <c r="AD9" s="39">
        <f t="shared" si="12"/>
        <v>-0.26206948777777772</v>
      </c>
      <c r="AE9" s="39">
        <v>-3.48</v>
      </c>
      <c r="AF9" s="39">
        <v>-2.4184737179487099</v>
      </c>
      <c r="AG9" s="39">
        <v>0</v>
      </c>
    </row>
    <row r="10" spans="1:33" ht="15.75" customHeight="1" x14ac:dyDescent="0.2">
      <c r="A10" s="28" t="s">
        <v>44</v>
      </c>
      <c r="B10" s="28" t="s">
        <v>77</v>
      </c>
      <c r="C10" s="15">
        <f t="shared" si="4"/>
        <v>9.3899999999999988</v>
      </c>
      <c r="D10" s="29">
        <v>15</v>
      </c>
      <c r="E10" s="29">
        <v>5</v>
      </c>
      <c r="F10" s="30">
        <v>140.85</v>
      </c>
      <c r="G10" s="30">
        <v>-0.19</v>
      </c>
      <c r="H10" s="31">
        <f t="shared" si="1"/>
        <v>1.3489527866524672E-3</v>
      </c>
      <c r="I10" s="31">
        <f t="shared" si="2"/>
        <v>0.21884385124200226</v>
      </c>
      <c r="J10" s="32">
        <f t="shared" si="5"/>
        <v>30.824156447436017</v>
      </c>
      <c r="K10" s="32">
        <f t="shared" si="3"/>
        <v>2.054943763162401</v>
      </c>
      <c r="L10" s="29">
        <v>49</v>
      </c>
      <c r="M10" s="33">
        <f t="shared" si="6"/>
        <v>0.30612244897959184</v>
      </c>
      <c r="N10" s="29">
        <v>154</v>
      </c>
      <c r="O10" s="34">
        <f t="shared" ref="O10:P10" si="18">D10/7</f>
        <v>2.1428571428571428</v>
      </c>
      <c r="P10" s="34">
        <f t="shared" si="18"/>
        <v>0.7142857142857143</v>
      </c>
      <c r="Q10" s="29">
        <f t="shared" si="8"/>
        <v>53</v>
      </c>
      <c r="R10" s="29"/>
      <c r="S10" s="35">
        <v>0.660022148394241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1.1170907407407407E-2</v>
      </c>
      <c r="AD10" s="39">
        <f t="shared" si="12"/>
        <v>-0.23123778333333331</v>
      </c>
      <c r="AE10" s="39">
        <v>-3.48</v>
      </c>
      <c r="AF10" s="39">
        <v>-2.4184737179487099</v>
      </c>
      <c r="AG10" s="39">
        <v>0</v>
      </c>
    </row>
    <row r="11" spans="1:33" ht="15.75" customHeight="1" x14ac:dyDescent="0.2">
      <c r="A11" s="28" t="s">
        <v>45</v>
      </c>
      <c r="B11" s="28" t="s">
        <v>75</v>
      </c>
      <c r="C11" s="15">
        <f t="shared" si="4"/>
        <v>10.19</v>
      </c>
      <c r="D11" s="29">
        <v>10</v>
      </c>
      <c r="E11" s="29">
        <v>5</v>
      </c>
      <c r="F11" s="30">
        <v>101.89999999999999</v>
      </c>
      <c r="G11" s="30">
        <v>-0.04</v>
      </c>
      <c r="H11" s="31">
        <f t="shared" si="1"/>
        <v>3.9254170755642788E-4</v>
      </c>
      <c r="I11" s="31">
        <f t="shared" si="2"/>
        <v>0.26924538074868176</v>
      </c>
      <c r="J11" s="32">
        <f t="shared" si="5"/>
        <v>27.436104298290669</v>
      </c>
      <c r="K11" s="32">
        <f t="shared" si="3"/>
        <v>2.7436104298290669</v>
      </c>
      <c r="L11" s="29">
        <v>50</v>
      </c>
      <c r="M11" s="33">
        <f t="shared" si="6"/>
        <v>0.2</v>
      </c>
      <c r="N11" s="29">
        <v>138</v>
      </c>
      <c r="O11" s="34">
        <f t="shared" ref="O11:P11" si="19">D11/7</f>
        <v>1.4285714285714286</v>
      </c>
      <c r="P11" s="34">
        <f t="shared" si="19"/>
        <v>0.7142857142857143</v>
      </c>
      <c r="Q11" s="29">
        <f t="shared" si="8"/>
        <v>64</v>
      </c>
      <c r="R11" s="29"/>
      <c r="S11" s="35">
        <v>0.72046783625730904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1.1170907407407407E-2</v>
      </c>
      <c r="AD11" s="39">
        <f t="shared" si="12"/>
        <v>-0.15415852222222221</v>
      </c>
      <c r="AE11" s="39">
        <v>-3.48</v>
      </c>
      <c r="AF11" s="39">
        <v>-2.4184737179487099</v>
      </c>
      <c r="AG11" s="39">
        <v>0</v>
      </c>
    </row>
    <row r="12" spans="1:33" ht="15.75" customHeight="1" x14ac:dyDescent="0.2">
      <c r="A12" s="28" t="s">
        <v>46</v>
      </c>
      <c r="B12" s="28" t="s">
        <v>75</v>
      </c>
      <c r="C12" s="15">
        <f t="shared" si="4"/>
        <v>9.99</v>
      </c>
      <c r="D12" s="29">
        <v>7</v>
      </c>
      <c r="E12" s="29">
        <v>0</v>
      </c>
      <c r="F12" s="30">
        <v>69.930000000000007</v>
      </c>
      <c r="G12" s="30">
        <v>0</v>
      </c>
      <c r="H12" s="31">
        <f t="shared" si="1"/>
        <v>0</v>
      </c>
      <c r="I12" s="31">
        <f t="shared" si="2"/>
        <v>0.2580190620449519</v>
      </c>
      <c r="J12" s="32">
        <f t="shared" si="5"/>
        <v>18.043273008803489</v>
      </c>
      <c r="K12" s="32">
        <f t="shared" si="3"/>
        <v>2.5776104298290696</v>
      </c>
      <c r="L12" s="29">
        <v>55</v>
      </c>
      <c r="M12" s="33">
        <f t="shared" si="6"/>
        <v>0.12727272727272726</v>
      </c>
      <c r="N12" s="29">
        <v>130</v>
      </c>
      <c r="O12" s="34">
        <f t="shared" ref="O12:P12" si="20">D12/7</f>
        <v>1</v>
      </c>
      <c r="P12" s="34">
        <f t="shared" si="20"/>
        <v>0</v>
      </c>
      <c r="Q12" s="29">
        <f t="shared" si="8"/>
        <v>130</v>
      </c>
      <c r="R12" s="29"/>
      <c r="S12" s="35">
        <v>0.67378410438908598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1.1170907407407407E-2</v>
      </c>
      <c r="AD12" s="39">
        <f t="shared" si="12"/>
        <v>-0.10791096555555554</v>
      </c>
      <c r="AE12" s="39">
        <v>-3.48</v>
      </c>
      <c r="AF12" s="39">
        <v>-2.4184737179487099</v>
      </c>
      <c r="AG12" s="39">
        <v>0</v>
      </c>
    </row>
    <row r="13" spans="1:33" ht="15.75" customHeight="1" x14ac:dyDescent="0.2">
      <c r="A13" s="28" t="s">
        <v>47</v>
      </c>
      <c r="B13" s="28" t="s">
        <v>78</v>
      </c>
      <c r="C13" s="15">
        <f t="shared" si="4"/>
        <v>11.1775</v>
      </c>
      <c r="D13" s="29">
        <v>16</v>
      </c>
      <c r="E13" s="29">
        <v>1</v>
      </c>
      <c r="F13" s="32">
        <v>178.84</v>
      </c>
      <c r="G13" s="30">
        <v>-0.22000000000000003</v>
      </c>
      <c r="H13" s="31">
        <f t="shared" si="1"/>
        <v>1.2301498546186537E-3</v>
      </c>
      <c r="I13" s="31">
        <f t="shared" si="2"/>
        <v>0.31770826640821187</v>
      </c>
      <c r="J13" s="32">
        <f t="shared" si="5"/>
        <v>56.818946364444614</v>
      </c>
      <c r="K13" s="32">
        <f t="shared" si="3"/>
        <v>3.5511841477777883</v>
      </c>
      <c r="L13" s="29">
        <v>49</v>
      </c>
      <c r="M13" s="33">
        <f t="shared" si="6"/>
        <v>0.32653061224489793</v>
      </c>
      <c r="N13" s="29">
        <v>113</v>
      </c>
      <c r="O13" s="34">
        <f t="shared" ref="O13:P13" si="21">D13/7</f>
        <v>2.2857142857142856</v>
      </c>
      <c r="P13" s="34">
        <f t="shared" si="21"/>
        <v>0.14285714285714285</v>
      </c>
      <c r="Q13" s="29">
        <f t="shared" si="8"/>
        <v>46</v>
      </c>
      <c r="R13" s="29"/>
      <c r="S13" s="35">
        <v>0.67714631197097896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0.11000000000000001</v>
      </c>
      <c r="Z13" s="28">
        <v>2</v>
      </c>
      <c r="AA13" s="28" t="s">
        <v>34</v>
      </c>
      <c r="AB13" s="40">
        <f t="shared" si="11"/>
        <v>-0.69</v>
      </c>
      <c r="AC13" s="41">
        <v>1.1170907407407407E-2</v>
      </c>
      <c r="AD13" s="39">
        <f t="shared" si="12"/>
        <v>-0.24665363555555553</v>
      </c>
      <c r="AE13" s="39">
        <v>-3.48</v>
      </c>
      <c r="AF13" s="39">
        <v>-2.4405249999999898</v>
      </c>
      <c r="AG13" s="39">
        <v>0</v>
      </c>
    </row>
    <row r="14" spans="1:33" ht="15.75" customHeight="1" x14ac:dyDescent="0.2">
      <c r="A14" s="28" t="s">
        <v>48</v>
      </c>
      <c r="B14" s="28" t="s">
        <v>79</v>
      </c>
      <c r="C14" s="15">
        <f t="shared" si="4"/>
        <v>11.513809523809524</v>
      </c>
      <c r="D14" s="29">
        <v>21</v>
      </c>
      <c r="E14" s="29">
        <v>2</v>
      </c>
      <c r="F14" s="32">
        <v>241.79000000000002</v>
      </c>
      <c r="G14" s="30">
        <v>-0.32</v>
      </c>
      <c r="H14" s="31">
        <f t="shared" si="1"/>
        <v>1.3234625087886181E-3</v>
      </c>
      <c r="I14" s="31">
        <f t="shared" si="2"/>
        <v>0.33312685430883632</v>
      </c>
      <c r="J14" s="32">
        <f t="shared" si="5"/>
        <v>80.546742103333543</v>
      </c>
      <c r="K14" s="32">
        <f t="shared" si="3"/>
        <v>3.8355591477777877</v>
      </c>
      <c r="L14" s="29">
        <v>81</v>
      </c>
      <c r="M14" s="33">
        <f t="shared" si="6"/>
        <v>0.25925925925925924</v>
      </c>
      <c r="N14" s="29">
        <v>91</v>
      </c>
      <c r="O14" s="34">
        <f t="shared" ref="O14:P14" si="22">D14/7</f>
        <v>3</v>
      </c>
      <c r="P14" s="34">
        <f t="shared" si="22"/>
        <v>0.2857142857142857</v>
      </c>
      <c r="Q14" s="29">
        <f t="shared" si="8"/>
        <v>27</v>
      </c>
      <c r="R14" s="29"/>
      <c r="S14" s="35">
        <v>0.84324324324324296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1.1170907407407407E-2</v>
      </c>
      <c r="AD14" s="39">
        <f t="shared" si="12"/>
        <v>-0.3237328966666666</v>
      </c>
      <c r="AE14" s="39">
        <v>-3.48</v>
      </c>
      <c r="AF14" s="39">
        <v>-2.4405249999999898</v>
      </c>
      <c r="AG14" s="39">
        <v>0</v>
      </c>
    </row>
    <row r="15" spans="1:33" ht="15.75" customHeight="1" x14ac:dyDescent="0.2">
      <c r="A15" s="28" t="s">
        <v>49</v>
      </c>
      <c r="B15" s="28" t="s">
        <v>80</v>
      </c>
      <c r="C15" s="15">
        <f t="shared" si="4"/>
        <v>12.297692307692309</v>
      </c>
      <c r="D15" s="29">
        <v>13</v>
      </c>
      <c r="E15" s="29">
        <v>2</v>
      </c>
      <c r="F15" s="32">
        <v>159.87</v>
      </c>
      <c r="G15" s="30">
        <v>-0.16</v>
      </c>
      <c r="H15" s="31">
        <f t="shared" si="1"/>
        <v>1.0008131606930632E-3</v>
      </c>
      <c r="I15" s="31">
        <f t="shared" si="2"/>
        <v>0.36631180910184052</v>
      </c>
      <c r="J15" s="32">
        <f t="shared" si="5"/>
        <v>58.562268921111247</v>
      </c>
      <c r="K15" s="32">
        <f t="shared" si="3"/>
        <v>4.5047899170085577</v>
      </c>
      <c r="L15" s="29">
        <v>98</v>
      </c>
      <c r="M15" s="33">
        <f t="shared" si="6"/>
        <v>0.1326530612244898</v>
      </c>
      <c r="N15" s="29">
        <v>71</v>
      </c>
      <c r="O15" s="34">
        <f t="shared" ref="O15:P15" si="23">D15/7</f>
        <v>1.8571428571428572</v>
      </c>
      <c r="P15" s="34">
        <f t="shared" si="23"/>
        <v>0.2857142857142857</v>
      </c>
      <c r="Q15" s="29">
        <f t="shared" si="8"/>
        <v>33</v>
      </c>
      <c r="R15" s="29"/>
      <c r="S15" s="35">
        <v>0.896142433234421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1.1170907407407407E-2</v>
      </c>
      <c r="AD15" s="39">
        <f t="shared" si="12"/>
        <v>-0.20040607888888887</v>
      </c>
      <c r="AE15" s="39">
        <v>-3.48</v>
      </c>
      <c r="AF15" s="39">
        <v>-2.4405249999999898</v>
      </c>
      <c r="AG15" s="39">
        <v>0</v>
      </c>
    </row>
    <row r="16" spans="1:33" ht="15.75" customHeight="1" x14ac:dyDescent="0.2">
      <c r="A16" s="28" t="s">
        <v>50</v>
      </c>
      <c r="B16" s="28" t="s">
        <v>81</v>
      </c>
      <c r="C16" s="15">
        <f t="shared" si="4"/>
        <v>16.353636363636365</v>
      </c>
      <c r="D16" s="29">
        <v>11</v>
      </c>
      <c r="E16" s="29">
        <v>2</v>
      </c>
      <c r="F16" s="32">
        <v>179.89000000000001</v>
      </c>
      <c r="G16" s="30">
        <v>-0.26</v>
      </c>
      <c r="H16" s="31">
        <f t="shared" si="1"/>
        <v>1.4453277002612708E-3</v>
      </c>
      <c r="I16" s="31">
        <f t="shared" si="2"/>
        <v>0.48558091403388559</v>
      </c>
      <c r="J16" s="32">
        <f t="shared" si="5"/>
        <v>87.35115062555569</v>
      </c>
      <c r="K16" s="32">
        <f t="shared" si="3"/>
        <v>7.9410136932323354</v>
      </c>
      <c r="L16" s="29">
        <v>56</v>
      </c>
      <c r="M16" s="33">
        <f t="shared" si="6"/>
        <v>0.19642857142857142</v>
      </c>
      <c r="N16" s="29">
        <v>57</v>
      </c>
      <c r="O16" s="34">
        <f t="shared" ref="O16:P16" si="24">D16/7</f>
        <v>1.5714285714285714</v>
      </c>
      <c r="P16" s="34">
        <f t="shared" si="24"/>
        <v>0.2857142857142857</v>
      </c>
      <c r="Q16" s="29">
        <f t="shared" si="8"/>
        <v>30</v>
      </c>
      <c r="R16" s="29"/>
      <c r="S16" s="35">
        <v>1.0015748031495999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1.1170907407407407E-2</v>
      </c>
      <c r="AD16" s="39">
        <f t="shared" si="12"/>
        <v>-0.16957437444444443</v>
      </c>
      <c r="AE16" s="39">
        <v>-3.48</v>
      </c>
      <c r="AF16" s="39">
        <v>-2.4405249999999898</v>
      </c>
      <c r="AG16" s="39">
        <v>0</v>
      </c>
    </row>
    <row r="17" spans="1:33" ht="15.75" customHeight="1" x14ac:dyDescent="0.2">
      <c r="A17" s="28" t="s">
        <v>51</v>
      </c>
      <c r="B17" s="28" t="s">
        <v>82</v>
      </c>
      <c r="C17" s="15">
        <f t="shared" si="4"/>
        <v>17.656666666666663</v>
      </c>
      <c r="D17" s="29">
        <v>6</v>
      </c>
      <c r="E17" s="29">
        <v>4</v>
      </c>
      <c r="F17" s="32">
        <v>105.93999999999998</v>
      </c>
      <c r="G17" s="30">
        <v>-0.14000000000000001</v>
      </c>
      <c r="H17" s="31">
        <f t="shared" si="1"/>
        <v>1.3215027373985279E-3</v>
      </c>
      <c r="I17" s="31">
        <f t="shared" si="2"/>
        <v>0.51249155075199848</v>
      </c>
      <c r="J17" s="32">
        <f t="shared" si="5"/>
        <v>54.293354886666712</v>
      </c>
      <c r="K17" s="32">
        <f t="shared" si="3"/>
        <v>9.0488924811111193</v>
      </c>
      <c r="L17" s="29">
        <v>37</v>
      </c>
      <c r="M17" s="33">
        <f t="shared" si="6"/>
        <v>0.16216216216216217</v>
      </c>
      <c r="N17" s="29">
        <v>45</v>
      </c>
      <c r="O17" s="34">
        <f t="shared" ref="O17:P17" si="25">D17/7</f>
        <v>0.8571428571428571</v>
      </c>
      <c r="P17" s="34">
        <f t="shared" si="25"/>
        <v>0.5714285714285714</v>
      </c>
      <c r="Q17" s="29">
        <f t="shared" si="8"/>
        <v>31</v>
      </c>
      <c r="R17" s="29"/>
      <c r="S17" s="35">
        <v>1.0878378378378299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1.1170907407407407E-2</v>
      </c>
      <c r="AD17" s="39">
        <f t="shared" si="12"/>
        <v>-9.2495113333333323E-2</v>
      </c>
      <c r="AE17" s="39">
        <v>-3.48</v>
      </c>
      <c r="AF17" s="39">
        <v>-2.4405249999999898</v>
      </c>
      <c r="AG17" s="39">
        <v>0</v>
      </c>
    </row>
    <row r="18" spans="1:33" ht="15.75" customHeight="1" x14ac:dyDescent="0.2">
      <c r="A18" s="28" t="s">
        <v>52</v>
      </c>
      <c r="B18" s="28" t="s">
        <v>82</v>
      </c>
      <c r="C18" s="15">
        <f t="shared" si="4"/>
        <v>17.989999999999998</v>
      </c>
      <c r="D18" s="29">
        <v>2</v>
      </c>
      <c r="E18" s="29">
        <v>3</v>
      </c>
      <c r="F18" s="32">
        <v>35.979999999999997</v>
      </c>
      <c r="G18" s="30">
        <v>-0.13</v>
      </c>
      <c r="H18" s="31">
        <f t="shared" si="1"/>
        <v>3.6131183991106176E-3</v>
      </c>
      <c r="I18" s="31">
        <f t="shared" si="2"/>
        <v>0.51642907992094411</v>
      </c>
      <c r="J18" s="32">
        <f t="shared" si="5"/>
        <v>18.581118295555569</v>
      </c>
      <c r="K18" s="32">
        <f t="shared" si="3"/>
        <v>9.2905591477777847</v>
      </c>
      <c r="L18" s="29">
        <v>47</v>
      </c>
      <c r="M18" s="33">
        <f t="shared" si="6"/>
        <v>4.2553191489361701E-2</v>
      </c>
      <c r="N18" s="29">
        <v>40</v>
      </c>
      <c r="O18" s="34">
        <f t="shared" ref="O18:P18" si="26">D18/7</f>
        <v>0.2857142857142857</v>
      </c>
      <c r="P18" s="34">
        <f t="shared" si="26"/>
        <v>0.42857142857142855</v>
      </c>
      <c r="Q18" s="29">
        <f t="shared" si="8"/>
        <v>56</v>
      </c>
      <c r="R18" s="29"/>
      <c r="S18" s="35">
        <v>1.22846441947565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1.1170907407407407E-2</v>
      </c>
      <c r="AD18" s="39">
        <f t="shared" si="12"/>
        <v>-3.0831704444444441E-2</v>
      </c>
      <c r="AE18" s="39">
        <v>-3.48</v>
      </c>
      <c r="AF18" s="39">
        <v>-2.4405249999999898</v>
      </c>
      <c r="AG18" s="39">
        <v>0</v>
      </c>
    </row>
    <row r="19" spans="1:33" ht="15.75" customHeight="1" x14ac:dyDescent="0.2">
      <c r="A19" s="28" t="s">
        <v>54</v>
      </c>
      <c r="B19" s="28" t="s">
        <v>82</v>
      </c>
      <c r="C19" s="15">
        <f t="shared" si="4"/>
        <v>17.989999999999998</v>
      </c>
      <c r="D19" s="29">
        <v>1</v>
      </c>
      <c r="E19" s="29">
        <v>4</v>
      </c>
      <c r="F19" s="32">
        <v>17.989999999999998</v>
      </c>
      <c r="G19" s="30">
        <v>-0.08</v>
      </c>
      <c r="H19" s="31">
        <f t="shared" si="1"/>
        <v>4.4469149527515293E-3</v>
      </c>
      <c r="I19" s="31">
        <f t="shared" si="2"/>
        <v>0.51559528336730276</v>
      </c>
      <c r="J19" s="32">
        <f t="shared" si="5"/>
        <v>9.2755591477777752</v>
      </c>
      <c r="K19" s="32">
        <f t="shared" si="3"/>
        <v>9.2755591477777752</v>
      </c>
      <c r="L19" s="29">
        <v>0</v>
      </c>
      <c r="M19" s="33" t="str">
        <f t="shared" si="6"/>
        <v>-</v>
      </c>
      <c r="N19" s="29">
        <v>35</v>
      </c>
      <c r="O19" s="34">
        <f t="shared" ref="O19:P19" si="27">D19/7</f>
        <v>0.14285714285714285</v>
      </c>
      <c r="P19" s="34">
        <f t="shared" si="27"/>
        <v>0.5714285714285714</v>
      </c>
      <c r="Q19" s="29">
        <f t="shared" si="8"/>
        <v>49</v>
      </c>
      <c r="R19" s="29"/>
      <c r="S19" s="35">
        <v>1.34146341463414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1.1170907407407407E-2</v>
      </c>
      <c r="AD19" s="39">
        <f t="shared" si="12"/>
        <v>-1.5415852222222221E-2</v>
      </c>
      <c r="AE19" s="39">
        <v>-3.48</v>
      </c>
      <c r="AF19" s="39">
        <v>-2.4405249999999996</v>
      </c>
      <c r="AG19" s="39">
        <v>0</v>
      </c>
    </row>
    <row r="20" spans="1:33" ht="15.75" customHeight="1" x14ac:dyDescent="0.2">
      <c r="A20" s="28" t="s">
        <v>55</v>
      </c>
      <c r="B20" s="48">
        <v>16.989999999999998</v>
      </c>
      <c r="C20" s="15">
        <f t="shared" si="4"/>
        <v>17.989999999999998</v>
      </c>
      <c r="D20" s="29">
        <v>1</v>
      </c>
      <c r="E20" s="29">
        <v>2</v>
      </c>
      <c r="F20" s="32">
        <v>17.989999999999998</v>
      </c>
      <c r="G20" s="30">
        <v>0</v>
      </c>
      <c r="H20" s="31">
        <f t="shared" si="1"/>
        <v>0</v>
      </c>
      <c r="I20" s="31">
        <f t="shared" si="2"/>
        <v>0.52004219832005427</v>
      </c>
      <c r="J20" s="32">
        <f t="shared" si="5"/>
        <v>9.3555591477777753</v>
      </c>
      <c r="K20" s="32">
        <f t="shared" si="3"/>
        <v>9.3555591477777753</v>
      </c>
      <c r="L20" s="29">
        <v>20</v>
      </c>
      <c r="M20" s="33">
        <f t="shared" si="6"/>
        <v>0.05</v>
      </c>
      <c r="N20" s="29">
        <v>33</v>
      </c>
      <c r="O20" s="34">
        <f t="shared" ref="O20:P20" si="28">D20/7</f>
        <v>0.14285714285714285</v>
      </c>
      <c r="P20" s="34">
        <f t="shared" si="28"/>
        <v>0.2857142857142857</v>
      </c>
      <c r="Q20" s="29">
        <f t="shared" si="8"/>
        <v>77</v>
      </c>
      <c r="R20" s="29"/>
      <c r="S20" s="35">
        <v>1.4765100671140901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1.1170907407407407E-2</v>
      </c>
      <c r="AD20" s="39">
        <f t="shared" si="12"/>
        <v>-1.5415852222222221E-2</v>
      </c>
      <c r="AE20" s="39">
        <v>-3.48</v>
      </c>
      <c r="AF20" s="39">
        <v>-2.4405249999999996</v>
      </c>
      <c r="AG20" s="39">
        <v>0</v>
      </c>
    </row>
    <row r="21" spans="1:33" ht="15.75" customHeight="1" x14ac:dyDescent="0.2">
      <c r="A21" s="28" t="s">
        <v>56</v>
      </c>
      <c r="B21" s="28" t="s">
        <v>77</v>
      </c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-0.16</v>
      </c>
      <c r="H21" s="31" t="e">
        <f t="shared" si="1"/>
        <v>#DIV/0!</v>
      </c>
      <c r="I21" s="31" t="e">
        <f t="shared" si="2"/>
        <v>#DIV/0!</v>
      </c>
      <c r="J21" s="32">
        <f t="shared" si="5"/>
        <v>-0.16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31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>
        <v>1.5024390243902399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1.1170907407407407E-2</v>
      </c>
      <c r="AD21" s="39">
        <f t="shared" si="12"/>
        <v>0</v>
      </c>
      <c r="AE21" s="39">
        <v>-3.48</v>
      </c>
      <c r="AF21" s="39">
        <v>-2.4405249999999996</v>
      </c>
      <c r="AG21" s="39">
        <v>0</v>
      </c>
    </row>
    <row r="22" spans="1:33" ht="15.75" customHeight="1" x14ac:dyDescent="0.2">
      <c r="A22" s="28" t="s">
        <v>57</v>
      </c>
      <c r="B22" s="28" t="s">
        <v>83</v>
      </c>
      <c r="C22" s="15">
        <f t="shared" si="4"/>
        <v>15.138148148148149</v>
      </c>
      <c r="D22" s="29">
        <v>27</v>
      </c>
      <c r="E22" s="29">
        <v>0</v>
      </c>
      <c r="F22" s="30">
        <v>408.73</v>
      </c>
      <c r="G22" s="30">
        <v>-0.05</v>
      </c>
      <c r="H22" s="31">
        <f t="shared" si="1"/>
        <v>1.2233014459423091E-4</v>
      </c>
      <c r="I22" s="31">
        <f t="shared" si="2"/>
        <v>0.45775963836762651</v>
      </c>
      <c r="J22" s="32">
        <f t="shared" si="5"/>
        <v>187.10009699</v>
      </c>
      <c r="K22" s="32">
        <f t="shared" si="3"/>
        <v>6.9296332218518515</v>
      </c>
      <c r="L22" s="29">
        <v>34</v>
      </c>
      <c r="M22" s="33">
        <f t="shared" si="6"/>
        <v>0.79411764705882348</v>
      </c>
      <c r="N22" s="29">
        <v>6</v>
      </c>
      <c r="O22" s="34">
        <f t="shared" ref="O22:P22" si="30">D22/7</f>
        <v>3.8571428571428572</v>
      </c>
      <c r="P22" s="34">
        <f t="shared" si="30"/>
        <v>0</v>
      </c>
      <c r="Q22" s="29">
        <f t="shared" si="8"/>
        <v>1</v>
      </c>
      <c r="R22" s="29"/>
      <c r="S22" s="35">
        <v>1.4876033057851199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1.1170907407407407E-2</v>
      </c>
      <c r="AD22" s="39">
        <f t="shared" si="12"/>
        <v>-0.41622800999999998</v>
      </c>
      <c r="AE22" s="39">
        <v>-3.48</v>
      </c>
      <c r="AF22" s="39">
        <v>-2.4405249999999996</v>
      </c>
      <c r="AG22" s="39">
        <v>0</v>
      </c>
    </row>
    <row r="23" spans="1:33" ht="15.75" customHeight="1" x14ac:dyDescent="0.2">
      <c r="A23" s="28" t="s">
        <v>58</v>
      </c>
      <c r="B23" s="28" t="s">
        <v>83</v>
      </c>
      <c r="C23" s="15" t="str">
        <f t="shared" si="4"/>
        <v xml:space="preserve"> - </v>
      </c>
      <c r="D23" s="29">
        <v>0</v>
      </c>
      <c r="E23" s="29">
        <v>1</v>
      </c>
      <c r="F23" s="32">
        <v>0</v>
      </c>
      <c r="G23" s="30">
        <v>-0.05</v>
      </c>
      <c r="H23" s="31" t="e">
        <f t="shared" si="1"/>
        <v>#DIV/0!</v>
      </c>
      <c r="I23" s="31" t="e">
        <f t="shared" si="2"/>
        <v>#DIV/0!</v>
      </c>
      <c r="J23" s="32">
        <f t="shared" si="5"/>
        <v>-0.05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3</v>
      </c>
      <c r="O23" s="34">
        <f t="shared" ref="O23:P23" si="31">D23/7</f>
        <v>0</v>
      </c>
      <c r="P23" s="34">
        <f t="shared" si="31"/>
        <v>0.14285714285714285</v>
      </c>
      <c r="Q23" s="29">
        <f t="shared" si="8"/>
        <v>21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1.1170907407407407E-2</v>
      </c>
      <c r="AD23" s="39">
        <f t="shared" si="12"/>
        <v>0</v>
      </c>
      <c r="AE23" s="39">
        <v>-3.48</v>
      </c>
      <c r="AF23" s="39">
        <v>-2.4405249999999996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1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1.11709074074074E-2</v>
      </c>
      <c r="AD24" s="39">
        <f t="shared" si="12"/>
        <v>0</v>
      </c>
      <c r="AE24" s="39">
        <v>-3.48</v>
      </c>
      <c r="AF24" s="39">
        <v>-2.4405249999999996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1.11709074074074E-2</v>
      </c>
      <c r="AD25" s="39">
        <f t="shared" si="12"/>
        <v>0</v>
      </c>
      <c r="AE25" s="25">
        <v>-3.48</v>
      </c>
      <c r="AF25" s="25">
        <v>-2.44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1.11709074074074E-2</v>
      </c>
      <c r="AD26" s="39">
        <f t="shared" si="12"/>
        <v>0</v>
      </c>
      <c r="AE26" s="25">
        <v>-3.48</v>
      </c>
      <c r="AF26" s="25">
        <v>-2.4405249999999898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1.11709074074074E-2</v>
      </c>
      <c r="AD27" s="39">
        <f t="shared" si="12"/>
        <v>0</v>
      </c>
      <c r="AE27" s="25">
        <v>-3.48</v>
      </c>
      <c r="AF27" s="25">
        <v>-2.4405249999999898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1.11709074074074E-2</v>
      </c>
      <c r="AD28" s="39">
        <f t="shared" si="12"/>
        <v>0</v>
      </c>
      <c r="AE28" s="25">
        <v>-3.48</v>
      </c>
      <c r="AF28" s="25">
        <v>-2.4405249999999898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1.11709074074074E-2</v>
      </c>
      <c r="AD29" s="39">
        <f t="shared" si="12"/>
        <v>0</v>
      </c>
      <c r="AE29" s="25">
        <v>-3.48</v>
      </c>
      <c r="AF29" s="25">
        <v>-2.4405249999999898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1.11709074074074E-2</v>
      </c>
      <c r="AD30" s="39">
        <f t="shared" si="12"/>
        <v>0</v>
      </c>
      <c r="AE30" s="25">
        <v>-3.48</v>
      </c>
      <c r="AF30" s="25">
        <v>-2.3042148018749899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1.11709074074074E-2</v>
      </c>
      <c r="AD31" s="39">
        <f t="shared" si="12"/>
        <v>0</v>
      </c>
      <c r="AE31" s="45">
        <v>-3.48</v>
      </c>
      <c r="AF31" s="45">
        <v>-2.3042148018749993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1.11709074074074E-2</v>
      </c>
      <c r="AD32" s="39">
        <f t="shared" si="12"/>
        <v>0</v>
      </c>
      <c r="AE32" s="60">
        <v>-3.48</v>
      </c>
      <c r="AF32" s="60">
        <v>-2.3042148018749899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Info!B1:BJ5000""),3,FALSE),"""")"),"Flush Pull Handles, Stainless Steel 2 Pack - Barn Door Pulls for Sliding Closet or Cabinet")</f>
        <v>Flush Pull Handles, Stainless Steel 2 Pack - Barn Door Pulls for Sliding Closet or Cabinet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Info!B1:BJ5000""),2,FALSE),"""")"),"B07PWGPDW5")</f>
        <v>B07PWGPDW5</v>
      </c>
      <c r="B2" s="2" t="s">
        <v>84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17.75" customHeight="1" x14ac:dyDescent="0.2">
      <c r="A3" s="83" t="s">
        <v>30</v>
      </c>
      <c r="B3" s="80"/>
      <c r="C3" s="9">
        <f>((AE32+AF32)/0.85)*-1</f>
        <v>5.7129291786764593</v>
      </c>
      <c r="D3" s="4">
        <f>SUM(D4:D99702)</f>
        <v>99</v>
      </c>
      <c r="E3" s="4"/>
      <c r="F3" s="5">
        <f t="shared" ref="F3:G3" si="0">SUM(F4:F99702)</f>
        <v>701.0100000000001</v>
      </c>
      <c r="G3" s="5">
        <f t="shared" si="0"/>
        <v>-254.06</v>
      </c>
      <c r="H3" s="6">
        <f t="shared" ref="H3:H32" si="1">G3/F3*-1</f>
        <v>0.36241993694811764</v>
      </c>
      <c r="I3" s="7">
        <f t="shared" ref="I3:I32" si="2">J3/F3</f>
        <v>-0.20092438251290887</v>
      </c>
      <c r="J3" s="5">
        <f>SUM(J4:J99702)</f>
        <v>-140.85000138537427</v>
      </c>
      <c r="K3" s="5">
        <f t="shared" ref="K3:K32" si="3">J3/D3</f>
        <v>-1.4227272867209522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 - March
Disc  - April
Disc  - May
Disc  - June
Disc  - July
Disc  - Aug
Disc  - Sept
Disc  - Oct
Disc  - Nov
Disc  - Dec
Disc  - Jan
Disc  - Feb")</f>
        <v>Disc  - March
Disc  - April
Disc  - May
Disc  - June
Disc  - July
Disc  - Aug
Disc  - Sept
Disc  - Oct
Disc  - Nov
Disc  - Dec
Disc  - Jan
Disc 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12</v>
      </c>
      <c r="X3" s="6">
        <f>W3/D3</f>
        <v>0.12121212121212122</v>
      </c>
      <c r="Y3" s="5"/>
      <c r="Z3" s="4"/>
      <c r="AA3" s="4"/>
      <c r="AB3" s="4"/>
      <c r="AC3" s="4"/>
      <c r="AD3" s="5">
        <f>SUM(AD4:AD99702)</f>
        <v>-3.6264218981950886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Info!B2:BZ3000""),37,FALSE)),"""")*-1"),-2.22598980187499)</f>
        <v>-2.2259898018749902</v>
      </c>
      <c r="AG3" s="5">
        <f>SUM(AG4:AG99702)</f>
        <v>-1.2000000000000002</v>
      </c>
    </row>
    <row r="4" spans="1:33" ht="15.75" customHeight="1" x14ac:dyDescent="0.2">
      <c r="A4" s="14" t="s">
        <v>31</v>
      </c>
      <c r="B4" s="14" t="s">
        <v>85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-0.08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-0.08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423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0.13450937155457501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86</v>
      </c>
      <c r="AB4" s="26">
        <f t="shared" ref="AB4:AB32" si="11">IF(OR(AA4="UsLargeStandardSize",AA4="UsSmallStandardSize"),-0.69,-0.48)</f>
        <v>-0.69</v>
      </c>
      <c r="AC4" s="27">
        <v>2.6543547453703704E-2</v>
      </c>
      <c r="AD4" s="25">
        <f t="shared" ref="AD4:AD32" si="12">IFERROR(AB4*AC4*D4*2,0)</f>
        <v>0</v>
      </c>
      <c r="AE4" s="25">
        <v>-2.63</v>
      </c>
      <c r="AF4" s="25">
        <v>-2.1513512820512819</v>
      </c>
      <c r="AG4" s="25">
        <v>0</v>
      </c>
    </row>
    <row r="5" spans="1:33" ht="15.75" customHeight="1" x14ac:dyDescent="0.2">
      <c r="A5" s="28" t="s">
        <v>35</v>
      </c>
      <c r="B5" s="42" t="s">
        <v>87</v>
      </c>
      <c r="C5" s="15">
        <f t="shared" si="4"/>
        <v>6.99</v>
      </c>
      <c r="D5" s="29">
        <v>1</v>
      </c>
      <c r="E5" s="29">
        <v>2</v>
      </c>
      <c r="F5" s="30">
        <v>6.99</v>
      </c>
      <c r="G5" s="30">
        <v>0</v>
      </c>
      <c r="H5" s="31">
        <f t="shared" si="1"/>
        <v>0</v>
      </c>
      <c r="I5" s="31">
        <f t="shared" si="2"/>
        <v>0.16072620563555354</v>
      </c>
      <c r="J5" s="32">
        <f t="shared" si="5"/>
        <v>1.1234761773925193</v>
      </c>
      <c r="K5" s="32">
        <f t="shared" si="3"/>
        <v>1.1234761773925193</v>
      </c>
      <c r="L5" s="29">
        <v>12</v>
      </c>
      <c r="M5" s="33">
        <f t="shared" si="6"/>
        <v>8.3333333333333329E-2</v>
      </c>
      <c r="N5" s="29">
        <v>420</v>
      </c>
      <c r="O5" s="34">
        <f t="shared" ref="O5:P5" si="13">D5/7</f>
        <v>0.14285714285714285</v>
      </c>
      <c r="P5" s="34">
        <f t="shared" si="13"/>
        <v>0.2857142857142857</v>
      </c>
      <c r="Q5" s="29">
        <f t="shared" si="8"/>
        <v>980</v>
      </c>
      <c r="R5" s="29"/>
      <c r="S5" s="35">
        <v>0.13793103448275801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86</v>
      </c>
      <c r="AB5" s="40">
        <f t="shared" si="11"/>
        <v>-0.69</v>
      </c>
      <c r="AC5" s="41">
        <v>2.6574304750869061E-2</v>
      </c>
      <c r="AD5" s="39">
        <f t="shared" si="12"/>
        <v>-3.6672540556199298E-2</v>
      </c>
      <c r="AE5" s="39">
        <v>-2.63</v>
      </c>
      <c r="AF5" s="39">
        <v>-2.1513512820512819</v>
      </c>
      <c r="AG5" s="39">
        <v>0</v>
      </c>
    </row>
    <row r="6" spans="1:33" ht="15.75" customHeight="1" x14ac:dyDescent="0.2">
      <c r="A6" s="28" t="s">
        <v>37</v>
      </c>
      <c r="B6" s="28" t="s">
        <v>88</v>
      </c>
      <c r="C6" s="15">
        <f t="shared" si="4"/>
        <v>7.99</v>
      </c>
      <c r="D6" s="29">
        <v>5</v>
      </c>
      <c r="E6" s="29">
        <v>1</v>
      </c>
      <c r="F6" s="30">
        <v>39.950000000000003</v>
      </c>
      <c r="G6" s="30">
        <v>-63.290000000000006</v>
      </c>
      <c r="H6" s="31">
        <f t="shared" si="1"/>
        <v>1.5842302878598249</v>
      </c>
      <c r="I6" s="31">
        <f t="shared" si="2"/>
        <v>-1.3672692587656312</v>
      </c>
      <c r="J6" s="32">
        <f t="shared" si="5"/>
        <v>-54.622406887686971</v>
      </c>
      <c r="K6" s="32">
        <f t="shared" si="3"/>
        <v>-10.924481377537393</v>
      </c>
      <c r="L6" s="29">
        <v>55</v>
      </c>
      <c r="M6" s="33">
        <f t="shared" si="6"/>
        <v>9.0909090909090912E-2</v>
      </c>
      <c r="N6" s="29">
        <v>413</v>
      </c>
      <c r="O6" s="34">
        <f t="shared" ref="O6:P6" si="14">D6/7</f>
        <v>0.7142857142857143</v>
      </c>
      <c r="P6" s="34">
        <f t="shared" si="14"/>
        <v>0.14285714285714285</v>
      </c>
      <c r="Q6" s="29">
        <f t="shared" si="8"/>
        <v>481</v>
      </c>
      <c r="R6" s="29"/>
      <c r="S6" s="35">
        <v>0.14398200224971799</v>
      </c>
      <c r="T6" s="28">
        <v>0</v>
      </c>
      <c r="U6" s="36" t="s">
        <v>33</v>
      </c>
      <c r="V6" s="37" t="s">
        <v>38</v>
      </c>
      <c r="W6" s="28">
        <v>3</v>
      </c>
      <c r="X6" s="38">
        <f t="shared" si="9"/>
        <v>0.6</v>
      </c>
      <c r="Y6" s="39">
        <f t="shared" si="10"/>
        <v>7.9112500000000008</v>
      </c>
      <c r="Z6" s="28">
        <v>5</v>
      </c>
      <c r="AA6" s="28" t="s">
        <v>86</v>
      </c>
      <c r="AB6" s="40">
        <f t="shared" si="11"/>
        <v>-0.69</v>
      </c>
      <c r="AC6" s="41">
        <v>2.6543547453703704E-2</v>
      </c>
      <c r="AD6" s="39">
        <f t="shared" si="12"/>
        <v>-0.18315047743055557</v>
      </c>
      <c r="AE6" s="39">
        <v>-2.63</v>
      </c>
      <c r="AF6" s="39">
        <v>-2.1513512820512819</v>
      </c>
      <c r="AG6" s="39">
        <v>-1.2000000000000002</v>
      </c>
    </row>
    <row r="7" spans="1:33" ht="15.75" customHeight="1" x14ac:dyDescent="0.2">
      <c r="A7" s="28" t="s">
        <v>39</v>
      </c>
      <c r="B7" s="42" t="s">
        <v>89</v>
      </c>
      <c r="C7" s="15">
        <f t="shared" si="4"/>
        <v>7.1328571428571435</v>
      </c>
      <c r="D7" s="29">
        <v>7</v>
      </c>
      <c r="E7" s="29">
        <v>3</v>
      </c>
      <c r="F7" s="30">
        <v>49.930000000000007</v>
      </c>
      <c r="G7" s="30">
        <v>-64.91</v>
      </c>
      <c r="H7" s="31">
        <f t="shared" si="1"/>
        <v>1.3000200280392546</v>
      </c>
      <c r="I7" s="31">
        <f t="shared" si="2"/>
        <v>-1.1254830691520477</v>
      </c>
      <c r="J7" s="32">
        <f t="shared" si="5"/>
        <v>-56.195369642761747</v>
      </c>
      <c r="K7" s="32">
        <f t="shared" si="3"/>
        <v>-8.0279099489659647</v>
      </c>
      <c r="L7" s="29">
        <v>56</v>
      </c>
      <c r="M7" s="33">
        <f t="shared" si="6"/>
        <v>0.125</v>
      </c>
      <c r="N7" s="29">
        <v>403</v>
      </c>
      <c r="O7" s="34">
        <f t="shared" ref="O7:P7" si="15">D7/7</f>
        <v>1</v>
      </c>
      <c r="P7" s="34">
        <f t="shared" si="15"/>
        <v>0.42857142857142855</v>
      </c>
      <c r="Q7" s="29">
        <f t="shared" si="8"/>
        <v>282</v>
      </c>
      <c r="R7" s="29"/>
      <c r="S7" s="35">
        <v>0.145868945868945</v>
      </c>
      <c r="T7" s="28">
        <v>0</v>
      </c>
      <c r="U7" s="36" t="s">
        <v>33</v>
      </c>
      <c r="V7" s="37" t="s">
        <v>38</v>
      </c>
      <c r="W7" s="28">
        <v>2</v>
      </c>
      <c r="X7" s="38">
        <f t="shared" si="9"/>
        <v>0.2857142857142857</v>
      </c>
      <c r="Y7" s="39">
        <f t="shared" si="10"/>
        <v>9.2728571428571431</v>
      </c>
      <c r="Z7" s="28">
        <v>5</v>
      </c>
      <c r="AA7" s="28" t="s">
        <v>86</v>
      </c>
      <c r="AB7" s="40">
        <f t="shared" si="11"/>
        <v>-0.69</v>
      </c>
      <c r="AC7" s="41">
        <v>2.6543547453703704E-2</v>
      </c>
      <c r="AD7" s="39">
        <f t="shared" si="12"/>
        <v>-0.25641066840277776</v>
      </c>
      <c r="AE7" s="39">
        <v>-2.63</v>
      </c>
      <c r="AF7" s="39">
        <v>-2.1513512820512819</v>
      </c>
      <c r="AG7" s="39">
        <v>0</v>
      </c>
    </row>
    <row r="8" spans="1:33" ht="15.75" customHeight="1" x14ac:dyDescent="0.2">
      <c r="A8" s="28" t="s">
        <v>41</v>
      </c>
      <c r="B8" s="28" t="s">
        <v>90</v>
      </c>
      <c r="C8" s="15">
        <f t="shared" si="4"/>
        <v>6.9900000000000011</v>
      </c>
      <c r="D8" s="29">
        <v>6</v>
      </c>
      <c r="E8" s="29">
        <v>353</v>
      </c>
      <c r="F8" s="30">
        <v>41.940000000000005</v>
      </c>
      <c r="G8" s="30">
        <v>-64.72</v>
      </c>
      <c r="H8" s="31">
        <f t="shared" si="1"/>
        <v>1.5431568907963755</v>
      </c>
      <c r="I8" s="31">
        <f t="shared" si="2"/>
        <v>-1.3822312964453185</v>
      </c>
      <c r="J8" s="32">
        <f t="shared" si="5"/>
        <v>-57.970780572916667</v>
      </c>
      <c r="K8" s="32">
        <f t="shared" si="3"/>
        <v>-9.6617967621527772</v>
      </c>
      <c r="L8" s="29">
        <v>46</v>
      </c>
      <c r="M8" s="33">
        <f t="shared" si="6"/>
        <v>0.13043478260869565</v>
      </c>
      <c r="N8" s="29">
        <v>388</v>
      </c>
      <c r="O8" s="34">
        <f t="shared" ref="O8:P8" si="16">D8/7</f>
        <v>0.8571428571428571</v>
      </c>
      <c r="P8" s="34">
        <f t="shared" si="16"/>
        <v>50.428571428571431</v>
      </c>
      <c r="Q8" s="29">
        <f t="shared" si="8"/>
        <v>7</v>
      </c>
      <c r="R8" s="29"/>
      <c r="S8" s="35">
        <v>0.15972222222222199</v>
      </c>
      <c r="T8" s="28">
        <v>0</v>
      </c>
      <c r="U8" s="36" t="s">
        <v>33</v>
      </c>
      <c r="V8" s="37" t="s">
        <v>33</v>
      </c>
      <c r="W8" s="28">
        <v>6</v>
      </c>
      <c r="X8" s="38">
        <f t="shared" si="9"/>
        <v>1</v>
      </c>
      <c r="Y8" s="39">
        <f t="shared" si="10"/>
        <v>8.09</v>
      </c>
      <c r="Z8" s="28">
        <v>2</v>
      </c>
      <c r="AA8" s="28" t="s">
        <v>86</v>
      </c>
      <c r="AB8" s="40">
        <f t="shared" si="11"/>
        <v>-0.69</v>
      </c>
      <c r="AC8" s="41">
        <v>2.6543547453703704E-2</v>
      </c>
      <c r="AD8" s="39">
        <f t="shared" si="12"/>
        <v>-0.21978057291666667</v>
      </c>
      <c r="AE8" s="39">
        <v>-2.63</v>
      </c>
      <c r="AF8" s="39">
        <v>-2.15</v>
      </c>
      <c r="AG8" s="39">
        <v>0</v>
      </c>
    </row>
    <row r="9" spans="1:33" ht="15.75" customHeight="1" x14ac:dyDescent="0.2">
      <c r="A9" s="28" t="s">
        <v>43</v>
      </c>
      <c r="B9" s="28" t="s">
        <v>91</v>
      </c>
      <c r="C9" s="15">
        <f t="shared" si="4"/>
        <v>6.99</v>
      </c>
      <c r="D9" s="29">
        <v>5</v>
      </c>
      <c r="E9" s="29">
        <v>0</v>
      </c>
      <c r="F9" s="30">
        <v>34.950000000000003</v>
      </c>
      <c r="G9" s="30">
        <v>-16.05</v>
      </c>
      <c r="H9" s="31">
        <f t="shared" si="1"/>
        <v>0.45922746781115881</v>
      </c>
      <c r="I9" s="31">
        <f t="shared" si="2"/>
        <v>-0.30448910063445206</v>
      </c>
      <c r="J9" s="32">
        <f t="shared" si="5"/>
        <v>-10.6418940671741</v>
      </c>
      <c r="K9" s="32">
        <f t="shared" si="3"/>
        <v>-2.12837881343482</v>
      </c>
      <c r="L9" s="29">
        <v>31</v>
      </c>
      <c r="M9" s="33">
        <f t="shared" si="6"/>
        <v>0.16129032258064516</v>
      </c>
      <c r="N9" s="29">
        <v>259</v>
      </c>
      <c r="O9" s="34">
        <f t="shared" ref="O9:P9" si="17">D9/7</f>
        <v>0.7142857142857143</v>
      </c>
      <c r="P9" s="34">
        <f t="shared" si="17"/>
        <v>0</v>
      </c>
      <c r="Q9" s="29">
        <f t="shared" si="8"/>
        <v>362</v>
      </c>
      <c r="R9" s="29"/>
      <c r="S9" s="35">
        <v>0.17676767676767599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86</v>
      </c>
      <c r="AB9" s="40">
        <f t="shared" si="11"/>
        <v>-0.69</v>
      </c>
      <c r="AC9" s="41">
        <v>2.6543547453703704E-2</v>
      </c>
      <c r="AD9" s="39">
        <f t="shared" si="12"/>
        <v>-0.18315047743055557</v>
      </c>
      <c r="AE9" s="39">
        <v>-2.63</v>
      </c>
      <c r="AF9" s="39">
        <v>-2.1932487179487099</v>
      </c>
      <c r="AG9" s="39">
        <v>0</v>
      </c>
    </row>
    <row r="10" spans="1:33" ht="15.75" customHeight="1" x14ac:dyDescent="0.2">
      <c r="A10" s="28" t="s">
        <v>44</v>
      </c>
      <c r="B10" s="28" t="s">
        <v>92</v>
      </c>
      <c r="C10" s="15">
        <f t="shared" si="4"/>
        <v>6.99</v>
      </c>
      <c r="D10" s="29">
        <v>4</v>
      </c>
      <c r="E10" s="29">
        <v>0</v>
      </c>
      <c r="F10" s="30">
        <v>27.96</v>
      </c>
      <c r="G10" s="30">
        <v>-0.2</v>
      </c>
      <c r="H10" s="31">
        <f t="shared" si="1"/>
        <v>7.1530758226037196E-3</v>
      </c>
      <c r="I10" s="31">
        <f t="shared" si="2"/>
        <v>0.14758529135410295</v>
      </c>
      <c r="J10" s="32">
        <f t="shared" si="5"/>
        <v>4.1264847462607186</v>
      </c>
      <c r="K10" s="32">
        <f t="shared" si="3"/>
        <v>1.0316211865651796</v>
      </c>
      <c r="L10" s="29">
        <v>34</v>
      </c>
      <c r="M10" s="33">
        <f t="shared" si="6"/>
        <v>0.11764705882352941</v>
      </c>
      <c r="N10" s="29">
        <v>252</v>
      </c>
      <c r="O10" s="34">
        <f t="shared" ref="O10:P10" si="18">D10/7</f>
        <v>0.5714285714285714</v>
      </c>
      <c r="P10" s="34">
        <f t="shared" si="18"/>
        <v>0</v>
      </c>
      <c r="Q10" s="29">
        <f t="shared" si="8"/>
        <v>441</v>
      </c>
      <c r="R10" s="29"/>
      <c r="S10" s="35">
        <v>0.16410256410256399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86</v>
      </c>
      <c r="AB10" s="40">
        <f t="shared" si="11"/>
        <v>-0.69</v>
      </c>
      <c r="AC10" s="41">
        <v>2.6543547453703704E-2</v>
      </c>
      <c r="AD10" s="39">
        <f t="shared" si="12"/>
        <v>-0.14652038194444444</v>
      </c>
      <c r="AE10" s="39">
        <v>-2.63</v>
      </c>
      <c r="AF10" s="39">
        <v>-2.1932487179487099</v>
      </c>
      <c r="AG10" s="39">
        <v>0</v>
      </c>
    </row>
    <row r="11" spans="1:33" ht="15.75" customHeight="1" x14ac:dyDescent="0.2">
      <c r="A11" s="28" t="s">
        <v>45</v>
      </c>
      <c r="B11" s="28" t="s">
        <v>75</v>
      </c>
      <c r="C11" s="15">
        <f t="shared" si="4"/>
        <v>6.9900000000000011</v>
      </c>
      <c r="D11" s="29">
        <v>12</v>
      </c>
      <c r="E11" s="29">
        <v>3</v>
      </c>
      <c r="F11" s="30">
        <v>83.88000000000001</v>
      </c>
      <c r="G11" s="30">
        <v>-0.08</v>
      </c>
      <c r="H11" s="31">
        <f t="shared" si="1"/>
        <v>9.5374344301382924E-4</v>
      </c>
      <c r="I11" s="31">
        <f t="shared" si="2"/>
        <v>0.15378462373369273</v>
      </c>
      <c r="J11" s="32">
        <f t="shared" si="5"/>
        <v>12.899454238782148</v>
      </c>
      <c r="K11" s="32">
        <f t="shared" si="3"/>
        <v>1.0749545198985124</v>
      </c>
      <c r="L11" s="29">
        <v>43</v>
      </c>
      <c r="M11" s="33">
        <f t="shared" si="6"/>
        <v>0.27906976744186046</v>
      </c>
      <c r="N11" s="29">
        <v>238</v>
      </c>
      <c r="O11" s="34">
        <f t="shared" ref="O11:P11" si="19">D11/7</f>
        <v>1.7142857142857142</v>
      </c>
      <c r="P11" s="34">
        <f t="shared" si="19"/>
        <v>0.42857142857142855</v>
      </c>
      <c r="Q11" s="29">
        <f t="shared" si="8"/>
        <v>111</v>
      </c>
      <c r="R11" s="29"/>
      <c r="S11" s="35">
        <v>0.1875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86</v>
      </c>
      <c r="AB11" s="40">
        <f t="shared" si="11"/>
        <v>-0.69</v>
      </c>
      <c r="AC11" s="41">
        <v>2.6543547453703704E-2</v>
      </c>
      <c r="AD11" s="39">
        <f t="shared" si="12"/>
        <v>-0.43956114583333333</v>
      </c>
      <c r="AE11" s="39">
        <v>-2.63</v>
      </c>
      <c r="AF11" s="39">
        <v>-2.1932487179487099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6.99</v>
      </c>
      <c r="D12" s="29">
        <v>8</v>
      </c>
      <c r="E12" s="29">
        <v>1</v>
      </c>
      <c r="F12" s="30">
        <v>55.92</v>
      </c>
      <c r="G12" s="30">
        <v>-0.16</v>
      </c>
      <c r="H12" s="31">
        <f t="shared" si="1"/>
        <v>2.8612303290414878E-3</v>
      </c>
      <c r="I12" s="31">
        <f t="shared" si="2"/>
        <v>0.15187713684766521</v>
      </c>
      <c r="J12" s="32">
        <f t="shared" si="5"/>
        <v>8.4929694925214392</v>
      </c>
      <c r="K12" s="32">
        <f t="shared" si="3"/>
        <v>1.0616211865651799</v>
      </c>
      <c r="L12" s="29">
        <v>24</v>
      </c>
      <c r="M12" s="33">
        <f t="shared" si="6"/>
        <v>0.33333333333333331</v>
      </c>
      <c r="N12" s="29">
        <v>173</v>
      </c>
      <c r="O12" s="34">
        <f t="shared" ref="O12:P12" si="20">D12/7</f>
        <v>1.1428571428571428</v>
      </c>
      <c r="P12" s="34">
        <f t="shared" si="20"/>
        <v>0.14285714285714285</v>
      </c>
      <c r="Q12" s="29">
        <f t="shared" si="8"/>
        <v>134</v>
      </c>
      <c r="R12" s="29"/>
      <c r="S12" s="35">
        <v>0.207612456747404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86</v>
      </c>
      <c r="AB12" s="40">
        <f t="shared" si="11"/>
        <v>-0.69</v>
      </c>
      <c r="AC12" s="41">
        <v>2.6543547453703704E-2</v>
      </c>
      <c r="AD12" s="39">
        <f t="shared" si="12"/>
        <v>-0.29304076388888889</v>
      </c>
      <c r="AE12" s="39">
        <v>-2.63</v>
      </c>
      <c r="AF12" s="39">
        <v>-2.1932487179487099</v>
      </c>
      <c r="AG12" s="39">
        <v>0</v>
      </c>
    </row>
    <row r="13" spans="1:33" ht="15.75" customHeight="1" x14ac:dyDescent="0.2">
      <c r="A13" s="28" t="s">
        <v>47</v>
      </c>
      <c r="B13" s="28" t="s">
        <v>93</v>
      </c>
      <c r="C13" s="15">
        <f t="shared" si="4"/>
        <v>6.9900000000000011</v>
      </c>
      <c r="D13" s="29">
        <v>11</v>
      </c>
      <c r="E13" s="29">
        <v>3</v>
      </c>
      <c r="F13" s="32">
        <v>76.890000000000015</v>
      </c>
      <c r="G13" s="30">
        <v>-0.16</v>
      </c>
      <c r="H13" s="31">
        <f t="shared" si="1"/>
        <v>2.0808947847574455E-3</v>
      </c>
      <c r="I13" s="31">
        <f t="shared" si="2"/>
        <v>0.14950278254197927</v>
      </c>
      <c r="J13" s="32">
        <f t="shared" si="5"/>
        <v>11.495268949652788</v>
      </c>
      <c r="K13" s="32">
        <f t="shared" si="3"/>
        <v>1.0450244499684354</v>
      </c>
      <c r="L13" s="29">
        <v>20</v>
      </c>
      <c r="M13" s="33">
        <f t="shared" si="6"/>
        <v>0.55000000000000004</v>
      </c>
      <c r="N13" s="29">
        <v>103</v>
      </c>
      <c r="O13" s="34">
        <f t="shared" ref="O13:P13" si="21">D13/7</f>
        <v>1.5714285714285714</v>
      </c>
      <c r="P13" s="34">
        <f t="shared" si="21"/>
        <v>0.42857142857142855</v>
      </c>
      <c r="Q13" s="29">
        <f t="shared" si="8"/>
        <v>51</v>
      </c>
      <c r="R13" s="29"/>
      <c r="S13" s="35">
        <v>0.204481792717086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86</v>
      </c>
      <c r="AB13" s="40">
        <f t="shared" si="11"/>
        <v>-0.69</v>
      </c>
      <c r="AC13" s="41">
        <v>2.6543547453703704E-2</v>
      </c>
      <c r="AD13" s="39">
        <f t="shared" si="12"/>
        <v>-0.40293105034722221</v>
      </c>
      <c r="AE13" s="39">
        <v>-2.63</v>
      </c>
      <c r="AF13" s="39">
        <v>-2.2153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6.99</v>
      </c>
      <c r="D14" s="29">
        <v>10</v>
      </c>
      <c r="E14" s="29">
        <v>0</v>
      </c>
      <c r="F14" s="32">
        <v>69.900000000000006</v>
      </c>
      <c r="G14" s="30">
        <v>-0.16</v>
      </c>
      <c r="H14" s="31">
        <f t="shared" si="1"/>
        <v>2.28898426323319E-3</v>
      </c>
      <c r="I14" s="31">
        <f t="shared" si="2"/>
        <v>0.1492946930635036</v>
      </c>
      <c r="J14" s="32">
        <f t="shared" si="5"/>
        <v>10.435699045138902</v>
      </c>
      <c r="K14" s="32">
        <f t="shared" si="3"/>
        <v>1.0435699045138902</v>
      </c>
      <c r="L14" s="29">
        <v>29</v>
      </c>
      <c r="M14" s="33">
        <f t="shared" si="6"/>
        <v>0.34482758620689657</v>
      </c>
      <c r="N14" s="29">
        <v>71</v>
      </c>
      <c r="O14" s="34">
        <f t="shared" ref="O14:P14" si="22">D14/7</f>
        <v>1.4285714285714286</v>
      </c>
      <c r="P14" s="34">
        <f t="shared" si="22"/>
        <v>0</v>
      </c>
      <c r="Q14" s="29">
        <f t="shared" si="8"/>
        <v>49</v>
      </c>
      <c r="R14" s="29"/>
      <c r="S14" s="35">
        <v>0.27204030226700199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86</v>
      </c>
      <c r="AB14" s="40">
        <f t="shared" si="11"/>
        <v>-0.69</v>
      </c>
      <c r="AC14" s="41">
        <v>2.6543547453703704E-2</v>
      </c>
      <c r="AD14" s="39">
        <f t="shared" si="12"/>
        <v>-0.36630095486111114</v>
      </c>
      <c r="AE14" s="39">
        <v>-2.63</v>
      </c>
      <c r="AF14" s="39">
        <v>-2.2153</v>
      </c>
      <c r="AG14" s="39">
        <v>0</v>
      </c>
    </row>
    <row r="15" spans="1:33" ht="15.75" customHeight="1" x14ac:dyDescent="0.2">
      <c r="A15" s="28" t="s">
        <v>49</v>
      </c>
      <c r="B15" s="28" t="s">
        <v>82</v>
      </c>
      <c r="C15" s="15">
        <f t="shared" si="4"/>
        <v>6.99</v>
      </c>
      <c r="D15" s="29">
        <v>13</v>
      </c>
      <c r="E15" s="29">
        <v>3</v>
      </c>
      <c r="F15" s="32">
        <v>90.87</v>
      </c>
      <c r="G15" s="30">
        <v>-0.29000000000000004</v>
      </c>
      <c r="H15" s="31">
        <f t="shared" si="1"/>
        <v>3.1913722900847367E-3</v>
      </c>
      <c r="I15" s="31">
        <f t="shared" si="2"/>
        <v>0.14839230503665185</v>
      </c>
      <c r="J15" s="32">
        <f t="shared" si="5"/>
        <v>13.484408758680555</v>
      </c>
      <c r="K15" s="32">
        <f t="shared" si="3"/>
        <v>1.0372622122061965</v>
      </c>
      <c r="L15" s="29">
        <v>45</v>
      </c>
      <c r="M15" s="33">
        <f t="shared" si="6"/>
        <v>0.28888888888888886</v>
      </c>
      <c r="N15" s="29">
        <v>52</v>
      </c>
      <c r="O15" s="34">
        <f t="shared" ref="O15:P15" si="23">D15/7</f>
        <v>1.8571428571428572</v>
      </c>
      <c r="P15" s="34">
        <f t="shared" si="23"/>
        <v>0.42857142857142855</v>
      </c>
      <c r="Q15" s="29">
        <f t="shared" si="8"/>
        <v>22</v>
      </c>
      <c r="R15" s="29"/>
      <c r="S15" s="35">
        <v>0.31707317073170699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86</v>
      </c>
      <c r="AB15" s="40">
        <f t="shared" si="11"/>
        <v>-0.69</v>
      </c>
      <c r="AC15" s="41">
        <v>2.6543547453703704E-2</v>
      </c>
      <c r="AD15" s="39">
        <f t="shared" si="12"/>
        <v>-0.47619124131944446</v>
      </c>
      <c r="AE15" s="39">
        <v>-2.63</v>
      </c>
      <c r="AF15" s="39">
        <v>-2.2153</v>
      </c>
      <c r="AG15" s="39">
        <v>0</v>
      </c>
    </row>
    <row r="16" spans="1:33" ht="15.75" customHeight="1" x14ac:dyDescent="0.2">
      <c r="A16" s="28" t="s">
        <v>50</v>
      </c>
      <c r="B16" s="28" t="s">
        <v>94</v>
      </c>
      <c r="C16" s="15">
        <f t="shared" si="4"/>
        <v>6.9899999999999993</v>
      </c>
      <c r="D16" s="29">
        <v>12</v>
      </c>
      <c r="E16" s="29">
        <v>2</v>
      </c>
      <c r="F16" s="32">
        <v>83.88</v>
      </c>
      <c r="G16" s="30">
        <v>-0.08</v>
      </c>
      <c r="H16" s="31">
        <f t="shared" si="1"/>
        <v>9.5374344301382935E-4</v>
      </c>
      <c r="I16" s="31">
        <f t="shared" si="2"/>
        <v>0.15062993388372262</v>
      </c>
      <c r="J16" s="32">
        <f t="shared" si="5"/>
        <v>12.634838854166652</v>
      </c>
      <c r="K16" s="32">
        <f t="shared" si="3"/>
        <v>1.052903237847221</v>
      </c>
      <c r="L16" s="29">
        <v>46</v>
      </c>
      <c r="M16" s="33">
        <f t="shared" si="6"/>
        <v>0.2608695652173913</v>
      </c>
      <c r="N16" s="29">
        <v>35</v>
      </c>
      <c r="O16" s="34">
        <f t="shared" ref="O16:P16" si="24">D16/7</f>
        <v>1.7142857142857142</v>
      </c>
      <c r="P16" s="34">
        <f t="shared" si="24"/>
        <v>0.2857142857142857</v>
      </c>
      <c r="Q16" s="29">
        <f t="shared" si="8"/>
        <v>17</v>
      </c>
      <c r="R16" s="29"/>
      <c r="S16" s="35">
        <v>0.40474020054694598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86</v>
      </c>
      <c r="AB16" s="40">
        <f t="shared" si="11"/>
        <v>-0.69</v>
      </c>
      <c r="AC16" s="41">
        <v>2.6543547453703704E-2</v>
      </c>
      <c r="AD16" s="39">
        <f t="shared" si="12"/>
        <v>-0.43956114583333333</v>
      </c>
      <c r="AE16" s="39">
        <v>-2.63</v>
      </c>
      <c r="AF16" s="39">
        <v>-2.2153</v>
      </c>
      <c r="AG16" s="39">
        <v>0</v>
      </c>
    </row>
    <row r="17" spans="1:33" ht="15.75" customHeight="1" x14ac:dyDescent="0.2">
      <c r="A17" s="28" t="s">
        <v>51</v>
      </c>
      <c r="B17" s="28" t="s">
        <v>95</v>
      </c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33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86</v>
      </c>
      <c r="AB17" s="40">
        <f t="shared" si="11"/>
        <v>-0.69</v>
      </c>
      <c r="AC17" s="41">
        <v>2.6543547453703704E-2</v>
      </c>
      <c r="AD17" s="39">
        <f t="shared" si="12"/>
        <v>0</v>
      </c>
      <c r="AE17" s="39">
        <v>-2.63</v>
      </c>
      <c r="AF17" s="39">
        <v>-2.2153</v>
      </c>
      <c r="AG17" s="39">
        <v>0</v>
      </c>
    </row>
    <row r="18" spans="1:33" ht="15.75" customHeight="1" x14ac:dyDescent="0.2">
      <c r="A18" s="28" t="s">
        <v>52</v>
      </c>
      <c r="B18" s="28" t="s">
        <v>95</v>
      </c>
      <c r="C18" s="15">
        <f t="shared" si="4"/>
        <v>7.99</v>
      </c>
      <c r="D18" s="29">
        <v>2</v>
      </c>
      <c r="E18" s="29">
        <v>0</v>
      </c>
      <c r="F18" s="32">
        <v>15.98</v>
      </c>
      <c r="G18" s="30">
        <v>-0.06</v>
      </c>
      <c r="H18" s="31">
        <f t="shared" si="1"/>
        <v>3.7546933667083854E-3</v>
      </c>
      <c r="I18" s="31">
        <f t="shared" si="2"/>
        <v>0.23524028842476705</v>
      </c>
      <c r="J18" s="32">
        <f t="shared" si="5"/>
        <v>3.7591398090277774</v>
      </c>
      <c r="K18" s="32">
        <f t="shared" si="3"/>
        <v>1.8795699045138887</v>
      </c>
      <c r="L18" s="29">
        <v>20</v>
      </c>
      <c r="M18" s="33">
        <f t="shared" si="6"/>
        <v>0.1</v>
      </c>
      <c r="N18" s="29">
        <v>33</v>
      </c>
      <c r="O18" s="34">
        <f t="shared" ref="O18:P18" si="26">D18/7</f>
        <v>0.2857142857142857</v>
      </c>
      <c r="P18" s="34">
        <f t="shared" si="26"/>
        <v>0</v>
      </c>
      <c r="Q18" s="29">
        <f t="shared" si="8"/>
        <v>115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86</v>
      </c>
      <c r="AB18" s="40">
        <f t="shared" si="11"/>
        <v>-0.69</v>
      </c>
      <c r="AC18" s="41">
        <v>2.6543547453703704E-2</v>
      </c>
      <c r="AD18" s="39">
        <f t="shared" si="12"/>
        <v>-7.3260190972222222E-2</v>
      </c>
      <c r="AE18" s="39">
        <v>-2.63</v>
      </c>
      <c r="AF18" s="39">
        <v>-2.2153</v>
      </c>
      <c r="AG18" s="39">
        <v>0</v>
      </c>
    </row>
    <row r="19" spans="1:33" ht="15.75" customHeight="1" x14ac:dyDescent="0.2">
      <c r="A19" s="28" t="s">
        <v>54</v>
      </c>
      <c r="B19" s="28" t="s">
        <v>95</v>
      </c>
      <c r="C19" s="15">
        <f t="shared" si="4"/>
        <v>7.99</v>
      </c>
      <c r="D19" s="29">
        <v>1</v>
      </c>
      <c r="E19" s="29">
        <v>0</v>
      </c>
      <c r="F19" s="32">
        <v>7.99</v>
      </c>
      <c r="G19" s="30">
        <v>0</v>
      </c>
      <c r="H19" s="31">
        <f t="shared" si="1"/>
        <v>0</v>
      </c>
      <c r="I19" s="31">
        <f t="shared" si="2"/>
        <v>0.23899498179147546</v>
      </c>
      <c r="J19" s="32">
        <f t="shared" si="5"/>
        <v>1.909569904513889</v>
      </c>
      <c r="K19" s="32">
        <f t="shared" si="3"/>
        <v>1.909569904513889</v>
      </c>
      <c r="L19" s="29">
        <v>0</v>
      </c>
      <c r="M19" s="33" t="str">
        <f t="shared" si="6"/>
        <v>-</v>
      </c>
      <c r="N19" s="29">
        <v>33</v>
      </c>
      <c r="O19" s="34">
        <f t="shared" ref="O19:P19" si="27">D19/7</f>
        <v>0.14285714285714285</v>
      </c>
      <c r="P19" s="34">
        <f t="shared" si="27"/>
        <v>0</v>
      </c>
      <c r="Q19" s="29">
        <f t="shared" si="8"/>
        <v>231</v>
      </c>
      <c r="R19" s="29"/>
      <c r="S19" s="35">
        <v>0.56273764258555103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86</v>
      </c>
      <c r="AB19" s="40">
        <f t="shared" si="11"/>
        <v>-0.69</v>
      </c>
      <c r="AC19" s="41">
        <v>2.6543547453703704E-2</v>
      </c>
      <c r="AD19" s="39">
        <f t="shared" si="12"/>
        <v>-3.6630095486111111E-2</v>
      </c>
      <c r="AE19" s="39">
        <v>-2.63</v>
      </c>
      <c r="AF19" s="39">
        <v>-2.2153</v>
      </c>
      <c r="AG19" s="39">
        <v>0</v>
      </c>
    </row>
    <row r="20" spans="1:33" ht="15.75" customHeight="1" x14ac:dyDescent="0.2">
      <c r="A20" s="28" t="s">
        <v>55</v>
      </c>
      <c r="B20" s="28" t="s">
        <v>96</v>
      </c>
      <c r="C20" s="15">
        <f t="shared" si="4"/>
        <v>6.99</v>
      </c>
      <c r="D20" s="29">
        <v>1</v>
      </c>
      <c r="E20" s="29">
        <v>1</v>
      </c>
      <c r="F20" s="32">
        <v>6.99</v>
      </c>
      <c r="G20" s="30">
        <v>0</v>
      </c>
      <c r="H20" s="31">
        <f t="shared" si="1"/>
        <v>0</v>
      </c>
      <c r="I20" s="31">
        <f t="shared" si="2"/>
        <v>0.15158367732673667</v>
      </c>
      <c r="J20" s="32">
        <f t="shared" si="5"/>
        <v>1.0595699045138893</v>
      </c>
      <c r="K20" s="32">
        <f t="shared" si="3"/>
        <v>1.0595699045138893</v>
      </c>
      <c r="L20" s="29">
        <v>13</v>
      </c>
      <c r="M20" s="33">
        <f t="shared" si="6"/>
        <v>7.6923076923076927E-2</v>
      </c>
      <c r="N20" s="29">
        <v>32</v>
      </c>
      <c r="O20" s="34">
        <f t="shared" ref="O20:P20" si="28">D20/7</f>
        <v>0.14285714285714285</v>
      </c>
      <c r="P20" s="34">
        <f t="shared" si="28"/>
        <v>0.14285714285714285</v>
      </c>
      <c r="Q20" s="29">
        <f t="shared" si="8"/>
        <v>112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86</v>
      </c>
      <c r="AB20" s="40">
        <f t="shared" si="11"/>
        <v>-0.69</v>
      </c>
      <c r="AC20" s="41">
        <v>2.6543547453703704E-2</v>
      </c>
      <c r="AD20" s="39">
        <f t="shared" si="12"/>
        <v>-3.6630095486111111E-2</v>
      </c>
      <c r="AE20" s="39">
        <v>-2.63</v>
      </c>
      <c r="AF20" s="39">
        <v>-2.2153</v>
      </c>
      <c r="AG20" s="39">
        <v>0</v>
      </c>
    </row>
    <row r="21" spans="1:33" ht="15.75" customHeight="1" x14ac:dyDescent="0.2">
      <c r="A21" s="28" t="s">
        <v>56</v>
      </c>
      <c r="B21" s="28" t="s">
        <v>97</v>
      </c>
      <c r="C21" s="15">
        <f t="shared" si="4"/>
        <v>6.99</v>
      </c>
      <c r="D21" s="29">
        <v>1</v>
      </c>
      <c r="E21" s="29">
        <v>0</v>
      </c>
      <c r="F21" s="32">
        <v>6.99</v>
      </c>
      <c r="G21" s="30">
        <v>0</v>
      </c>
      <c r="H21" s="31">
        <f t="shared" si="1"/>
        <v>0</v>
      </c>
      <c r="I21" s="31">
        <f t="shared" si="2"/>
        <v>0.15158367732673667</v>
      </c>
      <c r="J21" s="32">
        <f t="shared" si="5"/>
        <v>1.0595699045138893</v>
      </c>
      <c r="K21" s="32">
        <f t="shared" si="3"/>
        <v>1.0595699045138893</v>
      </c>
      <c r="L21" s="29">
        <v>4</v>
      </c>
      <c r="M21" s="33">
        <f t="shared" si="6"/>
        <v>0.25</v>
      </c>
      <c r="N21" s="29">
        <v>31</v>
      </c>
      <c r="O21" s="34">
        <f t="shared" ref="O21:P21" si="29">D21/7</f>
        <v>0.14285714285714285</v>
      </c>
      <c r="P21" s="34">
        <f t="shared" si="29"/>
        <v>0</v>
      </c>
      <c r="Q21" s="29">
        <f t="shared" si="8"/>
        <v>217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86</v>
      </c>
      <c r="AB21" s="40">
        <f t="shared" si="11"/>
        <v>-0.69</v>
      </c>
      <c r="AC21" s="41">
        <v>2.6543547453703704E-2</v>
      </c>
      <c r="AD21" s="39">
        <f t="shared" si="12"/>
        <v>-3.6630095486111111E-2</v>
      </c>
      <c r="AE21" s="39">
        <v>-2.63</v>
      </c>
      <c r="AF21" s="39">
        <v>-2.2153</v>
      </c>
      <c r="AG21" s="39">
        <v>0</v>
      </c>
    </row>
    <row r="22" spans="1:33" ht="15.75" customHeight="1" x14ac:dyDescent="0.2">
      <c r="A22" s="28" t="s">
        <v>57</v>
      </c>
      <c r="B22" s="28" t="s">
        <v>98</v>
      </c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31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-2.2153</v>
      </c>
      <c r="AG22" s="39">
        <v>0</v>
      </c>
    </row>
    <row r="23" spans="1:33" ht="15.75" customHeight="1" x14ac:dyDescent="0.2">
      <c r="A23" s="28" t="s">
        <v>58</v>
      </c>
      <c r="B23" s="28" t="s">
        <v>99</v>
      </c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31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-2.2153</v>
      </c>
      <c r="AG23" s="39">
        <v>0</v>
      </c>
    </row>
    <row r="24" spans="1:33" ht="15.75" customHeight="1" x14ac:dyDescent="0.2">
      <c r="A24" s="28" t="s">
        <v>59</v>
      </c>
      <c r="B24" s="28" t="s">
        <v>100</v>
      </c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-27.11</v>
      </c>
      <c r="H24" s="31" t="e">
        <f t="shared" si="1"/>
        <v>#DIV/0!</v>
      </c>
      <c r="I24" s="31" t="e">
        <f t="shared" si="2"/>
        <v>#DIV/0!</v>
      </c>
      <c r="J24" s="32">
        <f t="shared" si="5"/>
        <v>-27.11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28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>
        <v>0.83597883597883504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13.555</v>
      </c>
      <c r="Z24" s="28">
        <v>2</v>
      </c>
      <c r="AA24" s="28" t="s">
        <v>86</v>
      </c>
      <c r="AB24" s="40">
        <f t="shared" si="11"/>
        <v>-0.69</v>
      </c>
      <c r="AC24" s="41">
        <v>2.6543547453703704E-2</v>
      </c>
      <c r="AD24" s="39">
        <f t="shared" si="12"/>
        <v>0</v>
      </c>
      <c r="AE24" s="39">
        <v>-2.63</v>
      </c>
      <c r="AF24" s="39">
        <v>-2.2153</v>
      </c>
      <c r="AG24" s="39">
        <v>0</v>
      </c>
    </row>
    <row r="25" spans="1:33" ht="15.75" customHeight="1" x14ac:dyDescent="0.2">
      <c r="A25" s="14" t="s">
        <v>60</v>
      </c>
      <c r="B25" s="14" t="s">
        <v>101</v>
      </c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-15.32</v>
      </c>
      <c r="H25" s="31" t="e">
        <f t="shared" si="1"/>
        <v>#DIV/0!</v>
      </c>
      <c r="I25" s="31" t="e">
        <f t="shared" si="2"/>
        <v>#DIV/0!</v>
      </c>
      <c r="J25" s="32">
        <f t="shared" si="5"/>
        <v>-15.32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1</v>
      </c>
      <c r="X25" s="38">
        <f t="shared" si="9"/>
        <v>0</v>
      </c>
      <c r="Y25" s="39">
        <f t="shared" si="10"/>
        <v>3.83</v>
      </c>
      <c r="Z25" s="14">
        <v>3</v>
      </c>
      <c r="AA25" s="28" t="s">
        <v>86</v>
      </c>
      <c r="AB25" s="40">
        <f t="shared" si="11"/>
        <v>-0.69</v>
      </c>
      <c r="AC25" s="41">
        <v>2.6543547453703704E-2</v>
      </c>
      <c r="AD25" s="39">
        <f t="shared" si="12"/>
        <v>0</v>
      </c>
      <c r="AE25" s="25">
        <v>-2.63</v>
      </c>
      <c r="AF25" s="25">
        <v>-2.2200000000000002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-1.39</v>
      </c>
      <c r="H26" s="31" t="e">
        <f t="shared" si="1"/>
        <v>#DIV/0!</v>
      </c>
      <c r="I26" s="31" t="e">
        <f t="shared" si="2"/>
        <v>#DIV/0!</v>
      </c>
      <c r="J26" s="32">
        <f t="shared" si="5"/>
        <v>-1.39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1.070422535211268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86</v>
      </c>
      <c r="AB26" s="40">
        <f t="shared" si="11"/>
        <v>-0.69</v>
      </c>
      <c r="AC26" s="41">
        <v>2.6543547453703704E-2</v>
      </c>
      <c r="AD26" s="39">
        <f t="shared" si="12"/>
        <v>0</v>
      </c>
      <c r="AE26" s="25">
        <v>-2.63</v>
      </c>
      <c r="AF26" s="25">
        <v>-2.2153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0.98285714285714287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86</v>
      </c>
      <c r="AB27" s="40">
        <f t="shared" si="11"/>
        <v>-0.69</v>
      </c>
      <c r="AC27" s="41">
        <v>2.6543547453703704E-2</v>
      </c>
      <c r="AD27" s="39">
        <f t="shared" si="12"/>
        <v>0</v>
      </c>
      <c r="AE27" s="25">
        <v>-2.63</v>
      </c>
      <c r="AF27" s="25">
        <v>-2.3622999999999998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0.79487179487179482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86</v>
      </c>
      <c r="AB28" s="40">
        <f t="shared" si="11"/>
        <v>-0.69</v>
      </c>
      <c r="AC28" s="41">
        <v>2.6543547453703704E-2</v>
      </c>
      <c r="AD28" s="39">
        <f t="shared" si="12"/>
        <v>0</v>
      </c>
      <c r="AE28" s="25">
        <v>-2.63</v>
      </c>
      <c r="AF28" s="25">
        <v>-2.3622999999999998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0.26666666666666672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86</v>
      </c>
      <c r="AB29" s="40">
        <f t="shared" si="11"/>
        <v>-0.69</v>
      </c>
      <c r="AC29" s="41">
        <v>2.6543547453703704E-2</v>
      </c>
      <c r="AD29" s="39">
        <f t="shared" si="12"/>
        <v>0</v>
      </c>
      <c r="AE29" s="25">
        <v>-2.63</v>
      </c>
      <c r="AF29" s="25">
        <v>-2.3622999999999998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86</v>
      </c>
      <c r="AB30" s="40">
        <f t="shared" si="11"/>
        <v>-0.69</v>
      </c>
      <c r="AC30" s="41">
        <v>2.6543547453703704E-2</v>
      </c>
      <c r="AD30" s="39">
        <f t="shared" si="12"/>
        <v>0</v>
      </c>
      <c r="AE30" s="25">
        <v>-2.63</v>
      </c>
      <c r="AF30" s="25">
        <v>-2.2259898018749902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86</v>
      </c>
      <c r="AB31" s="40">
        <f t="shared" si="11"/>
        <v>-0.69</v>
      </c>
      <c r="AC31" s="27">
        <v>2.6543547453703704E-2</v>
      </c>
      <c r="AD31" s="39">
        <f t="shared" si="12"/>
        <v>0</v>
      </c>
      <c r="AE31" s="45">
        <v>-2.63</v>
      </c>
      <c r="AF31" s="45">
        <v>-2.2259898018749995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86</v>
      </c>
      <c r="AB32" s="40">
        <f t="shared" si="11"/>
        <v>-0.69</v>
      </c>
      <c r="AC32" s="59">
        <v>2.6543547453703704E-2</v>
      </c>
      <c r="AD32" s="39">
        <f t="shared" si="12"/>
        <v>0</v>
      </c>
      <c r="AE32" s="60">
        <v>-2.63</v>
      </c>
      <c r="AF32" s="60">
        <v>-2.2259898018749902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2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35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Info!B1:BJ5000""),3,FALSE),"""")"),"Flush Pull Handles, Black 2 Pack - Barn Door Pulls for Sliding Closet or Cabinet - Hidden Hardware")</f>
        <v>Flush Pull Handles, Black 2 Pack - Barn Door Pulls for Sliding Closet or Cabinet - Hidden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Info!B1:BJ5000""),2,FALSE),"""")"),"B07PXM17PK")</f>
        <v>B07PXM17PK</v>
      </c>
      <c r="B2" s="2" t="s">
        <v>102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68.25" customHeight="1" x14ac:dyDescent="0.2">
      <c r="A3" s="83" t="s">
        <v>30</v>
      </c>
      <c r="B3" s="80"/>
      <c r="C3" s="3">
        <f>((AE32+AF32)/0.85)*-1</f>
        <v>6.0783115316176355</v>
      </c>
      <c r="D3" s="4">
        <f>SUM(D4:D99702)</f>
        <v>211</v>
      </c>
      <c r="E3" s="4"/>
      <c r="F3" s="5">
        <f t="shared" ref="F3:G3" si="0">SUM(F4:F99702)</f>
        <v>2128.84</v>
      </c>
      <c r="G3" s="5">
        <f t="shared" si="0"/>
        <v>-150.72</v>
      </c>
      <c r="H3" s="6">
        <f t="shared" ref="H3:H32" si="1">G3/F3*-1</f>
        <v>7.0799120647864561E-2</v>
      </c>
      <c r="I3" s="7">
        <f t="shared" ref="I3:I32" si="2">J3/F3</f>
        <v>0.25879608240594065</v>
      </c>
      <c r="J3" s="5">
        <f>SUM(J4:J99702)</f>
        <v>550.93545206906276</v>
      </c>
      <c r="K3" s="5">
        <f t="shared" ref="K3:K32" si="3">J3/D3</f>
        <v>2.611068493218307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Sheet!a1:g5000""),2,FALSE),"""")"),"2 - March
2 - April
3 - May
3 - June
3 - July
3 - Aug
3 - Sept
3 - Oct
3 - Nov
3 - Dec
2 - Jan
2 - Feb")</f>
        <v>2 - March
2 - April
3 - May
3 - June
3 - July
3 - Aug
3 - Sept
3 - Oct
3 - Nov
3 - Dec
2 - Jan
2 -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QTY-250")</f>
        <v>US QTY-250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24</v>
      </c>
      <c r="X3" s="6">
        <f>W3/D3</f>
        <v>0.11374407582938388</v>
      </c>
      <c r="Y3" s="5"/>
      <c r="Z3" s="4"/>
      <c r="AA3" s="4"/>
      <c r="AB3" s="4"/>
      <c r="AC3" s="4"/>
      <c r="AD3" s="5">
        <f>SUM(AD4:AD99702)</f>
        <v>-4.0343216484375004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Info!B2:BZ3000""),37,FALSE)),"""")*-1"),-2.32656480187499)</f>
        <v>-2.3265648018749898</v>
      </c>
      <c r="AG3" s="5">
        <f>SUM(AG4:AG99702)</f>
        <v>-8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699</v>
      </c>
      <c r="U4" s="22" t="s">
        <v>33</v>
      </c>
      <c r="V4" s="23" t="s">
        <v>103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-2.3989262820512818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699</v>
      </c>
      <c r="U5" s="36" t="s">
        <v>33</v>
      </c>
      <c r="V5" s="37" t="s">
        <v>104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-2.3989262820512818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699</v>
      </c>
      <c r="U6" s="36">
        <v>199</v>
      </c>
      <c r="V6" s="37" t="s">
        <v>105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-2.3989262820512818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699</v>
      </c>
      <c r="U7" s="36">
        <v>199</v>
      </c>
      <c r="V7" s="37" t="s">
        <v>106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-2.3989262820512818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699</v>
      </c>
      <c r="U8" s="36">
        <v>199</v>
      </c>
      <c r="V8" s="37" t="s">
        <v>107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-2.4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1500</v>
      </c>
      <c r="U9" s="36">
        <v>1000</v>
      </c>
      <c r="V9" s="37" t="s">
        <v>108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-2.4408237179487098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1500</v>
      </c>
      <c r="U10" s="36">
        <v>1000</v>
      </c>
      <c r="V10" s="37" t="s">
        <v>109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-2.4408237179487098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1000</v>
      </c>
      <c r="U11" s="36">
        <v>500</v>
      </c>
      <c r="V11" s="37" t="s">
        <v>110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-2.4408237179487098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500</v>
      </c>
      <c r="U12" s="36">
        <v>500</v>
      </c>
      <c r="V12" s="37" t="s">
        <v>111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-2.4408237179487098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500</v>
      </c>
      <c r="U13" s="36">
        <v>500</v>
      </c>
      <c r="V13" s="37" t="s">
        <v>112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-2.4628749999999999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500</v>
      </c>
      <c r="U14" s="36">
        <v>500</v>
      </c>
      <c r="V14" s="37" t="s">
        <v>112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-2.4628749999999999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1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0.14285714285714285</v>
      </c>
      <c r="Q15" s="29">
        <f t="shared" si="8"/>
        <v>0</v>
      </c>
      <c r="R15" s="29"/>
      <c r="S15" s="35" t="e">
        <v>#N/A</v>
      </c>
      <c r="T15" s="28">
        <v>500</v>
      </c>
      <c r="U15" s="36">
        <v>500</v>
      </c>
      <c r="V15" s="37" t="s">
        <v>112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-2.4628749999999999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500</v>
      </c>
      <c r="U16" s="36">
        <v>500</v>
      </c>
      <c r="V16" s="37" t="s">
        <v>112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-2.4628749999999999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500</v>
      </c>
      <c r="U17" s="36">
        <v>500</v>
      </c>
      <c r="V17" s="37" t="s">
        <v>112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-2.4628749999999999</v>
      </c>
      <c r="AG17" s="39">
        <v>0</v>
      </c>
    </row>
    <row r="18" spans="1:33" ht="15.75" customHeight="1" x14ac:dyDescent="0.2">
      <c r="A18" s="28" t="s">
        <v>52</v>
      </c>
      <c r="B18" s="28" t="s">
        <v>113</v>
      </c>
      <c r="C18" s="15">
        <f t="shared" si="4"/>
        <v>10.99</v>
      </c>
      <c r="D18" s="29">
        <v>2</v>
      </c>
      <c r="E18" s="29">
        <v>0</v>
      </c>
      <c r="F18" s="32">
        <v>21.98</v>
      </c>
      <c r="G18" s="30">
        <v>-0.06</v>
      </c>
      <c r="H18" s="31">
        <f t="shared" si="1"/>
        <v>2.7297543221110098E-3</v>
      </c>
      <c r="I18" s="31">
        <f t="shared" si="2"/>
        <v>0.38212056343835304</v>
      </c>
      <c r="J18" s="32">
        <f t="shared" si="5"/>
        <v>8.3990099843750006</v>
      </c>
      <c r="K18" s="32">
        <f t="shared" si="3"/>
        <v>4.1995049921875003</v>
      </c>
      <c r="L18" s="29">
        <v>11</v>
      </c>
      <c r="M18" s="33">
        <f t="shared" si="6"/>
        <v>0.18181818181818182</v>
      </c>
      <c r="N18" s="29">
        <v>198</v>
      </c>
      <c r="O18" s="34">
        <f t="shared" ref="O18:P18" si="26">D18/7</f>
        <v>0.2857142857142857</v>
      </c>
      <c r="P18" s="34">
        <f t="shared" si="26"/>
        <v>0</v>
      </c>
      <c r="Q18" s="29">
        <f t="shared" si="8"/>
        <v>693</v>
      </c>
      <c r="R18" s="29"/>
      <c r="S18" s="35">
        <v>3.8647342995168997E-2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86</v>
      </c>
      <c r="AB18" s="40">
        <f t="shared" si="11"/>
        <v>-0.69</v>
      </c>
      <c r="AC18" s="41">
        <v>1.3855078125E-2</v>
      </c>
      <c r="AD18" s="39">
        <f t="shared" si="12"/>
        <v>-3.8240015624999998E-2</v>
      </c>
      <c r="AE18" s="39">
        <v>-2.63</v>
      </c>
      <c r="AF18" s="39">
        <v>-2.4628749999999999</v>
      </c>
      <c r="AG18" s="39">
        <v>0</v>
      </c>
    </row>
    <row r="19" spans="1:33" ht="15.75" customHeight="1" x14ac:dyDescent="0.2">
      <c r="A19" s="28" t="s">
        <v>54</v>
      </c>
      <c r="B19" s="28" t="s">
        <v>114</v>
      </c>
      <c r="C19" s="15">
        <f t="shared" si="4"/>
        <v>10.937999999999999</v>
      </c>
      <c r="D19" s="29">
        <v>5</v>
      </c>
      <c r="E19" s="29">
        <v>0</v>
      </c>
      <c r="F19" s="32">
        <v>54.69</v>
      </c>
      <c r="G19" s="30">
        <v>0</v>
      </c>
      <c r="H19" s="31">
        <f t="shared" si="1"/>
        <v>0</v>
      </c>
      <c r="I19" s="31">
        <f t="shared" si="2"/>
        <v>0.38263896436162925</v>
      </c>
      <c r="J19" s="32">
        <f t="shared" si="5"/>
        <v>20.926524960937503</v>
      </c>
      <c r="K19" s="32">
        <f t="shared" si="3"/>
        <v>4.1853049921875005</v>
      </c>
      <c r="L19" s="29">
        <v>16</v>
      </c>
      <c r="M19" s="33">
        <f t="shared" si="6"/>
        <v>0.3125</v>
      </c>
      <c r="N19" s="29">
        <v>193</v>
      </c>
      <c r="O19" s="34">
        <f t="shared" ref="O19:P19" si="27">D19/7</f>
        <v>0.7142857142857143</v>
      </c>
      <c r="P19" s="34">
        <f t="shared" si="27"/>
        <v>0</v>
      </c>
      <c r="Q19" s="29">
        <f t="shared" si="8"/>
        <v>270</v>
      </c>
      <c r="R19" s="29"/>
      <c r="S19" s="35">
        <v>5.85365853658536E-2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86</v>
      </c>
      <c r="AB19" s="40">
        <f t="shared" si="11"/>
        <v>-0.69</v>
      </c>
      <c r="AC19" s="41">
        <v>1.3855078125E-2</v>
      </c>
      <c r="AD19" s="39">
        <f t="shared" si="12"/>
        <v>-9.5600039062500003E-2</v>
      </c>
      <c r="AE19" s="39">
        <v>-2.63</v>
      </c>
      <c r="AF19" s="39">
        <v>-2.4628749999999999</v>
      </c>
      <c r="AG19" s="39">
        <v>0</v>
      </c>
    </row>
    <row r="20" spans="1:33" ht="15.75" customHeight="1" x14ac:dyDescent="0.2">
      <c r="A20" s="28" t="s">
        <v>55</v>
      </c>
      <c r="B20" s="28" t="s">
        <v>115</v>
      </c>
      <c r="C20" s="15">
        <f t="shared" si="4"/>
        <v>9.218</v>
      </c>
      <c r="D20" s="29">
        <v>5</v>
      </c>
      <c r="E20" s="29">
        <v>0</v>
      </c>
      <c r="F20" s="32">
        <v>46.089999999999996</v>
      </c>
      <c r="G20" s="30">
        <v>0</v>
      </c>
      <c r="H20" s="31">
        <f t="shared" si="1"/>
        <v>0</v>
      </c>
      <c r="I20" s="31">
        <f t="shared" si="2"/>
        <v>0.2954333903436212</v>
      </c>
      <c r="J20" s="32">
        <f t="shared" si="5"/>
        <v>13.6165249609375</v>
      </c>
      <c r="K20" s="32">
        <f t="shared" si="3"/>
        <v>2.7233049921874999</v>
      </c>
      <c r="L20" s="29">
        <v>16</v>
      </c>
      <c r="M20" s="33">
        <f t="shared" si="6"/>
        <v>0.3125</v>
      </c>
      <c r="N20" s="29">
        <v>136</v>
      </c>
      <c r="O20" s="34">
        <f t="shared" ref="O20:P20" si="28">D20/7</f>
        <v>0.7142857142857143</v>
      </c>
      <c r="P20" s="34">
        <f t="shared" si="28"/>
        <v>0</v>
      </c>
      <c r="Q20" s="29">
        <f t="shared" si="8"/>
        <v>190</v>
      </c>
      <c r="R20" s="29"/>
      <c r="S20" s="35">
        <v>0.29032258064516098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86</v>
      </c>
      <c r="AB20" s="40">
        <f t="shared" si="11"/>
        <v>-0.69</v>
      </c>
      <c r="AC20" s="41">
        <v>1.3855078125E-2</v>
      </c>
      <c r="AD20" s="39">
        <f t="shared" si="12"/>
        <v>-9.5600039062500003E-2</v>
      </c>
      <c r="AE20" s="39">
        <v>-2.63</v>
      </c>
      <c r="AF20" s="39">
        <v>-2.4628749999999999</v>
      </c>
      <c r="AG20" s="39">
        <v>0</v>
      </c>
    </row>
    <row r="21" spans="1:33" ht="15.75" customHeight="1" x14ac:dyDescent="0.2">
      <c r="A21" s="28" t="s">
        <v>56</v>
      </c>
      <c r="B21" s="28" t="s">
        <v>116</v>
      </c>
      <c r="C21" s="15">
        <f t="shared" si="4"/>
        <v>8.99</v>
      </c>
      <c r="D21" s="29">
        <v>1</v>
      </c>
      <c r="E21" s="29">
        <v>0</v>
      </c>
      <c r="F21" s="32">
        <v>8.99</v>
      </c>
      <c r="G21" s="30">
        <v>0</v>
      </c>
      <c r="H21" s="31">
        <f t="shared" si="1"/>
        <v>0</v>
      </c>
      <c r="I21" s="31">
        <f t="shared" si="2"/>
        <v>0.28136874217880981</v>
      </c>
      <c r="J21" s="32">
        <f t="shared" si="5"/>
        <v>2.5295049921875004</v>
      </c>
      <c r="K21" s="32">
        <f t="shared" si="3"/>
        <v>2.5295049921875004</v>
      </c>
      <c r="L21" s="29">
        <v>11</v>
      </c>
      <c r="M21" s="33">
        <f t="shared" si="6"/>
        <v>9.0909090909090912E-2</v>
      </c>
      <c r="N21" s="29">
        <v>188</v>
      </c>
      <c r="O21" s="34">
        <f t="shared" ref="O21:P21" si="29">D21/7</f>
        <v>0.14285714285714285</v>
      </c>
      <c r="P21" s="34">
        <f t="shared" si="29"/>
        <v>0</v>
      </c>
      <c r="Q21" s="29">
        <f t="shared" si="8"/>
        <v>1316</v>
      </c>
      <c r="R21" s="29"/>
      <c r="S21" s="35">
        <v>0.26395939086294401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86</v>
      </c>
      <c r="AB21" s="40">
        <f t="shared" si="11"/>
        <v>-0.69</v>
      </c>
      <c r="AC21" s="41">
        <v>1.3855078125E-2</v>
      </c>
      <c r="AD21" s="39">
        <f t="shared" si="12"/>
        <v>-1.9120007812499999E-2</v>
      </c>
      <c r="AE21" s="39">
        <v>-2.63</v>
      </c>
      <c r="AF21" s="39">
        <v>-2.4628749999999999</v>
      </c>
      <c r="AG21" s="39">
        <v>0</v>
      </c>
    </row>
    <row r="22" spans="1:33" ht="15.75" customHeight="1" x14ac:dyDescent="0.2">
      <c r="A22" s="28" t="s">
        <v>57</v>
      </c>
      <c r="B22" s="28" t="s">
        <v>117</v>
      </c>
      <c r="C22" s="15">
        <f t="shared" si="4"/>
        <v>9.25</v>
      </c>
      <c r="D22" s="29">
        <v>3</v>
      </c>
      <c r="E22" s="29">
        <v>0</v>
      </c>
      <c r="F22" s="30">
        <v>27.75</v>
      </c>
      <c r="G22" s="30">
        <v>-31.729999999999997</v>
      </c>
      <c r="H22" s="31">
        <f t="shared" si="1"/>
        <v>1.1434234234234233</v>
      </c>
      <c r="I22" s="31">
        <f t="shared" si="2"/>
        <v>-0.84607153237612598</v>
      </c>
      <c r="J22" s="32">
        <f t="shared" si="5"/>
        <v>-23.478485023437496</v>
      </c>
      <c r="K22" s="32">
        <f t="shared" si="3"/>
        <v>-7.8261616744791658</v>
      </c>
      <c r="L22" s="29">
        <v>43</v>
      </c>
      <c r="M22" s="33">
        <f t="shared" si="6"/>
        <v>6.9767441860465115E-2</v>
      </c>
      <c r="N22" s="29">
        <v>185</v>
      </c>
      <c r="O22" s="34">
        <f t="shared" ref="O22:P22" si="30">D22/7</f>
        <v>0.42857142857142855</v>
      </c>
      <c r="P22" s="34">
        <f t="shared" si="30"/>
        <v>0</v>
      </c>
      <c r="Q22" s="29">
        <f t="shared" si="8"/>
        <v>431</v>
      </c>
      <c r="R22" s="29"/>
      <c r="S22" s="35">
        <v>0.15228426395938999</v>
      </c>
      <c r="T22" s="28">
        <v>0</v>
      </c>
      <c r="U22" s="36" t="s">
        <v>33</v>
      </c>
      <c r="V22" s="37" t="s">
        <v>33</v>
      </c>
      <c r="W22" s="28">
        <v>1</v>
      </c>
      <c r="X22" s="38">
        <f t="shared" si="9"/>
        <v>0.33333333333333331</v>
      </c>
      <c r="Y22" s="39">
        <f t="shared" si="10"/>
        <v>31.729999999999997</v>
      </c>
      <c r="Z22" s="28">
        <v>0</v>
      </c>
      <c r="AA22" s="28" t="s">
        <v>86</v>
      </c>
      <c r="AB22" s="40">
        <f t="shared" si="11"/>
        <v>-0.69</v>
      </c>
      <c r="AC22" s="41">
        <v>1.3855078125E-2</v>
      </c>
      <c r="AD22" s="39">
        <f t="shared" si="12"/>
        <v>-5.7360023437499998E-2</v>
      </c>
      <c r="AE22" s="39">
        <v>-2.63</v>
      </c>
      <c r="AF22" s="39">
        <v>-2.4628749999999999</v>
      </c>
      <c r="AG22" s="39">
        <v>0</v>
      </c>
    </row>
    <row r="23" spans="1:33" ht="15.75" customHeight="1" x14ac:dyDescent="0.2">
      <c r="A23" s="28" t="s">
        <v>58</v>
      </c>
      <c r="B23" s="28" t="s">
        <v>118</v>
      </c>
      <c r="C23" s="15">
        <f t="shared" si="4"/>
        <v>9.4755555555555553</v>
      </c>
      <c r="D23" s="29">
        <v>18</v>
      </c>
      <c r="E23" s="29">
        <v>0</v>
      </c>
      <c r="F23" s="32">
        <v>170.56</v>
      </c>
      <c r="G23" s="30">
        <v>-39.83</v>
      </c>
      <c r="H23" s="31">
        <f t="shared" si="1"/>
        <v>0.23352485928705441</v>
      </c>
      <c r="I23" s="31">
        <f t="shared" si="2"/>
        <v>7.6982234166129246E-2</v>
      </c>
      <c r="J23" s="32">
        <f t="shared" si="5"/>
        <v>13.130089859375005</v>
      </c>
      <c r="K23" s="32">
        <f t="shared" si="3"/>
        <v>0.72944943663194473</v>
      </c>
      <c r="L23" s="29">
        <v>63</v>
      </c>
      <c r="M23" s="33">
        <f t="shared" si="6"/>
        <v>0.2857142857142857</v>
      </c>
      <c r="N23" s="29">
        <v>167</v>
      </c>
      <c r="O23" s="34">
        <f t="shared" ref="O23:P23" si="31">D23/7</f>
        <v>2.5714285714285716</v>
      </c>
      <c r="P23" s="34">
        <f t="shared" si="31"/>
        <v>0</v>
      </c>
      <c r="Q23" s="29">
        <f t="shared" si="8"/>
        <v>64</v>
      </c>
      <c r="R23" s="29"/>
      <c r="S23" s="35">
        <v>0.28421052631578902</v>
      </c>
      <c r="T23" s="28">
        <v>0</v>
      </c>
      <c r="U23" s="36" t="s">
        <v>33</v>
      </c>
      <c r="V23" s="37" t="s">
        <v>33</v>
      </c>
      <c r="W23" s="28">
        <v>2</v>
      </c>
      <c r="X23" s="38">
        <f t="shared" si="9"/>
        <v>0.1111111111111111</v>
      </c>
      <c r="Y23" s="39">
        <f t="shared" si="10"/>
        <v>19.914999999999999</v>
      </c>
      <c r="Z23" s="28">
        <v>0</v>
      </c>
      <c r="AA23" s="28" t="s">
        <v>86</v>
      </c>
      <c r="AB23" s="40">
        <f t="shared" si="11"/>
        <v>-0.69</v>
      </c>
      <c r="AC23" s="41">
        <v>1.3855078125E-2</v>
      </c>
      <c r="AD23" s="39">
        <f t="shared" si="12"/>
        <v>-0.344160140625</v>
      </c>
      <c r="AE23" s="39">
        <v>-2.63</v>
      </c>
      <c r="AF23" s="39">
        <v>-2.4628749999999999</v>
      </c>
      <c r="AG23" s="39">
        <v>0</v>
      </c>
    </row>
    <row r="24" spans="1:33" ht="15.75" customHeight="1" x14ac:dyDescent="0.2">
      <c r="A24" s="28" t="s">
        <v>59</v>
      </c>
      <c r="B24" s="28" t="s">
        <v>119</v>
      </c>
      <c r="C24" s="15">
        <f t="shared" si="4"/>
        <v>9.0885714285714272</v>
      </c>
      <c r="D24" s="29">
        <v>21</v>
      </c>
      <c r="E24" s="29">
        <v>3</v>
      </c>
      <c r="F24" s="32">
        <v>190.85999999999996</v>
      </c>
      <c r="G24" s="32">
        <v>-34.479999999999997</v>
      </c>
      <c r="H24" s="31">
        <f t="shared" si="1"/>
        <v>0.18065597820391913</v>
      </c>
      <c r="I24" s="31">
        <f t="shared" si="2"/>
        <v>9.640105226835112E-2</v>
      </c>
      <c r="J24" s="32">
        <f t="shared" si="5"/>
        <v>18.399104835937489</v>
      </c>
      <c r="K24" s="32">
        <f t="shared" si="3"/>
        <v>0.87614784933035661</v>
      </c>
      <c r="L24" s="29">
        <v>63</v>
      </c>
      <c r="M24" s="33">
        <f t="shared" si="6"/>
        <v>0.33333333333333331</v>
      </c>
      <c r="N24" s="29">
        <v>143</v>
      </c>
      <c r="O24" s="34">
        <f t="shared" ref="O24:P24" si="32">D24/7</f>
        <v>3</v>
      </c>
      <c r="P24" s="34">
        <f t="shared" si="32"/>
        <v>0.42857142857142855</v>
      </c>
      <c r="Q24" s="29">
        <f t="shared" si="8"/>
        <v>41</v>
      </c>
      <c r="R24" s="29"/>
      <c r="S24" s="35">
        <v>0.57142857142857095</v>
      </c>
      <c r="T24" s="28">
        <v>0</v>
      </c>
      <c r="U24" s="36" t="s">
        <v>33</v>
      </c>
      <c r="V24" s="37" t="s">
        <v>33</v>
      </c>
      <c r="W24" s="28">
        <v>12</v>
      </c>
      <c r="X24" s="38">
        <f t="shared" si="9"/>
        <v>0.5714285714285714</v>
      </c>
      <c r="Y24" s="39">
        <f t="shared" si="10"/>
        <v>2.8733333333333331</v>
      </c>
      <c r="Z24" s="28">
        <v>0</v>
      </c>
      <c r="AA24" s="28" t="s">
        <v>86</v>
      </c>
      <c r="AB24" s="40">
        <f t="shared" si="11"/>
        <v>-0.69</v>
      </c>
      <c r="AC24" s="41">
        <v>1.3855078125E-2</v>
      </c>
      <c r="AD24" s="39">
        <f t="shared" si="12"/>
        <v>-0.40152016406249996</v>
      </c>
      <c r="AE24" s="39">
        <v>-2.63</v>
      </c>
      <c r="AF24" s="39">
        <v>-2.4628749999999999</v>
      </c>
      <c r="AG24" s="39">
        <v>-2</v>
      </c>
    </row>
    <row r="25" spans="1:33" ht="15.75" customHeight="1" x14ac:dyDescent="0.2">
      <c r="A25" s="14" t="s">
        <v>60</v>
      </c>
      <c r="B25" s="14" t="s">
        <v>120</v>
      </c>
      <c r="C25" s="15">
        <f t="shared" si="4"/>
        <v>8.1673076923076913</v>
      </c>
      <c r="D25" s="16">
        <v>26</v>
      </c>
      <c r="E25" s="16">
        <v>1</v>
      </c>
      <c r="F25" s="17">
        <v>212.35</v>
      </c>
      <c r="G25" s="17">
        <v>-35.539999999999992</v>
      </c>
      <c r="H25" s="31">
        <f t="shared" si="1"/>
        <v>0.16736519896397453</v>
      </c>
      <c r="I25" s="31">
        <f t="shared" si="2"/>
        <v>2.8822132313986375E-2</v>
      </c>
      <c r="J25" s="32">
        <f t="shared" si="5"/>
        <v>6.1203797968750067</v>
      </c>
      <c r="K25" s="32">
        <f t="shared" si="3"/>
        <v>0.23539922295673102</v>
      </c>
      <c r="L25" s="16">
        <v>80</v>
      </c>
      <c r="M25" s="33">
        <f t="shared" si="6"/>
        <v>0.32500000000000001</v>
      </c>
      <c r="N25" s="16">
        <v>125</v>
      </c>
      <c r="O25" s="34">
        <f t="shared" ref="O25:P25" si="33">D25/7</f>
        <v>3.7142857142857144</v>
      </c>
      <c r="P25" s="34">
        <f t="shared" si="33"/>
        <v>0.14285714285714285</v>
      </c>
      <c r="Q25" s="29">
        <f t="shared" si="8"/>
        <v>32</v>
      </c>
      <c r="R25" s="29"/>
      <c r="S25" s="21">
        <v>0.92879256965944268</v>
      </c>
      <c r="T25" s="28">
        <v>0</v>
      </c>
      <c r="U25" s="36" t="s">
        <v>33</v>
      </c>
      <c r="V25" s="37" t="s">
        <v>33</v>
      </c>
      <c r="W25" s="14">
        <v>7</v>
      </c>
      <c r="X25" s="38">
        <f t="shared" si="9"/>
        <v>0.26923076923076922</v>
      </c>
      <c r="Y25" s="39">
        <f t="shared" si="10"/>
        <v>5.0771428571428556</v>
      </c>
      <c r="Z25" s="14">
        <v>0</v>
      </c>
      <c r="AA25" s="28" t="s">
        <v>86</v>
      </c>
      <c r="AB25" s="40">
        <f t="shared" si="11"/>
        <v>-0.69</v>
      </c>
      <c r="AC25" s="41">
        <v>1.3855078125E-2</v>
      </c>
      <c r="AD25" s="39">
        <f t="shared" si="12"/>
        <v>-0.49712020312499999</v>
      </c>
      <c r="AE25" s="25">
        <v>-2.63</v>
      </c>
      <c r="AF25" s="25">
        <v>-2.46</v>
      </c>
      <c r="AG25" s="25">
        <v>-6</v>
      </c>
    </row>
    <row r="26" spans="1:33" ht="15.75" customHeight="1" x14ac:dyDescent="0.2">
      <c r="A26" s="14" t="s">
        <v>61</v>
      </c>
      <c r="B26" s="14" t="s">
        <v>121</v>
      </c>
      <c r="C26" s="15">
        <f t="shared" si="4"/>
        <v>8.968571428571428</v>
      </c>
      <c r="D26" s="16">
        <v>35</v>
      </c>
      <c r="E26" s="16">
        <v>0</v>
      </c>
      <c r="F26" s="17">
        <v>313.89999999999998</v>
      </c>
      <c r="G26" s="17">
        <v>-8.69</v>
      </c>
      <c r="H26" s="31">
        <f t="shared" si="1"/>
        <v>2.7683975788467666E-2</v>
      </c>
      <c r="I26" s="31">
        <f t="shared" si="2"/>
        <v>0.22891103767621063</v>
      </c>
      <c r="J26" s="32">
        <f t="shared" si="5"/>
        <v>71.85517472656251</v>
      </c>
      <c r="K26" s="32">
        <f t="shared" si="3"/>
        <v>2.0530049921875002</v>
      </c>
      <c r="L26" s="16">
        <v>50</v>
      </c>
      <c r="M26" s="33">
        <f t="shared" si="6"/>
        <v>0.7</v>
      </c>
      <c r="N26" s="16">
        <v>93</v>
      </c>
      <c r="O26" s="34">
        <f t="shared" ref="O26:P26" si="34">D26/7</f>
        <v>5</v>
      </c>
      <c r="P26" s="34">
        <f t="shared" si="34"/>
        <v>0</v>
      </c>
      <c r="Q26" s="29">
        <f t="shared" si="8"/>
        <v>18</v>
      </c>
      <c r="R26" s="29"/>
      <c r="S26" s="21">
        <v>1.583333333333333</v>
      </c>
      <c r="T26" s="28">
        <v>0</v>
      </c>
      <c r="U26" s="36" t="s">
        <v>33</v>
      </c>
      <c r="V26" s="37" t="s">
        <v>33</v>
      </c>
      <c r="W26" s="14">
        <v>2</v>
      </c>
      <c r="X26" s="38">
        <f t="shared" si="9"/>
        <v>5.7142857142857141E-2</v>
      </c>
      <c r="Y26" s="39">
        <f t="shared" si="10"/>
        <v>4.3449999999999998</v>
      </c>
      <c r="Z26" s="14">
        <v>0</v>
      </c>
      <c r="AA26" s="28" t="s">
        <v>86</v>
      </c>
      <c r="AB26" s="40">
        <f t="shared" si="11"/>
        <v>-0.69</v>
      </c>
      <c r="AC26" s="41">
        <v>1.3855078125E-2</v>
      </c>
      <c r="AD26" s="39">
        <f t="shared" si="12"/>
        <v>-0.66920027343749999</v>
      </c>
      <c r="AE26" s="25">
        <v>-2.84</v>
      </c>
      <c r="AF26" s="25">
        <v>-2.4628749999999999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10.395384615384614</v>
      </c>
      <c r="D27" s="16">
        <v>26</v>
      </c>
      <c r="E27" s="16">
        <v>0</v>
      </c>
      <c r="F27" s="17">
        <v>270.27999999999997</v>
      </c>
      <c r="G27" s="17">
        <v>-0.08</v>
      </c>
      <c r="H27" s="31">
        <f t="shared" si="1"/>
        <v>2.9598934438360223E-4</v>
      </c>
      <c r="I27" s="31">
        <f t="shared" si="2"/>
        <v>0.33774652137366795</v>
      </c>
      <c r="J27" s="32">
        <f t="shared" si="5"/>
        <v>91.28612979687496</v>
      </c>
      <c r="K27" s="32">
        <f t="shared" si="3"/>
        <v>3.5110049921874986</v>
      </c>
      <c r="L27" s="16">
        <v>45</v>
      </c>
      <c r="M27" s="33">
        <f t="shared" si="6"/>
        <v>0.57777777777777772</v>
      </c>
      <c r="N27" s="16">
        <v>74</v>
      </c>
      <c r="O27" s="34">
        <f t="shared" ref="O27:P27" si="35">D27/7</f>
        <v>3.7142857142857144</v>
      </c>
      <c r="P27" s="34">
        <f t="shared" si="35"/>
        <v>0</v>
      </c>
      <c r="Q27" s="29">
        <f t="shared" si="8"/>
        <v>19</v>
      </c>
      <c r="R27" s="29"/>
      <c r="S27" s="21">
        <v>1.14410480349345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86</v>
      </c>
      <c r="AB27" s="40">
        <f t="shared" si="11"/>
        <v>-0.69</v>
      </c>
      <c r="AC27" s="41">
        <v>1.3855078125E-2</v>
      </c>
      <c r="AD27" s="39">
        <f t="shared" si="12"/>
        <v>-0.49712020312499999</v>
      </c>
      <c r="AE27" s="25">
        <v>-2.84</v>
      </c>
      <c r="AF27" s="25">
        <v>-2.4628749999999999</v>
      </c>
      <c r="AG27" s="25">
        <v>0</v>
      </c>
    </row>
    <row r="28" spans="1:33" ht="15.75" customHeight="1" x14ac:dyDescent="0.2">
      <c r="A28" s="14" t="s">
        <v>63</v>
      </c>
      <c r="B28" s="14" t="s">
        <v>122</v>
      </c>
      <c r="C28" s="15">
        <f t="shared" si="4"/>
        <v>10.545</v>
      </c>
      <c r="D28" s="16">
        <v>16</v>
      </c>
      <c r="E28" s="16">
        <v>0</v>
      </c>
      <c r="F28" s="17">
        <v>168.72</v>
      </c>
      <c r="G28" s="17">
        <v>0</v>
      </c>
      <c r="H28" s="31">
        <f t="shared" si="1"/>
        <v>0</v>
      </c>
      <c r="I28" s="31">
        <f t="shared" si="2"/>
        <v>0.34530630556543385</v>
      </c>
      <c r="J28" s="32">
        <f t="shared" si="5"/>
        <v>58.260079875000002</v>
      </c>
      <c r="K28" s="32">
        <f t="shared" si="3"/>
        <v>3.6412549921875002</v>
      </c>
      <c r="L28" s="16">
        <v>60</v>
      </c>
      <c r="M28" s="33">
        <f t="shared" si="6"/>
        <v>0.26666666666666666</v>
      </c>
      <c r="N28" s="16">
        <v>60</v>
      </c>
      <c r="O28" s="34">
        <f t="shared" ref="O28:P28" si="36">D28/7</f>
        <v>2.2857142857142856</v>
      </c>
      <c r="P28" s="34">
        <f t="shared" si="36"/>
        <v>0</v>
      </c>
      <c r="Q28" s="29">
        <f t="shared" si="8"/>
        <v>26</v>
      </c>
      <c r="R28" s="29"/>
      <c r="S28" s="21">
        <v>1.493975903614458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86</v>
      </c>
      <c r="AB28" s="40">
        <f t="shared" si="11"/>
        <v>-0.69</v>
      </c>
      <c r="AC28" s="41">
        <v>1.3855078125E-2</v>
      </c>
      <c r="AD28" s="39">
        <f t="shared" si="12"/>
        <v>-0.30592012499999999</v>
      </c>
      <c r="AE28" s="25">
        <v>-2.84</v>
      </c>
      <c r="AF28" s="25">
        <v>-2.4628749999999999</v>
      </c>
      <c r="AG28" s="25">
        <v>0</v>
      </c>
    </row>
    <row r="29" spans="1:33" ht="15.75" customHeight="1" x14ac:dyDescent="0.2">
      <c r="A29" s="14" t="s">
        <v>65</v>
      </c>
      <c r="B29" s="14"/>
      <c r="C29" s="15">
        <f t="shared" si="4"/>
        <v>11.47111111111111</v>
      </c>
      <c r="D29" s="16">
        <v>9</v>
      </c>
      <c r="E29" s="16">
        <v>1</v>
      </c>
      <c r="F29" s="17">
        <v>103.24</v>
      </c>
      <c r="G29" s="17">
        <v>0</v>
      </c>
      <c r="H29" s="31">
        <f t="shared" si="1"/>
        <v>0</v>
      </c>
      <c r="I29" s="31">
        <f t="shared" si="2"/>
        <v>0.38605235305780217</v>
      </c>
      <c r="J29" s="32">
        <f t="shared" si="5"/>
        <v>39.856044929687492</v>
      </c>
      <c r="K29" s="32">
        <f t="shared" si="3"/>
        <v>4.4284494366319436</v>
      </c>
      <c r="L29" s="16">
        <v>58</v>
      </c>
      <c r="M29" s="33">
        <f t="shared" si="6"/>
        <v>0.15517241379310345</v>
      </c>
      <c r="N29" s="16">
        <v>48</v>
      </c>
      <c r="O29" s="34">
        <f t="shared" ref="O29:P29" si="37">D29/7</f>
        <v>1.2857142857142858</v>
      </c>
      <c r="P29" s="34">
        <f t="shared" si="37"/>
        <v>0.14285714285714285</v>
      </c>
      <c r="Q29" s="29">
        <f t="shared" si="8"/>
        <v>33</v>
      </c>
      <c r="R29" s="29"/>
      <c r="S29" s="21">
        <v>1.8037135278514591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86</v>
      </c>
      <c r="AB29" s="40">
        <f t="shared" si="11"/>
        <v>-0.69</v>
      </c>
      <c r="AC29" s="41">
        <v>1.3855078125E-2</v>
      </c>
      <c r="AD29" s="39">
        <f t="shared" si="12"/>
        <v>-0.1720800703125</v>
      </c>
      <c r="AE29" s="25">
        <v>-2.84</v>
      </c>
      <c r="AF29" s="25">
        <v>-2.4628749999999999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11.989999999999998</v>
      </c>
      <c r="D30" s="16">
        <v>22</v>
      </c>
      <c r="E30" s="16">
        <v>0</v>
      </c>
      <c r="F30" s="17">
        <v>263.77999999999997</v>
      </c>
      <c r="G30" s="17">
        <v>0</v>
      </c>
      <c r="H30" s="31">
        <f t="shared" si="1"/>
        <v>0</v>
      </c>
      <c r="I30" s="31">
        <f t="shared" si="2"/>
        <v>0.417499181844246</v>
      </c>
      <c r="J30" s="32">
        <f t="shared" si="5"/>
        <v>110.12793418687519</v>
      </c>
      <c r="K30" s="32">
        <f t="shared" si="3"/>
        <v>5.005815190312509</v>
      </c>
      <c r="L30" s="16">
        <v>40</v>
      </c>
      <c r="M30" s="33">
        <f t="shared" si="6"/>
        <v>0.55000000000000004</v>
      </c>
      <c r="N30" s="16">
        <v>29</v>
      </c>
      <c r="O30" s="34">
        <f t="shared" ref="O30:P30" si="38">D30/7</f>
        <v>3.1428571428571428</v>
      </c>
      <c r="P30" s="34">
        <f t="shared" si="38"/>
        <v>0</v>
      </c>
      <c r="Q30" s="29">
        <f t="shared" si="8"/>
        <v>9</v>
      </c>
      <c r="R30" s="29"/>
      <c r="S30" s="21">
        <v>1.9772727272727271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86</v>
      </c>
      <c r="AB30" s="40">
        <f t="shared" si="11"/>
        <v>-0.69</v>
      </c>
      <c r="AC30" s="41">
        <v>1.3855078125E-2</v>
      </c>
      <c r="AD30" s="39">
        <f t="shared" si="12"/>
        <v>-0.42064017187499997</v>
      </c>
      <c r="AE30" s="25">
        <v>-2.84</v>
      </c>
      <c r="AF30" s="25">
        <v>-2.3265648018749898</v>
      </c>
      <c r="AG30" s="25">
        <v>0</v>
      </c>
    </row>
    <row r="31" spans="1:33" ht="15.75" customHeight="1" x14ac:dyDescent="0.2">
      <c r="A31" s="14" t="s">
        <v>67</v>
      </c>
      <c r="B31" s="49" t="s">
        <v>82</v>
      </c>
      <c r="C31" s="15">
        <f t="shared" si="4"/>
        <v>12.162499999999998</v>
      </c>
      <c r="D31" s="16">
        <v>8</v>
      </c>
      <c r="E31" s="16">
        <v>0</v>
      </c>
      <c r="F31" s="17">
        <v>97.299999999999983</v>
      </c>
      <c r="G31" s="44">
        <v>0</v>
      </c>
      <c r="H31" s="31">
        <f t="shared" si="1"/>
        <v>0</v>
      </c>
      <c r="I31" s="31">
        <f t="shared" si="2"/>
        <v>0.42363331472250765</v>
      </c>
      <c r="J31" s="32">
        <f t="shared" si="5"/>
        <v>41.219521522499988</v>
      </c>
      <c r="K31" s="32">
        <f t="shared" si="3"/>
        <v>5.1524401903124986</v>
      </c>
      <c r="L31" s="16">
        <v>58</v>
      </c>
      <c r="M31" s="33">
        <f t="shared" si="6"/>
        <v>0.13793103448275862</v>
      </c>
      <c r="N31" s="16">
        <v>19</v>
      </c>
      <c r="O31" s="34">
        <f t="shared" ref="O31:P32" si="39">D31/7</f>
        <v>1.1428571428571428</v>
      </c>
      <c r="P31" s="34">
        <f t="shared" si="39"/>
        <v>0</v>
      </c>
      <c r="Q31" s="29">
        <f t="shared" si="8"/>
        <v>16</v>
      </c>
      <c r="R31" s="29"/>
      <c r="S31" s="21">
        <v>1.5582329317268999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86</v>
      </c>
      <c r="AB31" s="40">
        <f t="shared" si="11"/>
        <v>-0.69</v>
      </c>
      <c r="AC31" s="27">
        <v>1.3855078125E-2</v>
      </c>
      <c r="AD31" s="39">
        <f t="shared" si="12"/>
        <v>-0.15296006249999999</v>
      </c>
      <c r="AE31" s="45">
        <v>-2.84</v>
      </c>
      <c r="AF31" s="45">
        <v>-2.3265648018749996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12.739285714285714</v>
      </c>
      <c r="D32" s="54">
        <v>14</v>
      </c>
      <c r="E32" s="54">
        <v>1</v>
      </c>
      <c r="F32" s="55">
        <v>178.35</v>
      </c>
      <c r="G32" s="55">
        <v>-0.31000000000000011</v>
      </c>
      <c r="H32" s="31">
        <f t="shared" si="1"/>
        <v>1.7381553125876094E-3</v>
      </c>
      <c r="I32" s="31">
        <f t="shared" si="2"/>
        <v>0.44119939817423687</v>
      </c>
      <c r="J32" s="32">
        <f t="shared" si="5"/>
        <v>78.687912664375148</v>
      </c>
      <c r="K32" s="32">
        <f t="shared" si="3"/>
        <v>5.6205651903125107</v>
      </c>
      <c r="L32" s="54">
        <v>55</v>
      </c>
      <c r="M32" s="33">
        <f t="shared" si="6"/>
        <v>0.25454545454545452</v>
      </c>
      <c r="N32" s="54">
        <v>56</v>
      </c>
      <c r="O32" s="34">
        <f t="shared" si="39"/>
        <v>2</v>
      </c>
      <c r="P32" s="34">
        <f t="shared" si="39"/>
        <v>0.14285714285714285</v>
      </c>
      <c r="Q32" s="29">
        <f t="shared" si="8"/>
        <v>26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1.6747967479674799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86</v>
      </c>
      <c r="AB32" s="40">
        <f t="shared" si="11"/>
        <v>-0.69</v>
      </c>
      <c r="AC32" s="59">
        <v>1.3855078125E-2</v>
      </c>
      <c r="AD32" s="39">
        <f t="shared" si="12"/>
        <v>-0.26768010937499997</v>
      </c>
      <c r="AE32" s="60">
        <v>-2.84</v>
      </c>
      <c r="AF32" s="60">
        <v>-2.3265648018749898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topLeftCell="C1" activePane="topRight" state="frozen"/>
      <selection activeCell="T3" sqref="T3"/>
      <selection pane="top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7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23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Info!B1:BJ5000""),3,FALSE),"""")"),"Flush Pull Handles, Stainless Steel 2 Pack - Barn Door Pulls for Sliding Closet or Cabinet - Hidden Hardware")</f>
        <v>Flush Pull Handles, Stainless Steel 2 Pack - Barn Door Pulls for Sliding Closet or Cabinet - Hidden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Info!B1:BJ5000""),2,FALSE),"""")"),"B07PWG7PM5")</f>
        <v>B07PWG7PM5</v>
      </c>
      <c r="B2" s="2" t="s">
        <v>123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34.25" customHeight="1" x14ac:dyDescent="0.2">
      <c r="A3" s="83" t="s">
        <v>30</v>
      </c>
      <c r="B3" s="80"/>
      <c r="C3" s="3">
        <f>((AE32+AF32)/0.85)*-1</f>
        <v>6.7427843378905177</v>
      </c>
      <c r="D3" s="4">
        <f>SUM(D4:D99702)</f>
        <v>202</v>
      </c>
      <c r="E3" s="4"/>
      <c r="F3" s="5">
        <f t="shared" ref="F3:G3" si="0">SUM(F4:F99702)</f>
        <v>2285.0100000000002</v>
      </c>
      <c r="G3" s="5">
        <f t="shared" si="0"/>
        <v>-103.17999999999999</v>
      </c>
      <c r="H3" s="6">
        <f t="shared" ref="H3:H32" si="1">G3/F3*-1</f>
        <v>4.5155163434733317E-2</v>
      </c>
      <c r="I3" s="7">
        <f t="shared" ref="I3:I32" si="2">J3/F3</f>
        <v>0.29593362662305972</v>
      </c>
      <c r="J3" s="5">
        <f>SUM(J4:J99702)</f>
        <v>676.21129616995779</v>
      </c>
      <c r="K3" s="5">
        <f t="shared" ref="K3:K32" si="3">J3/D3</f>
        <v>3.347580674108702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QTY-350")</f>
        <v>US QTY-350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8</v>
      </c>
      <c r="X3" s="6">
        <f>W3/D3</f>
        <v>3.9603960396039604E-2</v>
      </c>
      <c r="Y3" s="5"/>
      <c r="Z3" s="4"/>
      <c r="AA3" s="4"/>
      <c r="AB3" s="4"/>
      <c r="AC3" s="4"/>
      <c r="AD3" s="5">
        <f>SUM(AD4:AD99702)</f>
        <v>-5.589847008980299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Info!B2:BZ3000""),37,FALSE)),"""")*-1"),-2.09136668720694)</f>
        <v>-2.0913666872069401</v>
      </c>
      <c r="AG3" s="5">
        <f>SUM(AG4:AG99702)</f>
        <v>-7.5</v>
      </c>
    </row>
    <row r="4" spans="1:33" ht="15.75" customHeight="1" x14ac:dyDescent="0.2">
      <c r="A4" s="14" t="s">
        <v>31</v>
      </c>
      <c r="B4" s="14" t="s">
        <v>124</v>
      </c>
      <c r="C4" s="15">
        <f t="shared" ref="C4:C32" si="4">IFERROR(F4/D4," - ")</f>
        <v>8.99</v>
      </c>
      <c r="D4" s="16">
        <v>3</v>
      </c>
      <c r="E4" s="16">
        <v>0</v>
      </c>
      <c r="F4" s="17">
        <v>26.97</v>
      </c>
      <c r="G4" s="17">
        <v>-0.06</v>
      </c>
      <c r="H4" s="18">
        <f t="shared" si="1"/>
        <v>2.2246941045606229E-3</v>
      </c>
      <c r="I4" s="18">
        <f t="shared" si="2"/>
        <v>0.21872171893271722</v>
      </c>
      <c r="J4" s="17">
        <f t="shared" ref="J4:J32" si="5">F4*0.85+G4+AF4*D4+D4*AE4+AG4+AD4</f>
        <v>5.8989247596153831</v>
      </c>
      <c r="K4" s="17">
        <f t="shared" si="3"/>
        <v>1.9663082532051277</v>
      </c>
      <c r="L4" s="16">
        <v>17</v>
      </c>
      <c r="M4" s="19">
        <f t="shared" ref="M4:M32" si="6">IFERROR(D4/L4,"-")</f>
        <v>0.17647058823529413</v>
      </c>
      <c r="N4" s="16">
        <v>87</v>
      </c>
      <c r="O4" s="20">
        <f t="shared" ref="O4:P4" si="7">D4/7</f>
        <v>0.42857142857142855</v>
      </c>
      <c r="P4" s="20">
        <f t="shared" si="7"/>
        <v>0</v>
      </c>
      <c r="Q4" s="16">
        <f t="shared" ref="Q4:Q32" si="8">ROUNDDOWN(N4/(O4+P4),0)</f>
        <v>203</v>
      </c>
      <c r="R4" s="16"/>
      <c r="S4" s="21">
        <v>0.92700729927007297</v>
      </c>
      <c r="T4" s="14">
        <v>560</v>
      </c>
      <c r="U4" s="22" t="s">
        <v>33</v>
      </c>
      <c r="V4" s="23" t="s">
        <v>125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2.0052083333333331E-2</v>
      </c>
      <c r="AD4" s="25">
        <f t="shared" ref="AD4:AD32" si="12">IFERROR(AB4*AC4*D4*2,0)</f>
        <v>-8.3015624999999982E-2</v>
      </c>
      <c r="AE4" s="25">
        <v>-3.48</v>
      </c>
      <c r="AF4" s="25">
        <v>-2.1475198717948718</v>
      </c>
      <c r="AG4" s="25">
        <v>0</v>
      </c>
    </row>
    <row r="5" spans="1:33" ht="15.75" customHeight="1" x14ac:dyDescent="0.2">
      <c r="A5" s="28" t="s">
        <v>35</v>
      </c>
      <c r="B5" s="28" t="s">
        <v>82</v>
      </c>
      <c r="C5" s="15">
        <f t="shared" si="4"/>
        <v>8.24</v>
      </c>
      <c r="D5" s="29">
        <v>4</v>
      </c>
      <c r="E5" s="29">
        <v>3</v>
      </c>
      <c r="F5" s="30">
        <v>32.96</v>
      </c>
      <c r="G5" s="30">
        <v>-0.16</v>
      </c>
      <c r="H5" s="31">
        <f t="shared" si="1"/>
        <v>4.8543689320388345E-3</v>
      </c>
      <c r="I5" s="31">
        <f t="shared" si="2"/>
        <v>0.15883206170631703</v>
      </c>
      <c r="J5" s="32">
        <f t="shared" si="5"/>
        <v>5.2351047538402096</v>
      </c>
      <c r="K5" s="32">
        <f t="shared" si="3"/>
        <v>1.3087761884600524</v>
      </c>
      <c r="L5" s="29">
        <v>29</v>
      </c>
      <c r="M5" s="33">
        <f t="shared" si="6"/>
        <v>0.13793103448275862</v>
      </c>
      <c r="N5" s="29">
        <v>78</v>
      </c>
      <c r="O5" s="34">
        <f t="shared" ref="O5:P5" si="13">D5/7</f>
        <v>0.5714285714285714</v>
      </c>
      <c r="P5" s="34">
        <f t="shared" si="13"/>
        <v>0.42857142857142855</v>
      </c>
      <c r="Q5" s="29">
        <f t="shared" si="8"/>
        <v>78</v>
      </c>
      <c r="R5" s="29"/>
      <c r="S5" s="35">
        <v>0.89811320754716895</v>
      </c>
      <c r="T5" s="28">
        <v>560</v>
      </c>
      <c r="U5" s="36" t="s">
        <v>33</v>
      </c>
      <c r="V5" s="37" t="s">
        <v>126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2.007531865585168E-2</v>
      </c>
      <c r="AD5" s="39">
        <f t="shared" si="12"/>
        <v>-0.11081575898030127</v>
      </c>
      <c r="AE5" s="39">
        <v>-3.48</v>
      </c>
      <c r="AF5" s="39">
        <v>-2.1475198717948718</v>
      </c>
      <c r="AG5" s="39">
        <v>0</v>
      </c>
    </row>
    <row r="6" spans="1:33" ht="15.75" customHeight="1" x14ac:dyDescent="0.2">
      <c r="A6" s="28" t="s">
        <v>37</v>
      </c>
      <c r="B6" s="28" t="s">
        <v>127</v>
      </c>
      <c r="C6" s="15">
        <f t="shared" si="4"/>
        <v>7.1022222222222231</v>
      </c>
      <c r="D6" s="29">
        <v>9</v>
      </c>
      <c r="E6" s="29">
        <v>0</v>
      </c>
      <c r="F6" s="30">
        <v>63.920000000000009</v>
      </c>
      <c r="G6" s="30">
        <v>0</v>
      </c>
      <c r="H6" s="31">
        <f t="shared" si="1"/>
        <v>0</v>
      </c>
      <c r="I6" s="31">
        <f t="shared" si="2"/>
        <v>3.496987294815649E-2</v>
      </c>
      <c r="J6" s="32">
        <f t="shared" si="5"/>
        <v>2.235274278846163</v>
      </c>
      <c r="K6" s="32">
        <f t="shared" si="3"/>
        <v>0.24836380876068478</v>
      </c>
      <c r="L6" s="29">
        <v>47</v>
      </c>
      <c r="M6" s="33">
        <f t="shared" si="6"/>
        <v>0.19148936170212766</v>
      </c>
      <c r="N6" s="29">
        <v>69</v>
      </c>
      <c r="O6" s="34">
        <f t="shared" ref="O6:P6" si="14">D6/7</f>
        <v>1.2857142857142858</v>
      </c>
      <c r="P6" s="34">
        <f t="shared" si="14"/>
        <v>0</v>
      </c>
      <c r="Q6" s="29">
        <f t="shared" si="8"/>
        <v>53</v>
      </c>
      <c r="R6" s="29"/>
      <c r="S6" s="35">
        <v>0.91313131313131302</v>
      </c>
      <c r="T6" s="28">
        <v>560</v>
      </c>
      <c r="U6" s="36">
        <v>60</v>
      </c>
      <c r="V6" s="37" t="s">
        <v>128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2.0052083333333331E-2</v>
      </c>
      <c r="AD6" s="39">
        <f t="shared" si="12"/>
        <v>-0.24904687499999995</v>
      </c>
      <c r="AE6" s="39">
        <v>-3.48</v>
      </c>
      <c r="AF6" s="39">
        <v>-2.1475198717948718</v>
      </c>
      <c r="AG6" s="39">
        <v>-1.2000000000000002</v>
      </c>
    </row>
    <row r="7" spans="1:33" ht="15.75" customHeight="1" x14ac:dyDescent="0.2">
      <c r="A7" s="28" t="s">
        <v>39</v>
      </c>
      <c r="B7" s="28" t="s">
        <v>129</v>
      </c>
      <c r="C7" s="15">
        <f t="shared" si="4"/>
        <v>9.7233333333333309</v>
      </c>
      <c r="D7" s="29">
        <v>15</v>
      </c>
      <c r="E7" s="29">
        <v>0</v>
      </c>
      <c r="F7" s="30">
        <v>145.84999999999997</v>
      </c>
      <c r="G7" s="30">
        <v>0</v>
      </c>
      <c r="H7" s="31">
        <f t="shared" si="1"/>
        <v>0</v>
      </c>
      <c r="I7" s="31">
        <f t="shared" si="2"/>
        <v>0.24370671099127111</v>
      </c>
      <c r="J7" s="32">
        <f t="shared" si="5"/>
        <v>35.544623798076884</v>
      </c>
      <c r="K7" s="32">
        <f t="shared" si="3"/>
        <v>2.3696415865384588</v>
      </c>
      <c r="L7" s="29">
        <v>56</v>
      </c>
      <c r="M7" s="33">
        <f t="shared" si="6"/>
        <v>0.26785714285714285</v>
      </c>
      <c r="N7" s="29">
        <v>58</v>
      </c>
      <c r="O7" s="34">
        <f t="shared" ref="O7:P7" si="15">D7/7</f>
        <v>2.1428571428571428</v>
      </c>
      <c r="P7" s="34">
        <f t="shared" si="15"/>
        <v>0</v>
      </c>
      <c r="Q7" s="29">
        <f t="shared" si="8"/>
        <v>27</v>
      </c>
      <c r="R7" s="29"/>
      <c r="S7" s="35">
        <v>0.87671232876712302</v>
      </c>
      <c r="T7" s="28">
        <v>560</v>
      </c>
      <c r="U7" s="36">
        <v>60</v>
      </c>
      <c r="V7" s="37" t="s">
        <v>130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2.0052083333333331E-2</v>
      </c>
      <c r="AD7" s="39">
        <f t="shared" si="12"/>
        <v>-0.41507812499999991</v>
      </c>
      <c r="AE7" s="39">
        <v>-3.48</v>
      </c>
      <c r="AF7" s="39">
        <v>-2.1475198717948718</v>
      </c>
      <c r="AG7" s="39">
        <v>-3.5999999999999996</v>
      </c>
    </row>
    <row r="8" spans="1:33" ht="15.75" customHeight="1" x14ac:dyDescent="0.2">
      <c r="A8" s="28" t="s">
        <v>41</v>
      </c>
      <c r="B8" s="28" t="s">
        <v>131</v>
      </c>
      <c r="C8" s="15">
        <f t="shared" si="4"/>
        <v>12.528461538461539</v>
      </c>
      <c r="D8" s="29">
        <v>13</v>
      </c>
      <c r="E8" s="29">
        <v>0</v>
      </c>
      <c r="F8" s="30">
        <v>162.87</v>
      </c>
      <c r="G8" s="30">
        <v>-0.2</v>
      </c>
      <c r="H8" s="31">
        <f t="shared" si="1"/>
        <v>1.2279732301835821E-3</v>
      </c>
      <c r="I8" s="31">
        <f t="shared" si="2"/>
        <v>0.39104663612083268</v>
      </c>
      <c r="J8" s="32">
        <f t="shared" si="5"/>
        <v>63.689765625000021</v>
      </c>
      <c r="K8" s="32">
        <f t="shared" si="3"/>
        <v>4.8992127403846171</v>
      </c>
      <c r="L8" s="29">
        <v>58</v>
      </c>
      <c r="M8" s="33">
        <f t="shared" si="6"/>
        <v>0.22413793103448276</v>
      </c>
      <c r="N8" s="29">
        <v>42</v>
      </c>
      <c r="O8" s="34">
        <f t="shared" ref="O8:P8" si="16">D8/7</f>
        <v>1.8571428571428572</v>
      </c>
      <c r="P8" s="34">
        <f t="shared" si="16"/>
        <v>0</v>
      </c>
      <c r="Q8" s="29">
        <f t="shared" si="8"/>
        <v>22</v>
      </c>
      <c r="R8" s="29"/>
      <c r="S8" s="35">
        <v>1.0179948586118199</v>
      </c>
      <c r="T8" s="28">
        <v>560</v>
      </c>
      <c r="U8" s="36">
        <v>60</v>
      </c>
      <c r="V8" s="37" t="s">
        <v>132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2.0052083333333331E-2</v>
      </c>
      <c r="AD8" s="39">
        <f t="shared" si="12"/>
        <v>-0.35973437499999994</v>
      </c>
      <c r="AE8" s="39">
        <v>-3.48</v>
      </c>
      <c r="AF8" s="39">
        <v>-2.15</v>
      </c>
      <c r="AG8" s="39">
        <v>-1</v>
      </c>
    </row>
    <row r="9" spans="1:33" ht="15.75" customHeight="1" x14ac:dyDescent="0.2">
      <c r="A9" s="28" t="s">
        <v>43</v>
      </c>
      <c r="B9" s="28" t="s">
        <v>82</v>
      </c>
      <c r="C9" s="15">
        <f t="shared" si="4"/>
        <v>15.323333333333332</v>
      </c>
      <c r="D9" s="29">
        <v>3</v>
      </c>
      <c r="E9" s="29">
        <v>4</v>
      </c>
      <c r="F9" s="30">
        <v>45.97</v>
      </c>
      <c r="G9" s="30">
        <v>0</v>
      </c>
      <c r="H9" s="31">
        <f t="shared" si="1"/>
        <v>0</v>
      </c>
      <c r="I9" s="31">
        <f t="shared" si="2"/>
        <v>0.47947996498552631</v>
      </c>
      <c r="J9" s="32">
        <f t="shared" si="5"/>
        <v>22.041693990384644</v>
      </c>
      <c r="K9" s="32">
        <f t="shared" si="3"/>
        <v>7.3472313301282144</v>
      </c>
      <c r="L9" s="29">
        <v>38</v>
      </c>
      <c r="M9" s="33">
        <f t="shared" si="6"/>
        <v>7.8947368421052627E-2</v>
      </c>
      <c r="N9" s="29">
        <v>37</v>
      </c>
      <c r="O9" s="34">
        <f t="shared" ref="O9:P9" si="17">D9/7</f>
        <v>0.42857142857142855</v>
      </c>
      <c r="P9" s="34">
        <f t="shared" si="17"/>
        <v>0.5714285714285714</v>
      </c>
      <c r="Q9" s="29">
        <f t="shared" si="8"/>
        <v>37</v>
      </c>
      <c r="R9" s="29"/>
      <c r="S9" s="35">
        <v>1.1111111111111101</v>
      </c>
      <c r="T9" s="28">
        <v>1500</v>
      </c>
      <c r="U9" s="36">
        <v>1000</v>
      </c>
      <c r="V9" s="37" t="s">
        <v>108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2.0052083333333331E-2</v>
      </c>
      <c r="AD9" s="39">
        <f t="shared" si="12"/>
        <v>-8.3015624999999982E-2</v>
      </c>
      <c r="AE9" s="39">
        <v>-3.48</v>
      </c>
      <c r="AF9" s="39">
        <v>-2.1699301282051202</v>
      </c>
      <c r="AG9" s="39">
        <v>0</v>
      </c>
    </row>
    <row r="10" spans="1:33" ht="15.75" customHeight="1" x14ac:dyDescent="0.2">
      <c r="A10" s="28" t="s">
        <v>44</v>
      </c>
      <c r="B10" s="28" t="s">
        <v>133</v>
      </c>
      <c r="C10" s="15">
        <f t="shared" si="4"/>
        <v>15.739999999999998</v>
      </c>
      <c r="D10" s="29">
        <v>8</v>
      </c>
      <c r="E10" s="29">
        <v>0</v>
      </c>
      <c r="F10" s="30">
        <v>125.91999999999999</v>
      </c>
      <c r="G10" s="30">
        <v>-0.32</v>
      </c>
      <c r="H10" s="31">
        <f t="shared" si="1"/>
        <v>2.5412960609911056E-3</v>
      </c>
      <c r="I10" s="31">
        <f t="shared" si="2"/>
        <v>0.48674701377349927</v>
      </c>
      <c r="J10" s="32">
        <f t="shared" si="5"/>
        <v>61.291183974359022</v>
      </c>
      <c r="K10" s="32">
        <f t="shared" si="3"/>
        <v>7.6613979967948778</v>
      </c>
      <c r="L10" s="29">
        <v>46</v>
      </c>
      <c r="M10" s="33">
        <f t="shared" si="6"/>
        <v>0.17391304347826086</v>
      </c>
      <c r="N10" s="29">
        <v>30</v>
      </c>
      <c r="O10" s="34">
        <f t="shared" ref="O10:P10" si="18">D10/7</f>
        <v>1.1428571428571428</v>
      </c>
      <c r="P10" s="34">
        <f t="shared" si="18"/>
        <v>0</v>
      </c>
      <c r="Q10" s="29">
        <f t="shared" si="8"/>
        <v>26</v>
      </c>
      <c r="R10" s="29"/>
      <c r="S10" s="35">
        <v>1.08108108108108</v>
      </c>
      <c r="T10" s="28">
        <v>1500</v>
      </c>
      <c r="U10" s="36">
        <v>1000</v>
      </c>
      <c r="V10" s="37" t="s">
        <v>109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2.0052083333333331E-2</v>
      </c>
      <c r="AD10" s="39">
        <f t="shared" si="12"/>
        <v>-0.22137499999999996</v>
      </c>
      <c r="AE10" s="39">
        <v>-3.48</v>
      </c>
      <c r="AF10" s="39">
        <v>-2.1699301282051202</v>
      </c>
      <c r="AG10" s="39">
        <v>0</v>
      </c>
    </row>
    <row r="11" spans="1:33" ht="15.75" customHeight="1" x14ac:dyDescent="0.2">
      <c r="A11" s="28" t="s">
        <v>45</v>
      </c>
      <c r="B11" s="28" t="s">
        <v>131</v>
      </c>
      <c r="C11" s="15">
        <f t="shared" si="4"/>
        <v>14.99</v>
      </c>
      <c r="D11" s="29">
        <v>2</v>
      </c>
      <c r="E11" s="29">
        <v>0</v>
      </c>
      <c r="F11" s="30">
        <v>29.98</v>
      </c>
      <c r="G11" s="30">
        <v>-0.16</v>
      </c>
      <c r="H11" s="31">
        <f t="shared" si="1"/>
        <v>5.3368912608405608E-3</v>
      </c>
      <c r="I11" s="31">
        <f t="shared" si="2"/>
        <v>0.4659038023212061</v>
      </c>
      <c r="J11" s="32">
        <f t="shared" si="5"/>
        <v>13.967795993589759</v>
      </c>
      <c r="K11" s="32">
        <f t="shared" si="3"/>
        <v>6.9838979967948793</v>
      </c>
      <c r="L11" s="29">
        <v>54</v>
      </c>
      <c r="M11" s="33">
        <f t="shared" si="6"/>
        <v>3.7037037037037035E-2</v>
      </c>
      <c r="N11" s="29">
        <v>26</v>
      </c>
      <c r="O11" s="34">
        <f t="shared" ref="O11:P11" si="19">D11/7</f>
        <v>0.2857142857142857</v>
      </c>
      <c r="P11" s="34">
        <f t="shared" si="19"/>
        <v>0</v>
      </c>
      <c r="Q11" s="29">
        <f t="shared" si="8"/>
        <v>91</v>
      </c>
      <c r="R11" s="29"/>
      <c r="S11" s="35">
        <v>1.15614617940199</v>
      </c>
      <c r="T11" s="28">
        <v>1000</v>
      </c>
      <c r="U11" s="36">
        <v>500</v>
      </c>
      <c r="V11" s="37" t="s">
        <v>110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2.0052083333333331E-2</v>
      </c>
      <c r="AD11" s="39">
        <f t="shared" si="12"/>
        <v>-5.534374999999999E-2</v>
      </c>
      <c r="AE11" s="39">
        <v>-3.48</v>
      </c>
      <c r="AF11" s="39">
        <v>-2.1699301282051202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16.656666666666666</v>
      </c>
      <c r="D12" s="29">
        <v>3</v>
      </c>
      <c r="E12" s="29">
        <v>0</v>
      </c>
      <c r="F12" s="30">
        <v>49.97</v>
      </c>
      <c r="G12" s="30">
        <v>-0.06</v>
      </c>
      <c r="H12" s="31">
        <f t="shared" si="1"/>
        <v>1.2007204322593557E-3</v>
      </c>
      <c r="I12" s="31">
        <f t="shared" si="2"/>
        <v>0.50793864299348879</v>
      </c>
      <c r="J12" s="32">
        <f t="shared" si="5"/>
        <v>25.381693990384633</v>
      </c>
      <c r="K12" s="32">
        <f t="shared" si="3"/>
        <v>8.460564663461545</v>
      </c>
      <c r="L12" s="29">
        <v>32</v>
      </c>
      <c r="M12" s="33">
        <f t="shared" si="6"/>
        <v>9.375E-2</v>
      </c>
      <c r="N12" s="29">
        <v>24</v>
      </c>
      <c r="O12" s="34">
        <f t="shared" ref="O12:P12" si="20">D12/7</f>
        <v>0.42857142857142855</v>
      </c>
      <c r="P12" s="34">
        <f t="shared" si="20"/>
        <v>0</v>
      </c>
      <c r="Q12" s="29">
        <f t="shared" si="8"/>
        <v>56</v>
      </c>
      <c r="R12" s="29"/>
      <c r="S12" s="35">
        <v>1.2015209125475199</v>
      </c>
      <c r="T12" s="28">
        <v>500</v>
      </c>
      <c r="U12" s="36">
        <v>500</v>
      </c>
      <c r="V12" s="37" t="s">
        <v>111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2.0052083333333331E-2</v>
      </c>
      <c r="AD12" s="39">
        <f t="shared" si="12"/>
        <v>-8.3015624999999982E-2</v>
      </c>
      <c r="AE12" s="39">
        <v>-3.48</v>
      </c>
      <c r="AF12" s="39">
        <v>-2.1699301282051202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12.719090909090909</v>
      </c>
      <c r="D13" s="29">
        <v>11</v>
      </c>
      <c r="E13" s="29">
        <v>0</v>
      </c>
      <c r="F13" s="32">
        <v>139.91</v>
      </c>
      <c r="G13" s="30">
        <v>-0.2</v>
      </c>
      <c r="H13" s="31">
        <f t="shared" si="1"/>
        <v>1.4294903866771498E-3</v>
      </c>
      <c r="I13" s="31">
        <f t="shared" si="2"/>
        <v>0.40125891197912933</v>
      </c>
      <c r="J13" s="32">
        <f t="shared" si="5"/>
        <v>56.140134374999981</v>
      </c>
      <c r="K13" s="32">
        <f t="shared" si="3"/>
        <v>5.1036485795454531</v>
      </c>
      <c r="L13" s="29">
        <v>31</v>
      </c>
      <c r="M13" s="33">
        <f t="shared" si="6"/>
        <v>0.35483870967741937</v>
      </c>
      <c r="N13" s="29">
        <v>18</v>
      </c>
      <c r="O13" s="34">
        <f t="shared" ref="O13:P13" si="21">D13/7</f>
        <v>1.5714285714285714</v>
      </c>
      <c r="P13" s="34">
        <f t="shared" si="21"/>
        <v>0</v>
      </c>
      <c r="Q13" s="29">
        <f t="shared" si="8"/>
        <v>11</v>
      </c>
      <c r="R13" s="29"/>
      <c r="S13" s="35">
        <v>1.19844357976653</v>
      </c>
      <c r="T13" s="28">
        <v>500</v>
      </c>
      <c r="U13" s="36">
        <v>500</v>
      </c>
      <c r="V13" s="37" t="s">
        <v>112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2.0052083333333331E-2</v>
      </c>
      <c r="AD13" s="39">
        <f t="shared" si="12"/>
        <v>-0.30439062499999997</v>
      </c>
      <c r="AE13" s="39">
        <v>-3.48</v>
      </c>
      <c r="AF13" s="39">
        <v>-2.1817250000000001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15.656666666666666</v>
      </c>
      <c r="D14" s="29">
        <v>3</v>
      </c>
      <c r="E14" s="29">
        <v>0</v>
      </c>
      <c r="F14" s="32">
        <v>46.97</v>
      </c>
      <c r="G14" s="30">
        <v>-0.12</v>
      </c>
      <c r="H14" s="31">
        <f t="shared" si="1"/>
        <v>2.5548222269533745E-3</v>
      </c>
      <c r="I14" s="31">
        <f t="shared" si="2"/>
        <v>0.48406023791781982</v>
      </c>
      <c r="J14" s="32">
        <f t="shared" si="5"/>
        <v>22.736309374999998</v>
      </c>
      <c r="K14" s="32">
        <f t="shared" si="3"/>
        <v>7.5787697916666659</v>
      </c>
      <c r="L14" s="29">
        <v>46</v>
      </c>
      <c r="M14" s="33">
        <f t="shared" si="6"/>
        <v>6.5217391304347824E-2</v>
      </c>
      <c r="N14" s="29">
        <v>15</v>
      </c>
      <c r="O14" s="34">
        <f t="shared" ref="O14:P14" si="22">D14/7</f>
        <v>0.42857142857142855</v>
      </c>
      <c r="P14" s="34">
        <f t="shared" si="22"/>
        <v>0</v>
      </c>
      <c r="Q14" s="29">
        <f t="shared" si="8"/>
        <v>35</v>
      </c>
      <c r="R14" s="29"/>
      <c r="S14" s="35">
        <v>1.48878923766816</v>
      </c>
      <c r="T14" s="28">
        <v>500</v>
      </c>
      <c r="U14" s="36">
        <v>500</v>
      </c>
      <c r="V14" s="37" t="s">
        <v>112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2.0052083333333331E-2</v>
      </c>
      <c r="AD14" s="39">
        <f t="shared" si="12"/>
        <v>-8.3015624999999982E-2</v>
      </c>
      <c r="AE14" s="39">
        <v>-3.48</v>
      </c>
      <c r="AF14" s="39">
        <v>-2.1817250000000001</v>
      </c>
      <c r="AG14" s="39">
        <v>0</v>
      </c>
    </row>
    <row r="15" spans="1:33" ht="15.75" customHeight="1" x14ac:dyDescent="0.2">
      <c r="A15" s="28" t="s">
        <v>49</v>
      </c>
      <c r="B15" s="28" t="s">
        <v>82</v>
      </c>
      <c r="C15" s="15">
        <f t="shared" si="4"/>
        <v>15.99</v>
      </c>
      <c r="D15" s="29">
        <v>5</v>
      </c>
      <c r="E15" s="29">
        <v>0</v>
      </c>
      <c r="F15" s="32">
        <v>79.95</v>
      </c>
      <c r="G15" s="30">
        <v>-0.05</v>
      </c>
      <c r="H15" s="31">
        <f t="shared" si="1"/>
        <v>6.2539086929330832E-4</v>
      </c>
      <c r="I15" s="31">
        <f t="shared" si="2"/>
        <v>0.49356492338961849</v>
      </c>
      <c r="J15" s="32">
        <f t="shared" si="5"/>
        <v>39.460515624999999</v>
      </c>
      <c r="K15" s="32">
        <f t="shared" si="3"/>
        <v>7.8921031250000002</v>
      </c>
      <c r="L15" s="29">
        <v>55</v>
      </c>
      <c r="M15" s="33">
        <f t="shared" si="6"/>
        <v>9.0909090909090912E-2</v>
      </c>
      <c r="N15" s="29">
        <v>11</v>
      </c>
      <c r="O15" s="34">
        <f t="shared" ref="O15:P15" si="23">D15/7</f>
        <v>0.7142857142857143</v>
      </c>
      <c r="P15" s="34">
        <f t="shared" si="23"/>
        <v>0</v>
      </c>
      <c r="Q15" s="29">
        <f t="shared" si="8"/>
        <v>15</v>
      </c>
      <c r="R15" s="29"/>
      <c r="S15" s="35">
        <v>1.59595959595959</v>
      </c>
      <c r="T15" s="28">
        <v>500</v>
      </c>
      <c r="U15" s="36">
        <v>500</v>
      </c>
      <c r="V15" s="37" t="s">
        <v>112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2.0052083333333331E-2</v>
      </c>
      <c r="AD15" s="39">
        <f t="shared" si="12"/>
        <v>-0.13835937499999998</v>
      </c>
      <c r="AE15" s="39">
        <v>-3.48</v>
      </c>
      <c r="AF15" s="39">
        <v>-2.1817250000000001</v>
      </c>
      <c r="AG15" s="39">
        <v>0</v>
      </c>
    </row>
    <row r="16" spans="1:33" ht="15.75" customHeight="1" x14ac:dyDescent="0.2">
      <c r="A16" s="28" t="s">
        <v>50</v>
      </c>
      <c r="B16" s="28" t="s">
        <v>82</v>
      </c>
      <c r="C16" s="15">
        <f t="shared" si="4"/>
        <v>16.989999999999998</v>
      </c>
      <c r="D16" s="29">
        <v>1</v>
      </c>
      <c r="E16" s="29">
        <v>0</v>
      </c>
      <c r="F16" s="32">
        <v>16.989999999999998</v>
      </c>
      <c r="G16" s="30">
        <v>-0.24</v>
      </c>
      <c r="H16" s="31">
        <f t="shared" si="1"/>
        <v>1.4125956444967629E-2</v>
      </c>
      <c r="I16" s="31">
        <f t="shared" si="2"/>
        <v>0.50100665832842839</v>
      </c>
      <c r="J16" s="32">
        <f t="shared" si="5"/>
        <v>8.5121031249999977</v>
      </c>
      <c r="K16" s="32">
        <f t="shared" si="3"/>
        <v>8.5121031249999977</v>
      </c>
      <c r="L16" s="29">
        <v>45</v>
      </c>
      <c r="M16" s="33">
        <f t="shared" si="6"/>
        <v>2.2222222222222223E-2</v>
      </c>
      <c r="N16" s="29">
        <v>10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70</v>
      </c>
      <c r="R16" s="29"/>
      <c r="S16" s="35">
        <v>1.85474860335195</v>
      </c>
      <c r="T16" s="28">
        <v>500</v>
      </c>
      <c r="U16" s="36">
        <v>500</v>
      </c>
      <c r="V16" s="37" t="s">
        <v>112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2.0052083333333331E-2</v>
      </c>
      <c r="AD16" s="39">
        <f t="shared" si="12"/>
        <v>-2.7671874999999995E-2</v>
      </c>
      <c r="AE16" s="39">
        <v>-3.48</v>
      </c>
      <c r="AF16" s="39">
        <v>-2.1817250000000001</v>
      </c>
      <c r="AG16" s="39">
        <v>0</v>
      </c>
    </row>
    <row r="17" spans="1:33" ht="15.75" customHeight="1" x14ac:dyDescent="0.2">
      <c r="A17" s="28" t="s">
        <v>51</v>
      </c>
      <c r="B17" s="28" t="s">
        <v>82</v>
      </c>
      <c r="C17" s="15">
        <f t="shared" si="4"/>
        <v>15.74</v>
      </c>
      <c r="D17" s="29">
        <v>4</v>
      </c>
      <c r="E17" s="29">
        <v>0</v>
      </c>
      <c r="F17" s="32">
        <v>62.96</v>
      </c>
      <c r="G17" s="30">
        <v>-0.16999999999999998</v>
      </c>
      <c r="H17" s="31">
        <f t="shared" si="1"/>
        <v>2.7001270648030493E-3</v>
      </c>
      <c r="I17" s="31">
        <f t="shared" si="2"/>
        <v>0.48583882623888169</v>
      </c>
      <c r="J17" s="32">
        <f t="shared" si="5"/>
        <v>30.588412499999993</v>
      </c>
      <c r="K17" s="32">
        <f t="shared" si="3"/>
        <v>7.6471031249999983</v>
      </c>
      <c r="L17" s="29">
        <v>40</v>
      </c>
      <c r="M17" s="33">
        <f t="shared" si="6"/>
        <v>0.1</v>
      </c>
      <c r="N17" s="29">
        <v>5</v>
      </c>
      <c r="O17" s="34">
        <f t="shared" ref="O17:P17" si="25">D17/7</f>
        <v>0.5714285714285714</v>
      </c>
      <c r="P17" s="34">
        <f t="shared" si="25"/>
        <v>0</v>
      </c>
      <c r="Q17" s="29">
        <f t="shared" si="8"/>
        <v>8</v>
      </c>
      <c r="R17" s="29"/>
      <c r="S17" s="35">
        <v>2.0613496932515298</v>
      </c>
      <c r="T17" s="28">
        <v>500</v>
      </c>
      <c r="U17" s="36">
        <v>500</v>
      </c>
      <c r="V17" s="37" t="s">
        <v>112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2.0052083333333331E-2</v>
      </c>
      <c r="AD17" s="39">
        <f t="shared" si="12"/>
        <v>-0.11068749999999998</v>
      </c>
      <c r="AE17" s="39">
        <v>-3.48</v>
      </c>
      <c r="AF17" s="39">
        <v>-2.1817250000000001</v>
      </c>
      <c r="AG17" s="39">
        <v>0</v>
      </c>
    </row>
    <row r="18" spans="1:33" ht="15.75" customHeight="1" x14ac:dyDescent="0.2">
      <c r="A18" s="28" t="s">
        <v>52</v>
      </c>
      <c r="B18" s="28" t="s">
        <v>134</v>
      </c>
      <c r="C18" s="15">
        <f t="shared" si="4"/>
        <v>15.101111111111111</v>
      </c>
      <c r="D18" s="29">
        <v>9</v>
      </c>
      <c r="E18" s="29">
        <v>0</v>
      </c>
      <c r="F18" s="32">
        <v>135.91</v>
      </c>
      <c r="G18" s="30">
        <v>-7.0000000000000007E-2</v>
      </c>
      <c r="H18" s="31">
        <f t="shared" si="1"/>
        <v>5.1504672209550439E-4</v>
      </c>
      <c r="I18" s="31">
        <f t="shared" si="2"/>
        <v>0.4727314261275844</v>
      </c>
      <c r="J18" s="32">
        <f t="shared" si="5"/>
        <v>64.248928124999992</v>
      </c>
      <c r="K18" s="32">
        <f t="shared" si="3"/>
        <v>7.1387697916666655</v>
      </c>
      <c r="L18" s="29">
        <v>42</v>
      </c>
      <c r="M18" s="33">
        <f t="shared" si="6"/>
        <v>0.21428571428571427</v>
      </c>
      <c r="N18" s="29">
        <v>103</v>
      </c>
      <c r="O18" s="34">
        <f t="shared" ref="O18:P18" si="26">D18/7</f>
        <v>1.2857142857142858</v>
      </c>
      <c r="P18" s="34">
        <f t="shared" si="26"/>
        <v>0</v>
      </c>
      <c r="Q18" s="29">
        <f t="shared" si="8"/>
        <v>80</v>
      </c>
      <c r="R18" s="29"/>
      <c r="S18" s="35">
        <v>1.3941908713692901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2.0052083333333331E-2</v>
      </c>
      <c r="AD18" s="39">
        <f t="shared" si="12"/>
        <v>-0.24904687499999995</v>
      </c>
      <c r="AE18" s="39">
        <v>-3.48</v>
      </c>
      <c r="AF18" s="39">
        <v>-2.1817250000000001</v>
      </c>
      <c r="AG18" s="39">
        <v>0</v>
      </c>
    </row>
    <row r="19" spans="1:33" ht="15.75" customHeight="1" x14ac:dyDescent="0.2">
      <c r="A19" s="28" t="s">
        <v>54</v>
      </c>
      <c r="B19" s="28" t="s">
        <v>135</v>
      </c>
      <c r="C19" s="15">
        <f t="shared" si="4"/>
        <v>14.190000000000001</v>
      </c>
      <c r="D19" s="29">
        <v>5</v>
      </c>
      <c r="E19" s="29">
        <v>0</v>
      </c>
      <c r="F19" s="32">
        <v>70.95</v>
      </c>
      <c r="G19" s="30">
        <v>-0.08</v>
      </c>
      <c r="H19" s="31">
        <f t="shared" si="1"/>
        <v>1.127554615926709E-3</v>
      </c>
      <c r="I19" s="31">
        <f t="shared" si="2"/>
        <v>0.44792833861874559</v>
      </c>
      <c r="J19" s="32">
        <f t="shared" si="5"/>
        <v>31.780515625</v>
      </c>
      <c r="K19" s="32">
        <f t="shared" si="3"/>
        <v>6.3561031249999997</v>
      </c>
      <c r="L19" s="29">
        <v>30</v>
      </c>
      <c r="M19" s="33">
        <f t="shared" si="6"/>
        <v>0.16666666666666666</v>
      </c>
      <c r="N19" s="29">
        <v>99</v>
      </c>
      <c r="O19" s="34">
        <f t="shared" ref="O19:P19" si="27">D19/7</f>
        <v>0.7142857142857143</v>
      </c>
      <c r="P19" s="34">
        <f t="shared" si="27"/>
        <v>0</v>
      </c>
      <c r="Q19" s="29">
        <f t="shared" si="8"/>
        <v>138</v>
      </c>
      <c r="R19" s="29"/>
      <c r="S19" s="35">
        <v>1.5178571428571399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2.0052083333333331E-2</v>
      </c>
      <c r="AD19" s="39">
        <f t="shared" si="12"/>
        <v>-0.13835937499999998</v>
      </c>
      <c r="AE19" s="39">
        <v>-3.48</v>
      </c>
      <c r="AF19" s="39">
        <v>-2.1817250000000001</v>
      </c>
      <c r="AG19" s="39">
        <v>0</v>
      </c>
    </row>
    <row r="20" spans="1:33" ht="15.75" customHeight="1" x14ac:dyDescent="0.2">
      <c r="A20" s="28" t="s">
        <v>55</v>
      </c>
      <c r="B20" s="28" t="s">
        <v>82</v>
      </c>
      <c r="C20" s="15">
        <f t="shared" si="4"/>
        <v>10.323333333333332</v>
      </c>
      <c r="D20" s="29">
        <v>3</v>
      </c>
      <c r="E20" s="29">
        <v>3</v>
      </c>
      <c r="F20" s="32">
        <v>30.97</v>
      </c>
      <c r="G20" s="30">
        <v>0</v>
      </c>
      <c r="H20" s="31">
        <f t="shared" si="1"/>
        <v>0</v>
      </c>
      <c r="I20" s="31">
        <f t="shared" si="2"/>
        <v>0.29887986357765572</v>
      </c>
      <c r="J20" s="32">
        <f t="shared" si="5"/>
        <v>9.2563093749999972</v>
      </c>
      <c r="K20" s="32">
        <f t="shared" si="3"/>
        <v>3.0854364583333322</v>
      </c>
      <c r="L20" s="29">
        <v>39</v>
      </c>
      <c r="M20" s="33">
        <f t="shared" si="6"/>
        <v>7.6923076923076927E-2</v>
      </c>
      <c r="N20" s="29">
        <v>76</v>
      </c>
      <c r="O20" s="34">
        <f t="shared" ref="O20:P20" si="28">D20/7</f>
        <v>0.42857142857142855</v>
      </c>
      <c r="P20" s="34">
        <f t="shared" si="28"/>
        <v>0.42857142857142855</v>
      </c>
      <c r="Q20" s="29">
        <f t="shared" si="8"/>
        <v>88</v>
      </c>
      <c r="R20" s="29"/>
      <c r="S20" s="35">
        <v>1.6216216216216199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2.0052083333333331E-2</v>
      </c>
      <c r="AD20" s="39">
        <f t="shared" si="12"/>
        <v>-8.3015624999999982E-2</v>
      </c>
      <c r="AE20" s="39">
        <v>-3.48</v>
      </c>
      <c r="AF20" s="39">
        <v>-2.1817250000000001</v>
      </c>
      <c r="AG20" s="39">
        <v>0</v>
      </c>
    </row>
    <row r="21" spans="1:33" ht="15.75" customHeight="1" x14ac:dyDescent="0.2">
      <c r="A21" s="28" t="s">
        <v>56</v>
      </c>
      <c r="B21" s="28" t="s">
        <v>82</v>
      </c>
      <c r="C21" s="15">
        <f t="shared" si="4"/>
        <v>10.856666666666666</v>
      </c>
      <c r="D21" s="29">
        <v>15</v>
      </c>
      <c r="E21" s="29">
        <v>1</v>
      </c>
      <c r="F21" s="32">
        <v>162.85</v>
      </c>
      <c r="G21" s="30">
        <v>0</v>
      </c>
      <c r="H21" s="31">
        <f t="shared" si="1"/>
        <v>0</v>
      </c>
      <c r="I21" s="31">
        <f t="shared" si="2"/>
        <v>0.32595361912803184</v>
      </c>
      <c r="J21" s="32">
        <f t="shared" si="5"/>
        <v>53.081546874999979</v>
      </c>
      <c r="K21" s="32">
        <f t="shared" si="3"/>
        <v>3.5387697916666654</v>
      </c>
      <c r="L21" s="29">
        <v>27</v>
      </c>
      <c r="M21" s="33">
        <f t="shared" si="6"/>
        <v>0.55555555555555558</v>
      </c>
      <c r="N21" s="29">
        <v>76</v>
      </c>
      <c r="O21" s="34">
        <f t="shared" ref="O21:P21" si="29">D21/7</f>
        <v>2.1428571428571428</v>
      </c>
      <c r="P21" s="34">
        <f t="shared" si="29"/>
        <v>0.14285714285714285</v>
      </c>
      <c r="Q21" s="29">
        <f t="shared" si="8"/>
        <v>33</v>
      </c>
      <c r="R21" s="29"/>
      <c r="S21" s="35">
        <v>1.51479289940828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2.0052083333333331E-2</v>
      </c>
      <c r="AD21" s="39">
        <f t="shared" si="12"/>
        <v>-0.41507812499999991</v>
      </c>
      <c r="AE21" s="39">
        <v>-3.48</v>
      </c>
      <c r="AF21" s="39">
        <v>-2.1817250000000001</v>
      </c>
      <c r="AG21" s="39">
        <v>0</v>
      </c>
    </row>
    <row r="22" spans="1:33" ht="15.75" customHeight="1" x14ac:dyDescent="0.2">
      <c r="A22" s="28" t="s">
        <v>57</v>
      </c>
      <c r="B22" s="28" t="s">
        <v>115</v>
      </c>
      <c r="C22" s="15">
        <f t="shared" si="4"/>
        <v>10.656666666666666</v>
      </c>
      <c r="D22" s="29">
        <v>3</v>
      </c>
      <c r="E22" s="29">
        <v>0</v>
      </c>
      <c r="F22" s="30">
        <v>31.97</v>
      </c>
      <c r="G22" s="30">
        <v>-0.24</v>
      </c>
      <c r="H22" s="31">
        <f t="shared" si="1"/>
        <v>7.507037847982484E-3</v>
      </c>
      <c r="I22" s="31">
        <f t="shared" si="2"/>
        <v>0.30861149124178922</v>
      </c>
      <c r="J22" s="32">
        <f t="shared" si="5"/>
        <v>9.8663093750000002</v>
      </c>
      <c r="K22" s="32">
        <f t="shared" si="3"/>
        <v>3.2887697916666667</v>
      </c>
      <c r="L22" s="29">
        <v>47</v>
      </c>
      <c r="M22" s="33">
        <f t="shared" si="6"/>
        <v>6.3829787234042548E-2</v>
      </c>
      <c r="N22" s="29">
        <v>76</v>
      </c>
      <c r="O22" s="34">
        <f t="shared" ref="O22:P22" si="30">D22/7</f>
        <v>0.42857142857142855</v>
      </c>
      <c r="P22" s="34">
        <f t="shared" si="30"/>
        <v>0</v>
      </c>
      <c r="Q22" s="29">
        <f t="shared" si="8"/>
        <v>177</v>
      </c>
      <c r="R22" s="29"/>
      <c r="S22" s="35">
        <v>1.2066115702479301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2.0052083333333331E-2</v>
      </c>
      <c r="AD22" s="39">
        <f t="shared" si="12"/>
        <v>-8.3015624999999982E-2</v>
      </c>
      <c r="AE22" s="39">
        <v>-3.48</v>
      </c>
      <c r="AF22" s="39">
        <v>-2.1817250000000001</v>
      </c>
      <c r="AG22" s="39">
        <v>0</v>
      </c>
    </row>
    <row r="23" spans="1:33" ht="15.75" customHeight="1" x14ac:dyDescent="0.2">
      <c r="A23" s="28" t="s">
        <v>58</v>
      </c>
      <c r="B23" s="28" t="s">
        <v>136</v>
      </c>
      <c r="C23" s="15">
        <f t="shared" si="4"/>
        <v>8.99</v>
      </c>
      <c r="D23" s="29">
        <v>1</v>
      </c>
      <c r="E23" s="29">
        <v>1</v>
      </c>
      <c r="F23" s="32">
        <v>8.99</v>
      </c>
      <c r="G23" s="30">
        <v>-0.22</v>
      </c>
      <c r="H23" s="31">
        <f t="shared" si="1"/>
        <v>2.4471635150166853E-2</v>
      </c>
      <c r="I23" s="31">
        <f t="shared" si="2"/>
        <v>0.19266998053392656</v>
      </c>
      <c r="J23" s="32">
        <f t="shared" si="5"/>
        <v>1.7321031249999999</v>
      </c>
      <c r="K23" s="32">
        <f t="shared" si="3"/>
        <v>1.7321031249999999</v>
      </c>
      <c r="L23" s="29">
        <v>55</v>
      </c>
      <c r="M23" s="33">
        <f t="shared" si="6"/>
        <v>1.8181818181818181E-2</v>
      </c>
      <c r="N23" s="29">
        <v>74</v>
      </c>
      <c r="O23" s="34">
        <f t="shared" ref="O23:P23" si="31">D23/7</f>
        <v>0.14285714285714285</v>
      </c>
      <c r="P23" s="34">
        <f t="shared" si="31"/>
        <v>0.14285714285714285</v>
      </c>
      <c r="Q23" s="29">
        <f t="shared" si="8"/>
        <v>259</v>
      </c>
      <c r="R23" s="29"/>
      <c r="S23" s="35">
        <v>1.17948717948717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2.0052083333333331E-2</v>
      </c>
      <c r="AD23" s="39">
        <f t="shared" si="12"/>
        <v>-2.7671874999999995E-2</v>
      </c>
      <c r="AE23" s="39">
        <v>-3.48</v>
      </c>
      <c r="AF23" s="39">
        <v>-2.1817250000000001</v>
      </c>
      <c r="AG23" s="39">
        <v>0</v>
      </c>
    </row>
    <row r="24" spans="1:33" ht="15.75" customHeight="1" x14ac:dyDescent="0.2">
      <c r="A24" s="28" t="s">
        <v>59</v>
      </c>
      <c r="B24" s="28" t="s">
        <v>137</v>
      </c>
      <c r="C24" s="15">
        <f t="shared" si="4"/>
        <v>8.4344444444444449</v>
      </c>
      <c r="D24" s="29">
        <v>9</v>
      </c>
      <c r="E24" s="29">
        <v>1</v>
      </c>
      <c r="F24" s="32">
        <v>75.91</v>
      </c>
      <c r="G24" s="32">
        <v>-49.350000000000016</v>
      </c>
      <c r="H24" s="31">
        <f t="shared" si="1"/>
        <v>0.65011197470688997</v>
      </c>
      <c r="I24" s="31">
        <f t="shared" si="2"/>
        <v>-0.47992454057436462</v>
      </c>
      <c r="J24" s="32">
        <f t="shared" si="5"/>
        <v>-36.431071875000015</v>
      </c>
      <c r="K24" s="32">
        <f t="shared" si="3"/>
        <v>-4.0478968750000019</v>
      </c>
      <c r="L24" s="29">
        <v>69</v>
      </c>
      <c r="M24" s="33">
        <f t="shared" si="6"/>
        <v>0.13043478260869565</v>
      </c>
      <c r="N24" s="29">
        <v>67</v>
      </c>
      <c r="O24" s="34">
        <f t="shared" ref="O24:P24" si="32">D24/7</f>
        <v>1.2857142857142858</v>
      </c>
      <c r="P24" s="34">
        <f t="shared" si="32"/>
        <v>0.14285714285714285</v>
      </c>
      <c r="Q24" s="29">
        <f t="shared" si="8"/>
        <v>46</v>
      </c>
      <c r="R24" s="29"/>
      <c r="S24" s="35">
        <v>1.32075471698113</v>
      </c>
      <c r="T24" s="28">
        <v>0</v>
      </c>
      <c r="U24" s="36" t="s">
        <v>33</v>
      </c>
      <c r="V24" s="37" t="s">
        <v>33</v>
      </c>
      <c r="W24" s="28">
        <v>4</v>
      </c>
      <c r="X24" s="38">
        <f t="shared" si="9"/>
        <v>0.44444444444444442</v>
      </c>
      <c r="Y24" s="39">
        <f t="shared" si="10"/>
        <v>8.2250000000000032</v>
      </c>
      <c r="Z24" s="28">
        <v>2</v>
      </c>
      <c r="AA24" s="28" t="s">
        <v>34</v>
      </c>
      <c r="AB24" s="40">
        <f t="shared" si="11"/>
        <v>-0.69</v>
      </c>
      <c r="AC24" s="41">
        <v>2.0052083333333331E-2</v>
      </c>
      <c r="AD24" s="39">
        <f t="shared" si="12"/>
        <v>-0.24904687499999995</v>
      </c>
      <c r="AE24" s="39">
        <v>-3.48</v>
      </c>
      <c r="AF24" s="39">
        <v>-2.1817250000000001</v>
      </c>
      <c r="AG24" s="39">
        <v>-0.4</v>
      </c>
    </row>
    <row r="25" spans="1:33" ht="15.75" customHeight="1" x14ac:dyDescent="0.2">
      <c r="A25" s="14" t="s">
        <v>60</v>
      </c>
      <c r="B25" s="14" t="s">
        <v>138</v>
      </c>
      <c r="C25" s="15">
        <f t="shared" si="4"/>
        <v>8.7592307692307703</v>
      </c>
      <c r="D25" s="16">
        <v>13</v>
      </c>
      <c r="E25" s="16">
        <v>0</v>
      </c>
      <c r="F25" s="17">
        <v>113.87</v>
      </c>
      <c r="G25" s="17">
        <v>-27.99</v>
      </c>
      <c r="H25" s="31">
        <f t="shared" si="1"/>
        <v>0.24580662158601913</v>
      </c>
      <c r="I25" s="31">
        <f t="shared" si="2"/>
        <v>-5.6557779704926633E-2</v>
      </c>
      <c r="J25" s="32">
        <f t="shared" si="5"/>
        <v>-6.4402343749999957</v>
      </c>
      <c r="K25" s="32">
        <f t="shared" si="3"/>
        <v>-0.49540264423076891</v>
      </c>
      <c r="L25" s="16">
        <v>81</v>
      </c>
      <c r="M25" s="33">
        <f t="shared" si="6"/>
        <v>0.16049382716049382</v>
      </c>
      <c r="N25" s="16">
        <v>53</v>
      </c>
      <c r="O25" s="34">
        <f t="shared" ref="O25:P25" si="33">D25/7</f>
        <v>1.8571428571428572</v>
      </c>
      <c r="P25" s="34">
        <f t="shared" si="33"/>
        <v>0</v>
      </c>
      <c r="Q25" s="29">
        <f t="shared" si="8"/>
        <v>28</v>
      </c>
      <c r="R25" s="29"/>
      <c r="S25" s="21">
        <v>1.6595744680851059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9.33</v>
      </c>
      <c r="Z25" s="14">
        <v>3</v>
      </c>
      <c r="AA25" s="28" t="s">
        <v>34</v>
      </c>
      <c r="AB25" s="40">
        <f t="shared" si="11"/>
        <v>-0.69</v>
      </c>
      <c r="AC25" s="41">
        <v>2.0052083333333331E-2</v>
      </c>
      <c r="AD25" s="39">
        <f t="shared" si="12"/>
        <v>-0.35973437499999994</v>
      </c>
      <c r="AE25" s="25">
        <v>-3.48</v>
      </c>
      <c r="AF25" s="25">
        <v>-2.1800000000000002</v>
      </c>
      <c r="AG25" s="25">
        <v>-1.3</v>
      </c>
    </row>
    <row r="26" spans="1:33" ht="15.75" customHeight="1" x14ac:dyDescent="0.2">
      <c r="A26" s="14" t="s">
        <v>61</v>
      </c>
      <c r="B26" s="28" t="s">
        <v>82</v>
      </c>
      <c r="C26" s="15">
        <f t="shared" si="4"/>
        <v>9.3233333333333324</v>
      </c>
      <c r="D26" s="16">
        <v>12</v>
      </c>
      <c r="E26" s="16">
        <v>0</v>
      </c>
      <c r="F26" s="17">
        <v>111.88</v>
      </c>
      <c r="G26" s="17">
        <v>-13.13</v>
      </c>
      <c r="H26" s="31">
        <f t="shared" si="1"/>
        <v>0.11735788344654989</v>
      </c>
      <c r="I26" s="31">
        <f t="shared" si="2"/>
        <v>0.10524881569538795</v>
      </c>
      <c r="J26" s="32">
        <f t="shared" si="5"/>
        <v>11.775237500000003</v>
      </c>
      <c r="K26" s="32">
        <f t="shared" si="3"/>
        <v>0.98126979166666695</v>
      </c>
      <c r="L26" s="16">
        <v>57</v>
      </c>
      <c r="M26" s="33">
        <f t="shared" si="6"/>
        <v>0.21052631578947367</v>
      </c>
      <c r="N26" s="16">
        <v>42</v>
      </c>
      <c r="O26" s="34">
        <f t="shared" ref="O26:P26" si="34">D26/7</f>
        <v>1.7142857142857142</v>
      </c>
      <c r="P26" s="34">
        <f t="shared" si="34"/>
        <v>0</v>
      </c>
      <c r="Q26" s="29">
        <f t="shared" si="8"/>
        <v>24</v>
      </c>
      <c r="R26" s="29"/>
      <c r="S26" s="21">
        <v>2.3037974683544298</v>
      </c>
      <c r="T26" s="28">
        <v>0</v>
      </c>
      <c r="U26" s="36" t="s">
        <v>33</v>
      </c>
      <c r="V26" s="37" t="s">
        <v>33</v>
      </c>
      <c r="W26" s="14">
        <v>4</v>
      </c>
      <c r="X26" s="38">
        <f t="shared" si="9"/>
        <v>0.33333333333333331</v>
      </c>
      <c r="Y26" s="39">
        <f t="shared" si="10"/>
        <v>3.2825000000000002</v>
      </c>
      <c r="Z26" s="14">
        <v>0</v>
      </c>
      <c r="AA26" s="28" t="s">
        <v>34</v>
      </c>
      <c r="AB26" s="40">
        <f t="shared" si="11"/>
        <v>-0.69</v>
      </c>
      <c r="AC26" s="41">
        <v>2.0052083333333331E-2</v>
      </c>
      <c r="AD26" s="39">
        <f t="shared" si="12"/>
        <v>-0.33206249999999993</v>
      </c>
      <c r="AE26" s="25">
        <v>-3.64</v>
      </c>
      <c r="AF26" s="25">
        <v>-2.1817250000000001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9.7757142857142867</v>
      </c>
      <c r="D27" s="16">
        <v>14</v>
      </c>
      <c r="E27" s="16">
        <v>0</v>
      </c>
      <c r="F27" s="17">
        <v>136.86000000000001</v>
      </c>
      <c r="G27" s="17">
        <v>-8.0799999999999983</v>
      </c>
      <c r="H27" s="31">
        <f t="shared" si="1"/>
        <v>5.9038433435627632E-2</v>
      </c>
      <c r="I27" s="31">
        <f t="shared" si="2"/>
        <v>0.19260151797457253</v>
      </c>
      <c r="J27" s="32">
        <f t="shared" si="5"/>
        <v>26.359443750000001</v>
      </c>
      <c r="K27" s="32">
        <f t="shared" si="3"/>
        <v>1.8828174107142857</v>
      </c>
      <c r="L27" s="16">
        <v>48</v>
      </c>
      <c r="M27" s="33">
        <f t="shared" si="6"/>
        <v>0.29166666666666669</v>
      </c>
      <c r="N27" s="16">
        <v>34</v>
      </c>
      <c r="O27" s="34">
        <f t="shared" ref="O27:P27" si="35">D27/7</f>
        <v>2</v>
      </c>
      <c r="P27" s="34">
        <f t="shared" si="35"/>
        <v>0</v>
      </c>
      <c r="Q27" s="29">
        <f t="shared" si="8"/>
        <v>17</v>
      </c>
      <c r="R27" s="29"/>
      <c r="S27" s="21">
        <v>1.651063829787234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2.0052083333333331E-2</v>
      </c>
      <c r="AD27" s="39">
        <f t="shared" si="12"/>
        <v>-0.38740624999999995</v>
      </c>
      <c r="AE27" s="25">
        <v>-3.64</v>
      </c>
      <c r="AF27" s="25">
        <v>-2.1817250000000001</v>
      </c>
      <c r="AG27" s="25">
        <v>0</v>
      </c>
    </row>
    <row r="28" spans="1:33" ht="15.75" customHeight="1" x14ac:dyDescent="0.2">
      <c r="A28" s="14" t="s">
        <v>63</v>
      </c>
      <c r="B28" s="14" t="s">
        <v>139</v>
      </c>
      <c r="C28" s="15">
        <f t="shared" si="4"/>
        <v>9.6566666666666663</v>
      </c>
      <c r="D28" s="16">
        <v>6</v>
      </c>
      <c r="E28" s="16">
        <v>0</v>
      </c>
      <c r="F28" s="17">
        <v>57.94</v>
      </c>
      <c r="G28" s="17">
        <v>-1.8</v>
      </c>
      <c r="H28" s="31">
        <f t="shared" si="1"/>
        <v>3.1066620642043494E-2</v>
      </c>
      <c r="I28" s="31">
        <f t="shared" si="2"/>
        <v>0.21319673369002412</v>
      </c>
      <c r="J28" s="32">
        <f t="shared" si="5"/>
        <v>12.352618749999998</v>
      </c>
      <c r="K28" s="32">
        <f t="shared" si="3"/>
        <v>2.0587697916666663</v>
      </c>
      <c r="L28" s="16">
        <v>44</v>
      </c>
      <c r="M28" s="33">
        <f t="shared" si="6"/>
        <v>0.13636363636363635</v>
      </c>
      <c r="N28" s="16">
        <v>24</v>
      </c>
      <c r="O28" s="34">
        <f t="shared" ref="O28:P28" si="36">D28/7</f>
        <v>0.8571428571428571</v>
      </c>
      <c r="P28" s="34">
        <f t="shared" si="36"/>
        <v>0</v>
      </c>
      <c r="Q28" s="29">
        <f t="shared" si="8"/>
        <v>28</v>
      </c>
      <c r="R28" s="29"/>
      <c r="S28" s="21">
        <v>1.9065420560747659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2.0052083333333331E-2</v>
      </c>
      <c r="AD28" s="39">
        <f t="shared" si="12"/>
        <v>-0.16603124999999996</v>
      </c>
      <c r="AE28" s="25">
        <v>-3.64</v>
      </c>
      <c r="AF28" s="25">
        <v>-2.1817250000000001</v>
      </c>
      <c r="AG28" s="25">
        <v>0</v>
      </c>
    </row>
    <row r="29" spans="1:33" ht="15.75" customHeight="1" x14ac:dyDescent="0.2">
      <c r="A29" s="14" t="s">
        <v>65</v>
      </c>
      <c r="B29" s="28" t="s">
        <v>82</v>
      </c>
      <c r="C29" s="15">
        <f t="shared" si="4"/>
        <v>11.865</v>
      </c>
      <c r="D29" s="16">
        <v>8</v>
      </c>
      <c r="E29" s="16">
        <v>1</v>
      </c>
      <c r="F29" s="17">
        <v>94.92</v>
      </c>
      <c r="G29" s="17">
        <v>-0.16</v>
      </c>
      <c r="H29" s="31">
        <f t="shared" si="1"/>
        <v>1.6856300042140751E-3</v>
      </c>
      <c r="I29" s="31">
        <f t="shared" si="2"/>
        <v>0.35531842604298353</v>
      </c>
      <c r="J29" s="32">
        <f t="shared" si="5"/>
        <v>33.726824999999998</v>
      </c>
      <c r="K29" s="32">
        <f t="shared" si="3"/>
        <v>4.2158531249999998</v>
      </c>
      <c r="L29" s="16">
        <v>36</v>
      </c>
      <c r="M29" s="33">
        <f t="shared" si="6"/>
        <v>0.22222222222222221</v>
      </c>
      <c r="N29" s="16">
        <v>16</v>
      </c>
      <c r="O29" s="34">
        <f t="shared" ref="O29:P29" si="37">D29/7</f>
        <v>1.1428571428571428</v>
      </c>
      <c r="P29" s="34">
        <f t="shared" si="37"/>
        <v>0.14285714285714285</v>
      </c>
      <c r="Q29" s="29">
        <f t="shared" si="8"/>
        <v>12</v>
      </c>
      <c r="R29" s="29"/>
      <c r="S29" s="21">
        <v>2.2391304347826089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2.0052083333333331E-2</v>
      </c>
      <c r="AD29" s="39">
        <f t="shared" si="12"/>
        <v>-0.22137499999999996</v>
      </c>
      <c r="AE29" s="25">
        <v>-3.64</v>
      </c>
      <c r="AF29" s="25">
        <v>-2.1817250000000001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10.99</v>
      </c>
      <c r="D30" s="16">
        <v>9</v>
      </c>
      <c r="E30" s="16">
        <v>0</v>
      </c>
      <c r="F30" s="17">
        <v>98.91</v>
      </c>
      <c r="G30" s="17">
        <v>-0.05</v>
      </c>
      <c r="H30" s="31">
        <f t="shared" si="1"/>
        <v>5.0551005965018706E-4</v>
      </c>
      <c r="I30" s="31">
        <f t="shared" si="2"/>
        <v>0.32546914306073754</v>
      </c>
      <c r="J30" s="32">
        <f t="shared" si="5"/>
        <v>32.192152940137547</v>
      </c>
      <c r="K30" s="32">
        <f t="shared" si="3"/>
        <v>3.5769058822375053</v>
      </c>
      <c r="L30" s="16">
        <v>36</v>
      </c>
      <c r="M30" s="33">
        <f t="shared" si="6"/>
        <v>0.25</v>
      </c>
      <c r="N30" s="16">
        <v>8</v>
      </c>
      <c r="O30" s="34">
        <f t="shared" ref="O30:P30" si="38">D30/7</f>
        <v>1.2857142857142858</v>
      </c>
      <c r="P30" s="34">
        <f t="shared" si="38"/>
        <v>0</v>
      </c>
      <c r="Q30" s="29">
        <f t="shared" si="8"/>
        <v>6</v>
      </c>
      <c r="R30" s="29"/>
      <c r="S30" s="21">
        <v>2.6428571428571428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2.0052083333333331E-2</v>
      </c>
      <c r="AD30" s="39">
        <f t="shared" si="12"/>
        <v>-0.24904687499999995</v>
      </c>
      <c r="AE30" s="25">
        <v>-3.64</v>
      </c>
      <c r="AF30" s="25">
        <v>-2.0913666872069401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4"/>
        <v>10.99</v>
      </c>
      <c r="D31" s="16">
        <v>7</v>
      </c>
      <c r="E31" s="16">
        <v>0</v>
      </c>
      <c r="F31" s="17">
        <v>76.930000000000007</v>
      </c>
      <c r="G31" s="44">
        <v>-0.03</v>
      </c>
      <c r="H31" s="31">
        <f t="shared" si="1"/>
        <v>3.8996490315871564E-4</v>
      </c>
      <c r="I31" s="31">
        <f t="shared" si="2"/>
        <v>0.32558468821722875</v>
      </c>
      <c r="J31" s="32">
        <f t="shared" si="5"/>
        <v>25.04723006455141</v>
      </c>
      <c r="K31" s="32">
        <f t="shared" si="3"/>
        <v>3.5781757235073441</v>
      </c>
      <c r="L31" s="16">
        <v>15</v>
      </c>
      <c r="M31" s="33">
        <f t="shared" si="6"/>
        <v>0.46666666666666667</v>
      </c>
      <c r="N31" s="16">
        <v>1</v>
      </c>
      <c r="O31" s="34">
        <f t="shared" ref="O31:P32" si="39">D31/7</f>
        <v>1</v>
      </c>
      <c r="P31" s="34">
        <f t="shared" si="39"/>
        <v>0</v>
      </c>
      <c r="Q31" s="29">
        <f t="shared" si="8"/>
        <v>1</v>
      </c>
      <c r="R31" s="29"/>
      <c r="S31" s="21">
        <v>1.9063829787233999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2.0052083333333331E-2</v>
      </c>
      <c r="AD31" s="39">
        <f t="shared" si="12"/>
        <v>-0.19370312499999998</v>
      </c>
      <c r="AE31" s="45">
        <v>-3.64</v>
      </c>
      <c r="AF31" s="45">
        <v>-2.0913666872069419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11.24</v>
      </c>
      <c r="D32" s="54">
        <v>4</v>
      </c>
      <c r="E32" s="54">
        <v>0</v>
      </c>
      <c r="F32" s="55">
        <v>44.96</v>
      </c>
      <c r="G32" s="55">
        <v>-0.24</v>
      </c>
      <c r="H32" s="31">
        <f t="shared" si="1"/>
        <v>5.3380782918149459E-3</v>
      </c>
      <c r="I32" s="31">
        <f t="shared" si="2"/>
        <v>0.3322919428641512</v>
      </c>
      <c r="J32" s="32">
        <f t="shared" si="5"/>
        <v>14.939845751172239</v>
      </c>
      <c r="K32" s="32">
        <f t="shared" si="3"/>
        <v>3.7349614377930598</v>
      </c>
      <c r="L32" s="54">
        <v>28</v>
      </c>
      <c r="M32" s="33">
        <f t="shared" si="6"/>
        <v>0.14285714285714285</v>
      </c>
      <c r="N32" s="54">
        <v>44</v>
      </c>
      <c r="O32" s="34">
        <f t="shared" si="39"/>
        <v>0.5714285714285714</v>
      </c>
      <c r="P32" s="34">
        <f t="shared" si="39"/>
        <v>0</v>
      </c>
      <c r="Q32" s="29">
        <f t="shared" si="8"/>
        <v>77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1.768924302788845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2.0052083333333331E-2</v>
      </c>
      <c r="AD32" s="39">
        <f t="shared" si="12"/>
        <v>-0.11068749999999998</v>
      </c>
      <c r="AE32" s="60">
        <v>-3.64</v>
      </c>
      <c r="AF32" s="60">
        <v>-2.0913666872069401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47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Coat Hook Rack - Wall Mounted Wooden 4 Hook Rail, Rustic Wood, Black Hooks")</f>
        <v>Wall Coat Hook Rack - Wall Mounted Wooden 4 Hook Rail, Rustic Wood, Black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Info!B1:BJ5000""),2,FALSE),"""")"),"B07M9WN18N")</f>
        <v>B07M9WN18N</v>
      </c>
      <c r="B2" s="2" t="s">
        <v>140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33.5" customHeight="1" x14ac:dyDescent="0.2">
      <c r="A3" s="83" t="s">
        <v>30</v>
      </c>
      <c r="B3" s="80"/>
      <c r="C3" s="3">
        <f>((AE32+AF32)/0.85)*-1</f>
        <v>12.792186481568624</v>
      </c>
      <c r="D3" s="4">
        <f>SUM(D4:D99702)</f>
        <v>172</v>
      </c>
      <c r="E3" s="4"/>
      <c r="F3" s="5">
        <f t="shared" ref="F3:G3" si="0">SUM(F4:F99702)</f>
        <v>2636.96</v>
      </c>
      <c r="G3" s="5">
        <f t="shared" si="0"/>
        <v>-106.9</v>
      </c>
      <c r="H3" s="6">
        <f t="shared" ref="H3:H32" si="1">G3/F3*-1</f>
        <v>4.0539105636793887E-2</v>
      </c>
      <c r="I3" s="7">
        <f t="shared" ref="I3:I32" si="2">J3/F3</f>
        <v>7.9995583224611949E-2</v>
      </c>
      <c r="J3" s="5">
        <f>SUM(J4:J99702)</f>
        <v>210.94515313997275</v>
      </c>
      <c r="K3" s="5">
        <f t="shared" ref="K3:K32" si="3">J3/D3</f>
        <v>1.2264253089533299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Sheet!a1:g5000""),2,FALSE),"""")"),"2 - March
5.5 - April
4 - May
3.5 - June
3.5 - July
2.5 - Aug
2.5 - Sept
2.5 - Oct
2.5 - Nov
2.5 - Dec
2 - Jan
2 - Feb")</f>
        <v>2 - March
5.5 - April
4 - May
3.5 - June
3.5 - July
2.5 - Aug
2.5 - Sept
2.5 - Oct
2.5 - Nov
2.5 - Dec
2 - Jan
2 -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QTY-5")</f>
        <v>Del QTY-5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QTY-105")</f>
        <v>US QTY-105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5</v>
      </c>
      <c r="X3" s="6">
        <f>W3/D3</f>
        <v>2.9069767441860465E-2</v>
      </c>
      <c r="Y3" s="5"/>
      <c r="Z3" s="4"/>
      <c r="AA3" s="4"/>
      <c r="AB3" s="4"/>
      <c r="AC3" s="4"/>
      <c r="AD3" s="5">
        <f>SUM(AD4:AD99702)</f>
        <v>-63.718865941805092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Info!B2:BZ3000""),37,FALSE)),"""")*-1"),-4.89335850933333)</f>
        <v>-4.8933585093333303</v>
      </c>
      <c r="AG3" s="5">
        <f>SUM(AG4:AG99702)</f>
        <v>-11.97</v>
      </c>
    </row>
    <row r="4" spans="1:33" ht="15.75" customHeight="1" x14ac:dyDescent="0.2">
      <c r="A4" s="14" t="s">
        <v>31</v>
      </c>
      <c r="B4" s="14" t="s">
        <v>141</v>
      </c>
      <c r="C4" s="15">
        <f t="shared" ref="C4:C32" si="4">IFERROR(F4/D4," - ")</f>
        <v>17.989999999999998</v>
      </c>
      <c r="D4" s="16">
        <v>8</v>
      </c>
      <c r="E4" s="16">
        <v>0</v>
      </c>
      <c r="F4" s="17">
        <v>143.91999999999999</v>
      </c>
      <c r="G4" s="17">
        <v>-0.08</v>
      </c>
      <c r="H4" s="18">
        <f t="shared" si="1"/>
        <v>5.5586436909394116E-4</v>
      </c>
      <c r="I4" s="18">
        <f t="shared" si="2"/>
        <v>0.24428756769333121</v>
      </c>
      <c r="J4" s="17">
        <f t="shared" ref="J4:J32" si="5">F4*0.85+G4+AF4*D4+D4*AE4+AG4+AD4</f>
        <v>35.157866742424225</v>
      </c>
      <c r="K4" s="17">
        <f t="shared" si="3"/>
        <v>4.3947333428030282</v>
      </c>
      <c r="L4" s="16">
        <v>69</v>
      </c>
      <c r="M4" s="19">
        <f t="shared" ref="M4:M32" si="6">IFERROR(D4/L4,"-")</f>
        <v>0.11594202898550725</v>
      </c>
      <c r="N4" s="16">
        <v>103</v>
      </c>
      <c r="O4" s="20">
        <f t="shared" ref="O4:P4" si="7">D4/7</f>
        <v>1.1428571428571428</v>
      </c>
      <c r="P4" s="20">
        <f t="shared" si="7"/>
        <v>0</v>
      </c>
      <c r="Q4" s="16">
        <f t="shared" ref="Q4:Q32" si="8">ROUNDDOWN(N4/(O4+P4),0)</f>
        <v>90</v>
      </c>
      <c r="R4" s="16"/>
      <c r="S4" s="21">
        <v>1.97769516728624</v>
      </c>
      <c r="T4" s="14">
        <v>660</v>
      </c>
      <c r="U4" s="22">
        <v>90</v>
      </c>
      <c r="V4" s="23" t="s">
        <v>142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0.26842650462962969</v>
      </c>
      <c r="AD4" s="25">
        <f t="shared" ref="AD4:AD32" si="12">IFERROR(AB4*AC4*D4*2,0)</f>
        <v>-2.9634286111111114</v>
      </c>
      <c r="AE4" s="25">
        <v>-5.8</v>
      </c>
      <c r="AF4" s="25">
        <v>-4.7163380808080806</v>
      </c>
      <c r="AG4" s="25">
        <v>0</v>
      </c>
    </row>
    <row r="5" spans="1:33" ht="15.75" customHeight="1" x14ac:dyDescent="0.2">
      <c r="A5" s="28" t="s">
        <v>35</v>
      </c>
      <c r="B5" s="28" t="s">
        <v>82</v>
      </c>
      <c r="C5" s="15">
        <f t="shared" si="4"/>
        <v>16.794166666666666</v>
      </c>
      <c r="D5" s="29">
        <v>12</v>
      </c>
      <c r="E5" s="29">
        <v>0</v>
      </c>
      <c r="F5" s="30">
        <v>201.52999999999997</v>
      </c>
      <c r="G5" s="30">
        <v>-0.19</v>
      </c>
      <c r="H5" s="31">
        <f t="shared" si="1"/>
        <v>9.4278767429166889E-4</v>
      </c>
      <c r="I5" s="31">
        <f t="shared" si="2"/>
        <v>0.20078474326760362</v>
      </c>
      <c r="J5" s="32">
        <f t="shared" si="5"/>
        <v>40.464149310720153</v>
      </c>
      <c r="K5" s="32">
        <f t="shared" si="3"/>
        <v>3.3720124425600129</v>
      </c>
      <c r="L5" s="29">
        <v>111</v>
      </c>
      <c r="M5" s="33">
        <f t="shared" si="6"/>
        <v>0.10810810810810811</v>
      </c>
      <c r="N5" s="29">
        <v>85</v>
      </c>
      <c r="O5" s="34">
        <f t="shared" ref="O5:P5" si="13">D5/7</f>
        <v>1.7142857142857142</v>
      </c>
      <c r="P5" s="34">
        <f t="shared" si="13"/>
        <v>0</v>
      </c>
      <c r="Q5" s="29">
        <f t="shared" si="8"/>
        <v>49</v>
      </c>
      <c r="R5" s="29"/>
      <c r="S5" s="35">
        <v>1.2761904761904701</v>
      </c>
      <c r="T5" s="28">
        <v>660</v>
      </c>
      <c r="U5" s="36">
        <v>90</v>
      </c>
      <c r="V5" s="37" t="s">
        <v>143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0.26873754345307072</v>
      </c>
      <c r="AD5" s="39">
        <f t="shared" si="12"/>
        <v>-4.4502937195828505</v>
      </c>
      <c r="AE5" s="39">
        <v>-5.8</v>
      </c>
      <c r="AF5" s="39">
        <v>-4.7163380808080806</v>
      </c>
      <c r="AG5" s="39">
        <v>0</v>
      </c>
    </row>
    <row r="6" spans="1:33" ht="15.75" customHeight="1" x14ac:dyDescent="0.2">
      <c r="A6" s="28" t="s">
        <v>37</v>
      </c>
      <c r="B6" s="28" t="s">
        <v>144</v>
      </c>
      <c r="C6" s="15">
        <f t="shared" si="4"/>
        <v>14.213529411764705</v>
      </c>
      <c r="D6" s="29">
        <v>17</v>
      </c>
      <c r="E6" s="29">
        <v>1</v>
      </c>
      <c r="F6" s="30">
        <v>241.63</v>
      </c>
      <c r="G6" s="30">
        <v>0</v>
      </c>
      <c r="H6" s="31">
        <f t="shared" si="1"/>
        <v>0</v>
      </c>
      <c r="I6" s="31">
        <f t="shared" si="2"/>
        <v>8.4056064344872311E-2</v>
      </c>
      <c r="J6" s="32">
        <f t="shared" si="5"/>
        <v>20.310466827651496</v>
      </c>
      <c r="K6" s="32">
        <f t="shared" si="3"/>
        <v>1.1947333428030291</v>
      </c>
      <c r="L6" s="29">
        <v>125</v>
      </c>
      <c r="M6" s="33">
        <f t="shared" si="6"/>
        <v>0.13600000000000001</v>
      </c>
      <c r="N6" s="29">
        <v>63</v>
      </c>
      <c r="O6" s="34">
        <f t="shared" ref="O6:P6" si="14">D6/7</f>
        <v>2.4285714285714284</v>
      </c>
      <c r="P6" s="34">
        <f t="shared" si="14"/>
        <v>0.14285714285714285</v>
      </c>
      <c r="Q6" s="29">
        <f t="shared" si="8"/>
        <v>24</v>
      </c>
      <c r="R6" s="29"/>
      <c r="S6" s="35">
        <v>1.4742547425474199</v>
      </c>
      <c r="T6" s="28">
        <v>660</v>
      </c>
      <c r="U6" s="36">
        <v>90</v>
      </c>
      <c r="V6" s="37" t="s">
        <v>145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0.26842650462962969</v>
      </c>
      <c r="AD6" s="39">
        <f t="shared" si="12"/>
        <v>-6.2972857986111119</v>
      </c>
      <c r="AE6" s="39">
        <v>-5.8</v>
      </c>
      <c r="AF6" s="39">
        <v>-4.7163380808080806</v>
      </c>
      <c r="AG6" s="39">
        <v>0</v>
      </c>
    </row>
    <row r="7" spans="1:33" ht="15.75" customHeight="1" x14ac:dyDescent="0.2">
      <c r="A7" s="28" t="s">
        <v>39</v>
      </c>
      <c r="B7" s="28" t="s">
        <v>146</v>
      </c>
      <c r="C7" s="15">
        <f t="shared" si="4"/>
        <v>16.695000000000004</v>
      </c>
      <c r="D7" s="29">
        <v>20</v>
      </c>
      <c r="E7" s="29">
        <v>0</v>
      </c>
      <c r="F7" s="30">
        <v>333.90000000000009</v>
      </c>
      <c r="G7" s="30">
        <v>-0.02</v>
      </c>
      <c r="H7" s="31">
        <f t="shared" si="1"/>
        <v>5.9898173105720264E-5</v>
      </c>
      <c r="I7" s="31">
        <f t="shared" si="2"/>
        <v>0.1978426680325267</v>
      </c>
      <c r="J7" s="32">
        <f t="shared" si="5"/>
        <v>66.059666856060687</v>
      </c>
      <c r="K7" s="32">
        <f t="shared" si="3"/>
        <v>3.3029833428030342</v>
      </c>
      <c r="L7" s="29">
        <v>137</v>
      </c>
      <c r="M7" s="33">
        <f t="shared" si="6"/>
        <v>0.145985401459854</v>
      </c>
      <c r="N7" s="29">
        <v>28</v>
      </c>
      <c r="O7" s="34">
        <f t="shared" ref="O7:P7" si="15">D7/7</f>
        <v>2.8571428571428572</v>
      </c>
      <c r="P7" s="34">
        <f t="shared" si="15"/>
        <v>0</v>
      </c>
      <c r="Q7" s="29">
        <f t="shared" si="8"/>
        <v>9</v>
      </c>
      <c r="R7" s="29"/>
      <c r="S7" s="35">
        <v>2.0350877192982399</v>
      </c>
      <c r="T7" s="28">
        <v>1155</v>
      </c>
      <c r="U7" s="36">
        <v>90</v>
      </c>
      <c r="V7" s="37" t="s">
        <v>147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0.26842650462962969</v>
      </c>
      <c r="AD7" s="39">
        <f t="shared" si="12"/>
        <v>-7.4085715277777791</v>
      </c>
      <c r="AE7" s="39">
        <v>-5.8</v>
      </c>
      <c r="AF7" s="39">
        <v>-4.7163380808080806</v>
      </c>
      <c r="AG7" s="39">
        <v>0</v>
      </c>
    </row>
    <row r="8" spans="1:33" ht="15.75" customHeight="1" x14ac:dyDescent="0.2">
      <c r="A8" s="28" t="s">
        <v>41</v>
      </c>
      <c r="B8" s="28" t="s">
        <v>83</v>
      </c>
      <c r="C8" s="15">
        <f t="shared" si="4"/>
        <v>18.05352941176471</v>
      </c>
      <c r="D8" s="29">
        <v>17</v>
      </c>
      <c r="E8" s="29">
        <v>0</v>
      </c>
      <c r="F8" s="30">
        <v>306.91000000000008</v>
      </c>
      <c r="G8" s="30">
        <v>0</v>
      </c>
      <c r="H8" s="31">
        <f t="shared" si="1"/>
        <v>0</v>
      </c>
      <c r="I8" s="31">
        <f t="shared" si="2"/>
        <v>0.2467701091570457</v>
      </c>
      <c r="J8" s="32">
        <f t="shared" si="5"/>
        <v>75.736214201388918</v>
      </c>
      <c r="K8" s="32">
        <f t="shared" si="3"/>
        <v>4.4550714236111126</v>
      </c>
      <c r="L8" s="29">
        <v>115</v>
      </c>
      <c r="M8" s="33">
        <f t="shared" si="6"/>
        <v>0.14782608695652175</v>
      </c>
      <c r="N8" s="29">
        <v>4</v>
      </c>
      <c r="O8" s="34">
        <f t="shared" ref="O8:P8" si="16">D8/7</f>
        <v>2.4285714285714284</v>
      </c>
      <c r="P8" s="34">
        <f t="shared" si="16"/>
        <v>0</v>
      </c>
      <c r="Q8" s="29">
        <f t="shared" si="8"/>
        <v>1</v>
      </c>
      <c r="R8" s="29"/>
      <c r="S8" s="35">
        <v>2.4307692307692301</v>
      </c>
      <c r="T8" s="28">
        <v>1395</v>
      </c>
      <c r="U8" s="36">
        <v>90</v>
      </c>
      <c r="V8" s="37" t="s">
        <v>148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0.26842650462962969</v>
      </c>
      <c r="AD8" s="39">
        <f t="shared" si="12"/>
        <v>-6.2972857986111119</v>
      </c>
      <c r="AE8" s="39">
        <v>-5.8</v>
      </c>
      <c r="AF8" s="39">
        <v>-4.72</v>
      </c>
      <c r="AG8" s="39">
        <v>0</v>
      </c>
    </row>
    <row r="9" spans="1:33" ht="15.75" customHeight="1" x14ac:dyDescent="0.2">
      <c r="A9" s="28" t="s">
        <v>43</v>
      </c>
      <c r="B9" s="28" t="s">
        <v>83</v>
      </c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>
        <v>1.86163522012578</v>
      </c>
      <c r="T9" s="28">
        <v>1395</v>
      </c>
      <c r="U9" s="36">
        <v>90</v>
      </c>
      <c r="V9" s="37" t="s">
        <v>149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-4.94707101010101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>
        <v>1.9628252788103999</v>
      </c>
      <c r="T10" s="28">
        <v>825</v>
      </c>
      <c r="U10" s="36">
        <v>165</v>
      </c>
      <c r="V10" s="37" t="s">
        <v>150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-4.94707101010101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735</v>
      </c>
      <c r="U11" s="36">
        <v>165</v>
      </c>
      <c r="V11" s="37" t="s">
        <v>151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-4.94707101010101</v>
      </c>
      <c r="AG11" s="39">
        <v>0</v>
      </c>
    </row>
    <row r="12" spans="1:33" ht="15.75" customHeight="1" x14ac:dyDescent="0.2">
      <c r="A12" s="28" t="s">
        <v>46</v>
      </c>
      <c r="B12" s="28"/>
      <c r="C12" s="15">
        <f t="shared" si="4"/>
        <v>17.989999999999998</v>
      </c>
      <c r="D12" s="29">
        <v>1</v>
      </c>
      <c r="E12" s="29">
        <v>0</v>
      </c>
      <c r="F12" s="30">
        <v>17.989999999999998</v>
      </c>
      <c r="G12" s="30">
        <v>0</v>
      </c>
      <c r="H12" s="31">
        <f t="shared" si="1"/>
        <v>0</v>
      </c>
      <c r="I12" s="31">
        <f t="shared" si="2"/>
        <v>0.23201781064536398</v>
      </c>
      <c r="J12" s="32">
        <f t="shared" si="5"/>
        <v>4.1740004135100977</v>
      </c>
      <c r="K12" s="32">
        <f t="shared" si="3"/>
        <v>4.1740004135100977</v>
      </c>
      <c r="L12" s="29">
        <v>50</v>
      </c>
      <c r="M12" s="33">
        <f t="shared" si="6"/>
        <v>0.02</v>
      </c>
      <c r="N12" s="29">
        <v>0</v>
      </c>
      <c r="O12" s="34">
        <f t="shared" ref="O12:P12" si="20">D12/7</f>
        <v>0.14285714285714285</v>
      </c>
      <c r="P12" s="34">
        <f t="shared" si="20"/>
        <v>0</v>
      </c>
      <c r="Q12" s="29">
        <f t="shared" si="8"/>
        <v>0</v>
      </c>
      <c r="R12" s="29"/>
      <c r="S12" s="35" t="e">
        <v>#N/A</v>
      </c>
      <c r="T12" s="28">
        <v>735</v>
      </c>
      <c r="U12" s="36">
        <v>165</v>
      </c>
      <c r="V12" s="37" t="s">
        <v>152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0.26842650462962969</v>
      </c>
      <c r="AD12" s="39">
        <f t="shared" si="12"/>
        <v>-0.37042857638888893</v>
      </c>
      <c r="AE12" s="39">
        <v>-5.8</v>
      </c>
      <c r="AF12" s="39">
        <v>-4.94707101010101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735</v>
      </c>
      <c r="U13" s="36">
        <v>165</v>
      </c>
      <c r="V13" s="37" t="s">
        <v>152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-5.0685093939393902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240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-5.0685093939393902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240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-5.0685093939393902</v>
      </c>
      <c r="AG15" s="39">
        <v>0</v>
      </c>
    </row>
    <row r="16" spans="1:33" ht="15.75" customHeight="1" x14ac:dyDescent="0.2">
      <c r="A16" s="28" t="s">
        <v>50</v>
      </c>
      <c r="B16" s="28"/>
      <c r="C16" s="15">
        <f t="shared" si="4"/>
        <v>17.989999999999998</v>
      </c>
      <c r="D16" s="29">
        <v>1</v>
      </c>
      <c r="E16" s="29">
        <v>0</v>
      </c>
      <c r="F16" s="32">
        <v>17.989999999999998</v>
      </c>
      <c r="G16" s="30">
        <v>0</v>
      </c>
      <c r="H16" s="31">
        <f t="shared" si="1"/>
        <v>0</v>
      </c>
      <c r="I16" s="31">
        <f t="shared" si="2"/>
        <v>0.22526748358375312</v>
      </c>
      <c r="J16" s="32">
        <f t="shared" si="5"/>
        <v>4.0525620296717184</v>
      </c>
      <c r="K16" s="32">
        <f t="shared" si="3"/>
        <v>4.0525620296717184</v>
      </c>
      <c r="L16" s="29">
        <v>7</v>
      </c>
      <c r="M16" s="33">
        <f t="shared" si="6"/>
        <v>0.14285714285714285</v>
      </c>
      <c r="N16" s="29">
        <v>0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0</v>
      </c>
      <c r="R16" s="29"/>
      <c r="S16" s="35" t="e">
        <v>#N/A</v>
      </c>
      <c r="T16" s="28">
        <v>240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0.26842650462962969</v>
      </c>
      <c r="AD16" s="39">
        <f t="shared" si="12"/>
        <v>-0.37042857638888893</v>
      </c>
      <c r="AE16" s="39">
        <v>-5.8</v>
      </c>
      <c r="AF16" s="39">
        <v>-5.0685093939393902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240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-5.0685093939393902</v>
      </c>
      <c r="AG17" s="39">
        <v>0</v>
      </c>
    </row>
    <row r="18" spans="1:33" ht="15.75" customHeight="1" x14ac:dyDescent="0.2">
      <c r="A18" s="28" t="s">
        <v>52</v>
      </c>
      <c r="B18" s="28" t="s">
        <v>153</v>
      </c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240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-5.0685093939393902</v>
      </c>
      <c r="AG18" s="39">
        <v>0</v>
      </c>
    </row>
    <row r="19" spans="1:33" ht="15.75" customHeight="1" x14ac:dyDescent="0.2">
      <c r="A19" s="28" t="s">
        <v>54</v>
      </c>
      <c r="B19" s="28" t="s">
        <v>154</v>
      </c>
      <c r="C19" s="15">
        <f t="shared" si="4"/>
        <v>17.989999999999998</v>
      </c>
      <c r="D19" s="29">
        <v>5</v>
      </c>
      <c r="E19" s="29">
        <v>0</v>
      </c>
      <c r="F19" s="32">
        <v>89.949999999999989</v>
      </c>
      <c r="G19" s="30">
        <v>0</v>
      </c>
      <c r="H19" s="31">
        <f t="shared" si="1"/>
        <v>0</v>
      </c>
      <c r="I19" s="31">
        <f t="shared" si="2"/>
        <v>0.22526748358375287</v>
      </c>
      <c r="J19" s="32">
        <f t="shared" si="5"/>
        <v>20.262810148358568</v>
      </c>
      <c r="K19" s="32">
        <f t="shared" si="3"/>
        <v>4.052562029671714</v>
      </c>
      <c r="L19" s="29">
        <v>23</v>
      </c>
      <c r="M19" s="33">
        <f t="shared" si="6"/>
        <v>0.21739130434782608</v>
      </c>
      <c r="N19" s="29">
        <v>146</v>
      </c>
      <c r="O19" s="34">
        <f t="shared" ref="O19:P19" si="27">D19/7</f>
        <v>0.7142857142857143</v>
      </c>
      <c r="P19" s="34">
        <f t="shared" si="27"/>
        <v>0</v>
      </c>
      <c r="Q19" s="29">
        <f t="shared" si="8"/>
        <v>204</v>
      </c>
      <c r="R19" s="29"/>
      <c r="S19" s="35">
        <v>0.91525423728813504</v>
      </c>
      <c r="T19" s="28">
        <v>240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0.26842650462962969</v>
      </c>
      <c r="AD19" s="39">
        <f t="shared" si="12"/>
        <v>-1.8521428819444448</v>
      </c>
      <c r="AE19" s="39">
        <v>-5.8</v>
      </c>
      <c r="AF19" s="39">
        <v>-5.0685093939393937</v>
      </c>
      <c r="AG19" s="39">
        <v>0</v>
      </c>
    </row>
    <row r="20" spans="1:33" ht="15.75" customHeight="1" x14ac:dyDescent="0.2">
      <c r="A20" s="28" t="s">
        <v>55</v>
      </c>
      <c r="B20" s="28" t="s">
        <v>155</v>
      </c>
      <c r="C20" s="15">
        <f t="shared" si="4"/>
        <v>17.989999999999998</v>
      </c>
      <c r="D20" s="29">
        <v>5</v>
      </c>
      <c r="E20" s="29">
        <v>2</v>
      </c>
      <c r="F20" s="32">
        <v>89.949999999999989</v>
      </c>
      <c r="G20" s="30">
        <v>0</v>
      </c>
      <c r="H20" s="31">
        <f t="shared" si="1"/>
        <v>0</v>
      </c>
      <c r="I20" s="31">
        <f t="shared" si="2"/>
        <v>0.22526748358375287</v>
      </c>
      <c r="J20" s="32">
        <f t="shared" si="5"/>
        <v>20.262810148358568</v>
      </c>
      <c r="K20" s="32">
        <f t="shared" si="3"/>
        <v>4.052562029671714</v>
      </c>
      <c r="L20" s="29">
        <v>41</v>
      </c>
      <c r="M20" s="33">
        <f t="shared" si="6"/>
        <v>0.12195121951219512</v>
      </c>
      <c r="N20" s="29">
        <v>139</v>
      </c>
      <c r="O20" s="34">
        <f t="shared" ref="O20:P20" si="28">D20/7</f>
        <v>0.7142857142857143</v>
      </c>
      <c r="P20" s="34">
        <f t="shared" si="28"/>
        <v>0.2857142857142857</v>
      </c>
      <c r="Q20" s="29">
        <f t="shared" si="8"/>
        <v>139</v>
      </c>
      <c r="R20" s="29"/>
      <c r="S20" s="35">
        <v>0.78306878306878303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0.26842650462962969</v>
      </c>
      <c r="AD20" s="39">
        <f t="shared" si="12"/>
        <v>-1.8521428819444448</v>
      </c>
      <c r="AE20" s="39">
        <v>-5.8</v>
      </c>
      <c r="AF20" s="39">
        <v>-5.0685093939393937</v>
      </c>
      <c r="AG20" s="39">
        <v>0</v>
      </c>
    </row>
    <row r="21" spans="1:33" ht="15.75" customHeight="1" x14ac:dyDescent="0.2">
      <c r="A21" s="28" t="s">
        <v>56</v>
      </c>
      <c r="B21" s="28" t="s">
        <v>129</v>
      </c>
      <c r="C21" s="15">
        <f t="shared" si="4"/>
        <v>17.989999999999998</v>
      </c>
      <c r="D21" s="29">
        <v>4</v>
      </c>
      <c r="E21" s="29">
        <v>0</v>
      </c>
      <c r="F21" s="32">
        <v>71.959999999999994</v>
      </c>
      <c r="G21" s="30">
        <v>-0.04</v>
      </c>
      <c r="H21" s="31">
        <f t="shared" si="1"/>
        <v>5.5586436909394116E-4</v>
      </c>
      <c r="I21" s="31">
        <f t="shared" si="2"/>
        <v>0.21081500998731048</v>
      </c>
      <c r="J21" s="32">
        <f t="shared" si="5"/>
        <v>15.17024811868686</v>
      </c>
      <c r="K21" s="32">
        <f t="shared" si="3"/>
        <v>3.7925620296717151</v>
      </c>
      <c r="L21" s="29">
        <v>16</v>
      </c>
      <c r="M21" s="33">
        <f t="shared" si="6"/>
        <v>0.25</v>
      </c>
      <c r="N21" s="29">
        <v>300</v>
      </c>
      <c r="O21" s="34">
        <f t="shared" ref="O21:P21" si="29">D21/7</f>
        <v>0.5714285714285714</v>
      </c>
      <c r="P21" s="34">
        <f t="shared" si="29"/>
        <v>0</v>
      </c>
      <c r="Q21" s="29">
        <f t="shared" si="8"/>
        <v>525</v>
      </c>
      <c r="R21" s="29"/>
      <c r="S21" s="35">
        <v>0.29022082018927398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0.26842650462962969</v>
      </c>
      <c r="AD21" s="39">
        <f t="shared" si="12"/>
        <v>-1.4817143055555557</v>
      </c>
      <c r="AE21" s="39">
        <v>-5.8</v>
      </c>
      <c r="AF21" s="39">
        <v>-5.0685093939393937</v>
      </c>
      <c r="AG21" s="39">
        <v>-1</v>
      </c>
    </row>
    <row r="22" spans="1:33" ht="15.75" customHeight="1" x14ac:dyDescent="0.2">
      <c r="A22" s="28" t="s">
        <v>57</v>
      </c>
      <c r="B22" s="28" t="s">
        <v>156</v>
      </c>
      <c r="C22" s="15">
        <f t="shared" si="4"/>
        <v>14.945714285714287</v>
      </c>
      <c r="D22" s="29">
        <v>7</v>
      </c>
      <c r="E22" s="29">
        <v>0</v>
      </c>
      <c r="F22" s="30">
        <v>104.62</v>
      </c>
      <c r="G22" s="30">
        <v>0</v>
      </c>
      <c r="H22" s="31">
        <f t="shared" si="1"/>
        <v>0</v>
      </c>
      <c r="I22" s="31">
        <f t="shared" si="2"/>
        <v>8.8457600914758419E-2</v>
      </c>
      <c r="J22" s="32">
        <f t="shared" si="5"/>
        <v>9.2544342077020261</v>
      </c>
      <c r="K22" s="32">
        <f t="shared" si="3"/>
        <v>1.322062029671718</v>
      </c>
      <c r="L22" s="29">
        <v>47</v>
      </c>
      <c r="M22" s="33">
        <f t="shared" si="6"/>
        <v>0.14893617021276595</v>
      </c>
      <c r="N22" s="29">
        <v>292</v>
      </c>
      <c r="O22" s="34">
        <f t="shared" ref="O22:P22" si="30">D22/7</f>
        <v>1</v>
      </c>
      <c r="P22" s="34">
        <f t="shared" si="30"/>
        <v>0</v>
      </c>
      <c r="Q22" s="29">
        <f t="shared" si="8"/>
        <v>292</v>
      </c>
      <c r="R22" s="29"/>
      <c r="S22" s="35">
        <v>0.299674267100977</v>
      </c>
      <c r="T22" s="28">
        <v>105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0.26842650462962969</v>
      </c>
      <c r="AD22" s="39">
        <f t="shared" si="12"/>
        <v>-2.5930000347222224</v>
      </c>
      <c r="AE22" s="39">
        <v>-5.8</v>
      </c>
      <c r="AF22" s="39">
        <v>-5.0685093939393937</v>
      </c>
      <c r="AG22" s="39">
        <v>-1</v>
      </c>
    </row>
    <row r="23" spans="1:33" ht="15.75" customHeight="1" x14ac:dyDescent="0.2">
      <c r="A23" s="28" t="s">
        <v>58</v>
      </c>
      <c r="B23" s="28" t="s">
        <v>157</v>
      </c>
      <c r="C23" s="15">
        <f t="shared" si="4"/>
        <v>13.610000000000001</v>
      </c>
      <c r="D23" s="29">
        <v>6</v>
      </c>
      <c r="E23" s="29">
        <v>0</v>
      </c>
      <c r="F23" s="32">
        <v>81.660000000000011</v>
      </c>
      <c r="G23" s="30">
        <v>-10.160000000000002</v>
      </c>
      <c r="H23" s="31">
        <f t="shared" si="1"/>
        <v>0.12441831986284595</v>
      </c>
      <c r="I23" s="31">
        <f t="shared" si="2"/>
        <v>-0.1002036226055559</v>
      </c>
      <c r="J23" s="32">
        <f t="shared" si="5"/>
        <v>-8.182627821969696</v>
      </c>
      <c r="K23" s="32">
        <f t="shared" si="3"/>
        <v>-1.3637713036616159</v>
      </c>
      <c r="L23" s="29">
        <v>60</v>
      </c>
      <c r="M23" s="33">
        <f t="shared" si="6"/>
        <v>0.1</v>
      </c>
      <c r="N23" s="29">
        <v>284</v>
      </c>
      <c r="O23" s="34">
        <f t="shared" ref="O23:P23" si="31">D23/7</f>
        <v>0.8571428571428571</v>
      </c>
      <c r="P23" s="34">
        <f t="shared" si="31"/>
        <v>0</v>
      </c>
      <c r="Q23" s="29">
        <f t="shared" si="8"/>
        <v>331</v>
      </c>
      <c r="R23" s="29"/>
      <c r="S23" s="35">
        <v>0.26431718061673998</v>
      </c>
      <c r="T23" s="28">
        <v>105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0.26842650462962969</v>
      </c>
      <c r="AD23" s="39">
        <f t="shared" si="12"/>
        <v>-2.2225714583333334</v>
      </c>
      <c r="AE23" s="39">
        <v>-5.8</v>
      </c>
      <c r="AF23" s="39">
        <v>-5.0685093939393937</v>
      </c>
      <c r="AG23" s="39">
        <v>0</v>
      </c>
    </row>
    <row r="24" spans="1:33" ht="15.75" customHeight="1" x14ac:dyDescent="0.2">
      <c r="A24" s="28" t="s">
        <v>59</v>
      </c>
      <c r="B24" s="28" t="s">
        <v>158</v>
      </c>
      <c r="C24" s="15">
        <f t="shared" si="4"/>
        <v>13.464166666666666</v>
      </c>
      <c r="D24" s="29">
        <v>12</v>
      </c>
      <c r="E24" s="29">
        <v>0</v>
      </c>
      <c r="F24" s="32">
        <v>161.57</v>
      </c>
      <c r="G24" s="32">
        <v>-31.770000000000003</v>
      </c>
      <c r="H24" s="31">
        <f t="shared" si="1"/>
        <v>0.19663303831156778</v>
      </c>
      <c r="I24" s="31">
        <f t="shared" si="2"/>
        <v>-0.2084097025681711</v>
      </c>
      <c r="J24" s="32">
        <f t="shared" si="5"/>
        <v>-33.672755643939404</v>
      </c>
      <c r="K24" s="32">
        <f t="shared" si="3"/>
        <v>-2.8060629703282838</v>
      </c>
      <c r="L24" s="29">
        <v>61</v>
      </c>
      <c r="M24" s="33">
        <f t="shared" si="6"/>
        <v>0.19672131147540983</v>
      </c>
      <c r="N24" s="29">
        <v>272</v>
      </c>
      <c r="O24" s="34">
        <f t="shared" ref="O24:P24" si="32">D24/7</f>
        <v>1.7142857142857142</v>
      </c>
      <c r="P24" s="34">
        <f t="shared" si="32"/>
        <v>0</v>
      </c>
      <c r="Q24" s="29">
        <f t="shared" si="8"/>
        <v>158</v>
      </c>
      <c r="R24" s="29"/>
      <c r="S24" s="35">
        <v>0.352668213457076</v>
      </c>
      <c r="T24" s="28">
        <v>105</v>
      </c>
      <c r="U24" s="36" t="s">
        <v>33</v>
      </c>
      <c r="V24" s="37" t="s">
        <v>33</v>
      </c>
      <c r="W24" s="28">
        <v>1</v>
      </c>
      <c r="X24" s="38">
        <f t="shared" si="9"/>
        <v>8.3333333333333329E-2</v>
      </c>
      <c r="Y24" s="39">
        <f t="shared" si="10"/>
        <v>31.770000000000003</v>
      </c>
      <c r="Z24" s="28">
        <v>0</v>
      </c>
      <c r="AA24" s="28" t="s">
        <v>34</v>
      </c>
      <c r="AB24" s="40">
        <f t="shared" si="11"/>
        <v>-0.69</v>
      </c>
      <c r="AC24" s="41">
        <v>0.26842650462962969</v>
      </c>
      <c r="AD24" s="39">
        <f t="shared" si="12"/>
        <v>-4.4451429166666667</v>
      </c>
      <c r="AE24" s="39">
        <v>-5.8</v>
      </c>
      <c r="AF24" s="39">
        <v>-5.0685093939393937</v>
      </c>
      <c r="AG24" s="39">
        <v>-4.37</v>
      </c>
    </row>
    <row r="25" spans="1:33" ht="15.75" customHeight="1" x14ac:dyDescent="0.2">
      <c r="A25" s="14" t="s">
        <v>60</v>
      </c>
      <c r="B25" s="14" t="s">
        <v>159</v>
      </c>
      <c r="C25" s="15">
        <f t="shared" si="4"/>
        <v>13.008181818181818</v>
      </c>
      <c r="D25" s="16">
        <v>11</v>
      </c>
      <c r="E25" s="16">
        <v>0</v>
      </c>
      <c r="F25" s="17">
        <v>143.09</v>
      </c>
      <c r="G25" s="17">
        <v>-31.53</v>
      </c>
      <c r="H25" s="31">
        <f t="shared" si="1"/>
        <v>0.22035082815011531</v>
      </c>
      <c r="I25" s="31">
        <f t="shared" si="2"/>
        <v>-0.25542116388481229</v>
      </c>
      <c r="J25" s="32">
        <f t="shared" si="5"/>
        <v>-36.548214340277788</v>
      </c>
      <c r="K25" s="32">
        <f t="shared" si="3"/>
        <v>-3.3225649400252535</v>
      </c>
      <c r="L25" s="16">
        <v>74</v>
      </c>
      <c r="M25" s="33">
        <f t="shared" si="6"/>
        <v>0.14864864864864866</v>
      </c>
      <c r="N25" s="16">
        <v>261</v>
      </c>
      <c r="O25" s="34">
        <f t="shared" ref="O25:P25" si="33">D25/7</f>
        <v>1.5714285714285714</v>
      </c>
      <c r="P25" s="34">
        <f t="shared" si="33"/>
        <v>0</v>
      </c>
      <c r="Q25" s="29">
        <f t="shared" si="8"/>
        <v>166</v>
      </c>
      <c r="R25" s="29"/>
      <c r="S25" s="21">
        <v>0.31833910034602081</v>
      </c>
      <c r="T25" s="28">
        <v>105</v>
      </c>
      <c r="U25" s="36" t="s">
        <v>33</v>
      </c>
      <c r="V25" s="37" t="s">
        <v>33</v>
      </c>
      <c r="W25" s="14">
        <v>1</v>
      </c>
      <c r="X25" s="38">
        <f t="shared" si="9"/>
        <v>9.0909090909090912E-2</v>
      </c>
      <c r="Y25" s="39">
        <f t="shared" si="10"/>
        <v>10.51</v>
      </c>
      <c r="Z25" s="14">
        <v>2</v>
      </c>
      <c r="AA25" s="28" t="s">
        <v>34</v>
      </c>
      <c r="AB25" s="40">
        <f t="shared" si="11"/>
        <v>-0.69</v>
      </c>
      <c r="AC25" s="41">
        <v>0.26842650462962969</v>
      </c>
      <c r="AD25" s="39">
        <f t="shared" si="12"/>
        <v>-4.0747143402777786</v>
      </c>
      <c r="AE25" s="25">
        <v>-5.8</v>
      </c>
      <c r="AF25" s="25">
        <v>-5.07</v>
      </c>
      <c r="AG25" s="25">
        <v>-3</v>
      </c>
    </row>
    <row r="26" spans="1:33" ht="15.75" customHeight="1" x14ac:dyDescent="0.2">
      <c r="A26" s="14" t="s">
        <v>61</v>
      </c>
      <c r="B26" s="14" t="s">
        <v>160</v>
      </c>
      <c r="C26" s="15">
        <f t="shared" si="4"/>
        <v>12.99</v>
      </c>
      <c r="D26" s="16">
        <v>4</v>
      </c>
      <c r="E26" s="16">
        <v>0</v>
      </c>
      <c r="F26" s="17">
        <v>51.96</v>
      </c>
      <c r="G26" s="17">
        <v>-7.82</v>
      </c>
      <c r="H26" s="31">
        <f t="shared" si="1"/>
        <v>0.15050038491147036</v>
      </c>
      <c r="I26" s="31">
        <f t="shared" si="2"/>
        <v>-0.179556425737358</v>
      </c>
      <c r="J26" s="32">
        <f t="shared" si="5"/>
        <v>-9.3297518813131219</v>
      </c>
      <c r="K26" s="32">
        <f t="shared" si="3"/>
        <v>-2.3324379703282805</v>
      </c>
      <c r="L26" s="16">
        <v>45</v>
      </c>
      <c r="M26" s="33">
        <f t="shared" si="6"/>
        <v>8.8888888888888892E-2</v>
      </c>
      <c r="N26" s="16">
        <v>258</v>
      </c>
      <c r="O26" s="34">
        <f t="shared" ref="O26:P26" si="34">D26/7</f>
        <v>0.5714285714285714</v>
      </c>
      <c r="P26" s="34">
        <f t="shared" si="34"/>
        <v>0</v>
      </c>
      <c r="Q26" s="29">
        <f t="shared" si="8"/>
        <v>451</v>
      </c>
      <c r="R26" s="29"/>
      <c r="S26" s="21">
        <v>0.3971631205673759</v>
      </c>
      <c r="T26" s="28">
        <v>105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0.26842650462962969</v>
      </c>
      <c r="AD26" s="39">
        <f t="shared" si="12"/>
        <v>-1.4817143055555557</v>
      </c>
      <c r="AE26" s="25">
        <v>-5.98</v>
      </c>
      <c r="AF26" s="25">
        <v>-5.0685093939393902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14.323333333333332</v>
      </c>
      <c r="D27" s="16">
        <v>3</v>
      </c>
      <c r="E27" s="16">
        <v>0</v>
      </c>
      <c r="F27" s="17">
        <v>42.97</v>
      </c>
      <c r="G27" s="17">
        <v>-7.1</v>
      </c>
      <c r="H27" s="31">
        <f t="shared" si="1"/>
        <v>0.16523155690016289</v>
      </c>
      <c r="I27" s="31">
        <f t="shared" si="2"/>
        <v>-0.11245785224540014</v>
      </c>
      <c r="J27" s="32">
        <f t="shared" si="5"/>
        <v>-4.8323139109848441</v>
      </c>
      <c r="K27" s="32">
        <f t="shared" si="3"/>
        <v>-1.6107713036616147</v>
      </c>
      <c r="L27" s="16">
        <v>31</v>
      </c>
      <c r="M27" s="33">
        <f t="shared" si="6"/>
        <v>9.6774193548387094E-2</v>
      </c>
      <c r="N27" s="16">
        <v>254</v>
      </c>
      <c r="O27" s="34">
        <f t="shared" ref="O27:P27" si="35">D27/7</f>
        <v>0.42857142857142855</v>
      </c>
      <c r="P27" s="34">
        <f t="shared" si="35"/>
        <v>0</v>
      </c>
      <c r="Q27" s="29">
        <f t="shared" si="8"/>
        <v>592</v>
      </c>
      <c r="R27" s="29"/>
      <c r="S27" s="21">
        <v>0.33427762039660058</v>
      </c>
      <c r="T27" s="28">
        <v>105</v>
      </c>
      <c r="U27" s="36" t="s">
        <v>33</v>
      </c>
      <c r="V27" s="37" t="s">
        <v>33</v>
      </c>
      <c r="W27" s="14">
        <v>1</v>
      </c>
      <c r="X27" s="38">
        <f t="shared" si="9"/>
        <v>0.33333333333333331</v>
      </c>
      <c r="Y27" s="39">
        <f t="shared" si="10"/>
        <v>3.55</v>
      </c>
      <c r="Z27" s="14">
        <v>1</v>
      </c>
      <c r="AA27" s="28" t="s">
        <v>34</v>
      </c>
      <c r="AB27" s="40">
        <f t="shared" si="11"/>
        <v>-0.69</v>
      </c>
      <c r="AC27" s="41">
        <v>0.26842650462962969</v>
      </c>
      <c r="AD27" s="39">
        <f t="shared" si="12"/>
        <v>-1.1112857291666667</v>
      </c>
      <c r="AE27" s="25">
        <v>-5.98</v>
      </c>
      <c r="AF27" s="25">
        <v>-5.0685093939393902</v>
      </c>
      <c r="AG27" s="25">
        <v>0</v>
      </c>
    </row>
    <row r="28" spans="1:33" ht="15.75" customHeight="1" x14ac:dyDescent="0.2">
      <c r="A28" s="14" t="s">
        <v>63</v>
      </c>
      <c r="B28" s="14" t="s">
        <v>161</v>
      </c>
      <c r="C28" s="15">
        <f t="shared" si="4"/>
        <v>14.99</v>
      </c>
      <c r="D28" s="16">
        <v>8</v>
      </c>
      <c r="E28" s="16">
        <v>0</v>
      </c>
      <c r="F28" s="17">
        <v>119.92</v>
      </c>
      <c r="G28" s="17">
        <v>-15.67</v>
      </c>
      <c r="H28" s="31">
        <f t="shared" si="1"/>
        <v>0.13067044696464308</v>
      </c>
      <c r="I28" s="31">
        <f t="shared" si="2"/>
        <v>-4.2440825238711101E-2</v>
      </c>
      <c r="J28" s="32">
        <f t="shared" si="5"/>
        <v>-5.0895037626262356</v>
      </c>
      <c r="K28" s="32">
        <f t="shared" si="3"/>
        <v>-0.63618797032827945</v>
      </c>
      <c r="L28" s="16">
        <v>46</v>
      </c>
      <c r="M28" s="33">
        <f t="shared" si="6"/>
        <v>0.17391304347826086</v>
      </c>
      <c r="N28" s="16">
        <v>247</v>
      </c>
      <c r="O28" s="34">
        <f t="shared" ref="O28:P28" si="36">D28/7</f>
        <v>1.1428571428571428</v>
      </c>
      <c r="P28" s="34">
        <f t="shared" si="36"/>
        <v>0</v>
      </c>
      <c r="Q28" s="29">
        <f t="shared" si="8"/>
        <v>216</v>
      </c>
      <c r="R28" s="29"/>
      <c r="S28" s="21">
        <v>0.37372262773722631</v>
      </c>
      <c r="T28" s="14" t="s">
        <v>33</v>
      </c>
      <c r="U28" s="22" t="s">
        <v>33</v>
      </c>
      <c r="V28" s="43" t="s">
        <v>162</v>
      </c>
      <c r="W28" s="14">
        <v>1</v>
      </c>
      <c r="X28" s="38">
        <f t="shared" si="9"/>
        <v>0.125</v>
      </c>
      <c r="Y28" s="39">
        <f t="shared" si="10"/>
        <v>5.2233333333333336</v>
      </c>
      <c r="Z28" s="14">
        <v>2</v>
      </c>
      <c r="AA28" s="28" t="s">
        <v>34</v>
      </c>
      <c r="AB28" s="40">
        <f t="shared" si="11"/>
        <v>-0.69</v>
      </c>
      <c r="AC28" s="41">
        <v>0.26842650462962969</v>
      </c>
      <c r="AD28" s="39">
        <f t="shared" si="12"/>
        <v>-2.9634286111111114</v>
      </c>
      <c r="AE28" s="25">
        <v>-5.98</v>
      </c>
      <c r="AF28" s="25">
        <v>-5.0685093939393902</v>
      </c>
      <c r="AG28" s="25">
        <v>0</v>
      </c>
    </row>
    <row r="29" spans="1:33" ht="15.75" customHeight="1" x14ac:dyDescent="0.2">
      <c r="A29" s="14" t="s">
        <v>65</v>
      </c>
      <c r="B29" s="14" t="s">
        <v>163</v>
      </c>
      <c r="C29" s="15">
        <f t="shared" si="4"/>
        <v>14.265000000000001</v>
      </c>
      <c r="D29" s="16">
        <v>10</v>
      </c>
      <c r="E29" s="16">
        <v>0</v>
      </c>
      <c r="F29" s="17">
        <v>142.65</v>
      </c>
      <c r="G29" s="17">
        <v>0</v>
      </c>
      <c r="H29" s="31">
        <f t="shared" si="1"/>
        <v>0</v>
      </c>
      <c r="I29" s="31">
        <f t="shared" si="2"/>
        <v>4.951363685045352E-2</v>
      </c>
      <c r="J29" s="32">
        <f t="shared" si="5"/>
        <v>7.0631202967171953</v>
      </c>
      <c r="K29" s="32">
        <f t="shared" si="3"/>
        <v>0.70631202967171958</v>
      </c>
      <c r="L29" s="16">
        <v>31</v>
      </c>
      <c r="M29" s="33">
        <f t="shared" si="6"/>
        <v>0.32258064516129031</v>
      </c>
      <c r="N29" s="16">
        <v>237</v>
      </c>
      <c r="O29" s="34">
        <f t="shared" ref="O29:P29" si="37">D29/7</f>
        <v>1.4285714285714286</v>
      </c>
      <c r="P29" s="34">
        <f t="shared" si="37"/>
        <v>0</v>
      </c>
      <c r="Q29" s="29">
        <f t="shared" si="8"/>
        <v>165</v>
      </c>
      <c r="R29" s="29"/>
      <c r="S29" s="21">
        <v>0.41340782122905029</v>
      </c>
      <c r="T29" s="14" t="s">
        <v>33</v>
      </c>
      <c r="U29" s="22" t="s">
        <v>33</v>
      </c>
      <c r="V29" s="43" t="s">
        <v>162</v>
      </c>
      <c r="W29" s="14">
        <v>1</v>
      </c>
      <c r="X29" s="38">
        <f t="shared" si="9"/>
        <v>0.1</v>
      </c>
      <c r="Y29" s="39">
        <f t="shared" si="10"/>
        <v>0</v>
      </c>
      <c r="Z29" s="14">
        <v>2</v>
      </c>
      <c r="AA29" s="28" t="s">
        <v>34</v>
      </c>
      <c r="AB29" s="40">
        <f t="shared" si="11"/>
        <v>-0.69</v>
      </c>
      <c r="AC29" s="41">
        <v>0.26842650462962969</v>
      </c>
      <c r="AD29" s="39">
        <f t="shared" si="12"/>
        <v>-3.7042857638888895</v>
      </c>
      <c r="AE29" s="25">
        <v>-5.98</v>
      </c>
      <c r="AF29" s="25">
        <v>-5.0685093939393902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12.99</v>
      </c>
      <c r="D30" s="16">
        <v>6</v>
      </c>
      <c r="E30" s="16">
        <v>1</v>
      </c>
      <c r="F30" s="17">
        <v>77.94</v>
      </c>
      <c r="G30" s="17">
        <v>-2.4500000000000002</v>
      </c>
      <c r="H30" s="31">
        <f t="shared" si="1"/>
        <v>3.1434436746215037E-2</v>
      </c>
      <c r="I30" s="31">
        <f t="shared" si="2"/>
        <v>-4.7006960666324371E-2</v>
      </c>
      <c r="J30" s="32">
        <f t="shared" si="5"/>
        <v>-3.6637225143333216</v>
      </c>
      <c r="K30" s="32">
        <f t="shared" si="3"/>
        <v>-0.61062041905555364</v>
      </c>
      <c r="L30" s="16">
        <v>36</v>
      </c>
      <c r="M30" s="33">
        <f t="shared" si="6"/>
        <v>0.16666666666666666</v>
      </c>
      <c r="N30" s="16">
        <v>230</v>
      </c>
      <c r="O30" s="34">
        <f t="shared" ref="O30:P30" si="38">D30/7</f>
        <v>0.8571428571428571</v>
      </c>
      <c r="P30" s="34">
        <f t="shared" si="38"/>
        <v>0.14285714285714285</v>
      </c>
      <c r="Q30" s="29">
        <f t="shared" si="8"/>
        <v>230</v>
      </c>
      <c r="R30" s="29"/>
      <c r="S30" s="21">
        <v>0.38854296388542958</v>
      </c>
      <c r="T30" s="14" t="s">
        <v>33</v>
      </c>
      <c r="U30" s="22" t="s">
        <v>33</v>
      </c>
      <c r="V30" s="43" t="s">
        <v>162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0.26842650462962969</v>
      </c>
      <c r="AD30" s="39">
        <f t="shared" si="12"/>
        <v>-2.2225714583333334</v>
      </c>
      <c r="AE30" s="25">
        <v>-5.98</v>
      </c>
      <c r="AF30" s="25">
        <v>-4.8933585093333303</v>
      </c>
      <c r="AG30" s="25">
        <v>0</v>
      </c>
    </row>
    <row r="31" spans="1:33" ht="15.75" customHeight="1" x14ac:dyDescent="0.2">
      <c r="A31" s="14" t="s">
        <v>67</v>
      </c>
      <c r="B31" s="49" t="s">
        <v>164</v>
      </c>
      <c r="C31" s="15">
        <f t="shared" si="4"/>
        <v>12.99</v>
      </c>
      <c r="D31" s="16">
        <v>6</v>
      </c>
      <c r="E31" s="16">
        <v>1</v>
      </c>
      <c r="F31" s="17">
        <v>77.94</v>
      </c>
      <c r="G31" s="44">
        <v>-7.0000000000000007E-2</v>
      </c>
      <c r="H31" s="31">
        <f t="shared" si="1"/>
        <v>8.9812676417757263E-4</v>
      </c>
      <c r="I31" s="31">
        <f t="shared" si="2"/>
        <v>-1.6470650684287057E-2</v>
      </c>
      <c r="J31" s="32">
        <f t="shared" si="5"/>
        <v>-1.2837225143333333</v>
      </c>
      <c r="K31" s="32">
        <f t="shared" si="3"/>
        <v>-0.21395375238888889</v>
      </c>
      <c r="L31" s="16">
        <v>35</v>
      </c>
      <c r="M31" s="33">
        <f t="shared" si="6"/>
        <v>0.17142857142857143</v>
      </c>
      <c r="N31" s="16">
        <v>222</v>
      </c>
      <c r="O31" s="34">
        <f t="shared" ref="O31:P32" si="39">D31/7</f>
        <v>0.8571428571428571</v>
      </c>
      <c r="P31" s="34">
        <f t="shared" si="39"/>
        <v>0.14285714285714285</v>
      </c>
      <c r="Q31" s="29">
        <f t="shared" si="8"/>
        <v>222</v>
      </c>
      <c r="R31" s="29"/>
      <c r="S31" s="21">
        <v>0.43710292249047</v>
      </c>
      <c r="T31" s="14">
        <v>180</v>
      </c>
      <c r="U31" s="22" t="s">
        <v>33</v>
      </c>
      <c r="V31" s="43" t="s">
        <v>162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0.26842650462962969</v>
      </c>
      <c r="AD31" s="39">
        <f t="shared" si="12"/>
        <v>-2.2225714583333334</v>
      </c>
      <c r="AE31" s="45">
        <v>-5.98</v>
      </c>
      <c r="AF31" s="45">
        <v>-4.8933585093333329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12.99</v>
      </c>
      <c r="D32" s="54">
        <v>9</v>
      </c>
      <c r="E32" s="54">
        <v>0</v>
      </c>
      <c r="F32" s="55">
        <v>116.91</v>
      </c>
      <c r="G32" s="55">
        <v>0</v>
      </c>
      <c r="H32" s="31">
        <f t="shared" si="1"/>
        <v>0</v>
      </c>
      <c r="I32" s="31">
        <f t="shared" si="2"/>
        <v>-3.7811853318792145E-2</v>
      </c>
      <c r="J32" s="32">
        <f t="shared" si="5"/>
        <v>-4.4205837714999898</v>
      </c>
      <c r="K32" s="32">
        <f t="shared" si="3"/>
        <v>-0.49117597461110996</v>
      </c>
      <c r="L32" s="54">
        <v>53</v>
      </c>
      <c r="M32" s="33">
        <f t="shared" si="6"/>
        <v>0.16981132075471697</v>
      </c>
      <c r="N32" s="54">
        <v>215</v>
      </c>
      <c r="O32" s="34">
        <f t="shared" si="39"/>
        <v>1.2857142857142858</v>
      </c>
      <c r="P32" s="34">
        <f t="shared" si="39"/>
        <v>0</v>
      </c>
      <c r="Q32" s="29">
        <f t="shared" si="8"/>
        <v>167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0.40573318632855571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0.26842650462962969</v>
      </c>
      <c r="AD32" s="39">
        <f t="shared" si="12"/>
        <v>-3.3338571875000005</v>
      </c>
      <c r="AE32" s="60">
        <v>-5.98</v>
      </c>
      <c r="AF32" s="60">
        <v>-4.8933585093333303</v>
      </c>
      <c r="AG32" s="60">
        <v>-2.6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1:33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1:33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1:33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1:33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9.6640625" customWidth="1"/>
    <col min="21" max="21" width="8.33203125" customWidth="1"/>
    <col min="22" max="22" width="32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Coat Hook Rack - Wall Mounted Wooden 4 Hook Rail, White Wood, Black Hooks")</f>
        <v>Wall Coat Hook Rack - Wall Mounted Wooden 4 Hook Rail, White Wood, Black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Info!B1:BJ5000""),2,FALSE),"""")"),"B07MKPJM64")</f>
        <v>B07MKPJM64</v>
      </c>
      <c r="B2" s="2" t="s">
        <v>165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05" customHeight="1" x14ac:dyDescent="0.2">
      <c r="A3" s="83" t="s">
        <v>30</v>
      </c>
      <c r="B3" s="80"/>
      <c r="C3" s="3">
        <f>((AE32+AF32)/0.85)*-1</f>
        <v>12.792186481568624</v>
      </c>
      <c r="D3" s="4">
        <f>SUM(D4:D99702)</f>
        <v>289</v>
      </c>
      <c r="E3" s="4"/>
      <c r="F3" s="5">
        <f t="shared" ref="F3:G3" si="0">SUM(F4:F99702)</f>
        <v>5386.3199999999988</v>
      </c>
      <c r="G3" s="5">
        <f t="shared" si="0"/>
        <v>-165.96</v>
      </c>
      <c r="H3" s="6">
        <f t="shared" ref="H3:H32" si="1">G3/F3*-1</f>
        <v>3.0811388851757795E-2</v>
      </c>
      <c r="I3" s="7">
        <f t="shared" ref="I3:I32" si="2">J3/F3</f>
        <v>0.21829395086452316</v>
      </c>
      <c r="J3" s="5">
        <f>SUM(J4:J99702)</f>
        <v>1175.8010734205982</v>
      </c>
      <c r="K3" s="5">
        <f t="shared" ref="K3:K32" si="3">J3/D3</f>
        <v>4.068515824984769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Sheet!a1:g5000""),2,FALSE),"""")"),"2.5 - March
2 - April
2 - May
2 - June
2 - July
2.5 - Aug
2.5 - Sept
2.5 - Oct
2.5 - Nov
2.5 - Dec
2.5 - Jan
2.5 - Feb")</f>
        <v>2.5 - March
2 - April
2 - May
2 - June
2 - July
2.5 - Aug
2.5 - Sept
2.5 - Oct
2.5 - Nov
2.5 - Dec
2.5 - Jan
2.5 -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9</v>
      </c>
      <c r="X3" s="6">
        <f>W3/D3</f>
        <v>3.1141868512110725E-2</v>
      </c>
      <c r="Y3" s="5"/>
      <c r="Z3" s="4"/>
      <c r="AA3" s="4"/>
      <c r="AB3" s="4"/>
      <c r="AC3" s="4"/>
      <c r="AD3" s="5">
        <f>SUM(AD4:AD99702)</f>
        <v>-106.11912986384698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Info!B2:BZ3000""),37,FALSE)),"""")*-1"),-4.89335850933333)</f>
        <v>-4.8933585093333303</v>
      </c>
      <c r="AG3" s="5">
        <f>SUM(AG4:AG99702)</f>
        <v>-8.18</v>
      </c>
    </row>
    <row r="4" spans="1:33" ht="15.75" customHeight="1" x14ac:dyDescent="0.2">
      <c r="A4" s="14" t="s">
        <v>31</v>
      </c>
      <c r="B4" s="14" t="s">
        <v>166</v>
      </c>
      <c r="C4" s="15">
        <f t="shared" ref="C4:C32" si="4">IFERROR(F4/D4," - ")</f>
        <v>18.82714285714286</v>
      </c>
      <c r="D4" s="16">
        <v>14</v>
      </c>
      <c r="E4" s="16">
        <v>0</v>
      </c>
      <c r="F4" s="17">
        <v>263.58000000000004</v>
      </c>
      <c r="G4" s="17">
        <v>0</v>
      </c>
      <c r="H4" s="18">
        <f t="shared" si="1"/>
        <v>0</v>
      </c>
      <c r="I4" s="18">
        <f t="shared" si="2"/>
        <v>0.27192480221825205</v>
      </c>
      <c r="J4" s="17">
        <f t="shared" ref="J4:J32" si="5">F4*0.85+G4+AF4*D4+D4*AE4+AG4+AD4</f>
        <v>71.673939368686888</v>
      </c>
      <c r="K4" s="17">
        <f t="shared" si="3"/>
        <v>5.1195670977633494</v>
      </c>
      <c r="L4" s="16">
        <v>58</v>
      </c>
      <c r="M4" s="19">
        <f t="shared" ref="M4:M32" si="6">IFERROR(D4/L4,"-")</f>
        <v>0.2413793103448276</v>
      </c>
      <c r="N4" s="16">
        <v>111</v>
      </c>
      <c r="O4" s="20">
        <f t="shared" ref="O4:P4" si="7">D4/7</f>
        <v>2</v>
      </c>
      <c r="P4" s="20">
        <f t="shared" si="7"/>
        <v>0</v>
      </c>
      <c r="Q4" s="16">
        <f t="shared" ref="Q4:Q32" si="8">ROUNDDOWN(N4/(O4+P4),0)</f>
        <v>55</v>
      </c>
      <c r="R4" s="16"/>
      <c r="S4" s="21">
        <v>0.55371900826446196</v>
      </c>
      <c r="T4" s="14">
        <v>165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0.26606249999999992</v>
      </c>
      <c r="AD4" s="25">
        <f t="shared" ref="AD4:AD32" si="12">IFERROR(AB4*AC4*D4*2,0)</f>
        <v>-5.1403274999999979</v>
      </c>
      <c r="AE4" s="25">
        <v>-5.8</v>
      </c>
      <c r="AF4" s="25">
        <v>-4.7163380808080806</v>
      </c>
      <c r="AG4" s="25">
        <v>0</v>
      </c>
    </row>
    <row r="5" spans="1:33" ht="15.75" customHeight="1" x14ac:dyDescent="0.2">
      <c r="A5" s="28" t="s">
        <v>35</v>
      </c>
      <c r="B5" s="28" t="s">
        <v>167</v>
      </c>
      <c r="C5" s="15">
        <f t="shared" si="4"/>
        <v>19.269473684210528</v>
      </c>
      <c r="D5" s="29">
        <v>19</v>
      </c>
      <c r="E5" s="29">
        <v>0</v>
      </c>
      <c r="F5" s="30">
        <v>366.12</v>
      </c>
      <c r="G5" s="30">
        <v>-0.08</v>
      </c>
      <c r="H5" s="31">
        <f t="shared" si="1"/>
        <v>2.1850759313886157E-4</v>
      </c>
      <c r="I5" s="31">
        <f t="shared" si="2"/>
        <v>0.28495393341199454</v>
      </c>
      <c r="J5" s="32">
        <f t="shared" si="5"/>
        <v>104.32733410079943</v>
      </c>
      <c r="K5" s="32">
        <f t="shared" si="3"/>
        <v>5.4909123210947071</v>
      </c>
      <c r="L5" s="29">
        <v>94</v>
      </c>
      <c r="M5" s="33">
        <f t="shared" si="6"/>
        <v>0.20212765957446807</v>
      </c>
      <c r="N5" s="29">
        <v>89</v>
      </c>
      <c r="O5" s="34">
        <f t="shared" ref="O5:P5" si="13">D5/7</f>
        <v>2.7142857142857144</v>
      </c>
      <c r="P5" s="34">
        <f t="shared" si="13"/>
        <v>0</v>
      </c>
      <c r="Q5" s="29">
        <f t="shared" si="8"/>
        <v>32</v>
      </c>
      <c r="R5" s="29"/>
      <c r="S5" s="35">
        <v>0.52713178294573604</v>
      </c>
      <c r="T5" s="28">
        <v>165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0.26637079953650056</v>
      </c>
      <c r="AD5" s="39">
        <f t="shared" si="12"/>
        <v>-6.9842423638470441</v>
      </c>
      <c r="AE5" s="39">
        <v>-5.8</v>
      </c>
      <c r="AF5" s="39">
        <v>-4.7163380808080806</v>
      </c>
      <c r="AG5" s="39">
        <v>0</v>
      </c>
    </row>
    <row r="6" spans="1:33" ht="15.75" customHeight="1" x14ac:dyDescent="0.2">
      <c r="A6" s="28" t="s">
        <v>37</v>
      </c>
      <c r="B6" s="28" t="s">
        <v>82</v>
      </c>
      <c r="C6" s="15">
        <f t="shared" si="4"/>
        <v>21.37294117647059</v>
      </c>
      <c r="D6" s="29">
        <v>17</v>
      </c>
      <c r="E6" s="29">
        <v>0</v>
      </c>
      <c r="F6" s="30">
        <v>363.34000000000003</v>
      </c>
      <c r="G6" s="30">
        <v>-0.08</v>
      </c>
      <c r="H6" s="31">
        <f t="shared" si="1"/>
        <v>2.2017944624869268E-4</v>
      </c>
      <c r="I6" s="31">
        <f t="shared" si="2"/>
        <v>0.34056097973320482</v>
      </c>
      <c r="J6" s="32">
        <f t="shared" si="5"/>
        <v>123.73942637626266</v>
      </c>
      <c r="K6" s="32">
        <f t="shared" si="3"/>
        <v>7.2787897868389795</v>
      </c>
      <c r="L6" s="29">
        <v>97</v>
      </c>
      <c r="M6" s="33">
        <f t="shared" si="6"/>
        <v>0.17525773195876287</v>
      </c>
      <c r="N6" s="29">
        <v>64</v>
      </c>
      <c r="O6" s="34">
        <f t="shared" ref="O6:P6" si="14">D6/7</f>
        <v>2.4285714285714284</v>
      </c>
      <c r="P6" s="34">
        <f t="shared" si="14"/>
        <v>0</v>
      </c>
      <c r="Q6" s="29">
        <f t="shared" si="8"/>
        <v>26</v>
      </c>
      <c r="R6" s="29"/>
      <c r="S6" s="35">
        <v>0.71452420701168595</v>
      </c>
      <c r="T6" s="28">
        <v>165</v>
      </c>
      <c r="U6" s="36" t="s">
        <v>33</v>
      </c>
      <c r="V6" s="37" t="s">
        <v>38</v>
      </c>
      <c r="W6" s="28">
        <v>1</v>
      </c>
      <c r="X6" s="38">
        <f t="shared" si="9"/>
        <v>5.8823529411764705E-2</v>
      </c>
      <c r="Y6" s="39">
        <f t="shared" si="10"/>
        <v>0.08</v>
      </c>
      <c r="Z6" s="28">
        <v>0</v>
      </c>
      <c r="AA6" s="28" t="s">
        <v>34</v>
      </c>
      <c r="AB6" s="40">
        <f t="shared" si="11"/>
        <v>-0.69</v>
      </c>
      <c r="AC6" s="41">
        <v>0.26606249999999992</v>
      </c>
      <c r="AD6" s="39">
        <f t="shared" si="12"/>
        <v>-6.2418262499999972</v>
      </c>
      <c r="AE6" s="39">
        <v>-5.8</v>
      </c>
      <c r="AF6" s="39">
        <v>-4.7163380808080806</v>
      </c>
      <c r="AG6" s="39">
        <v>0</v>
      </c>
    </row>
    <row r="7" spans="1:33" ht="15.75" customHeight="1" x14ac:dyDescent="0.2">
      <c r="A7" s="28" t="s">
        <v>39</v>
      </c>
      <c r="B7" s="28" t="s">
        <v>168</v>
      </c>
      <c r="C7" s="15">
        <f t="shared" si="4"/>
        <v>21.264285714285712</v>
      </c>
      <c r="D7" s="29">
        <v>7</v>
      </c>
      <c r="E7" s="29">
        <v>0</v>
      </c>
      <c r="F7" s="30">
        <v>148.85</v>
      </c>
      <c r="G7" s="30">
        <v>0</v>
      </c>
      <c r="H7" s="31">
        <f t="shared" si="1"/>
        <v>0</v>
      </c>
      <c r="I7" s="31">
        <f t="shared" si="2"/>
        <v>0.3381791715441278</v>
      </c>
      <c r="J7" s="32">
        <f t="shared" si="5"/>
        <v>50.33796968434342</v>
      </c>
      <c r="K7" s="32">
        <f t="shared" si="3"/>
        <v>7.1911385263347745</v>
      </c>
      <c r="L7" s="29">
        <v>100</v>
      </c>
      <c r="M7" s="33">
        <f t="shared" si="6"/>
        <v>7.0000000000000007E-2</v>
      </c>
      <c r="N7" s="29">
        <v>112</v>
      </c>
      <c r="O7" s="34">
        <f t="shared" ref="O7:P7" si="15">D7/7</f>
        <v>1</v>
      </c>
      <c r="P7" s="34">
        <f t="shared" si="15"/>
        <v>0</v>
      </c>
      <c r="Q7" s="29">
        <f t="shared" si="8"/>
        <v>112</v>
      </c>
      <c r="R7" s="29"/>
      <c r="S7" s="35">
        <v>0.73599999999999999</v>
      </c>
      <c r="T7" s="28">
        <v>165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0.26606249999999992</v>
      </c>
      <c r="AD7" s="39">
        <f t="shared" si="12"/>
        <v>-2.570163749999999</v>
      </c>
      <c r="AE7" s="39">
        <v>-5.8</v>
      </c>
      <c r="AF7" s="39">
        <v>-4.7163380808080806</v>
      </c>
      <c r="AG7" s="39">
        <v>0</v>
      </c>
    </row>
    <row r="8" spans="1:33" ht="15.75" customHeight="1" x14ac:dyDescent="0.2">
      <c r="A8" s="28" t="s">
        <v>41</v>
      </c>
      <c r="B8" s="28" t="s">
        <v>82</v>
      </c>
      <c r="C8" s="15">
        <f t="shared" si="4"/>
        <v>19.778181818181821</v>
      </c>
      <c r="D8" s="29">
        <v>11</v>
      </c>
      <c r="E8" s="29">
        <v>0</v>
      </c>
      <c r="F8" s="30">
        <v>217.56000000000003</v>
      </c>
      <c r="G8" s="30">
        <v>0</v>
      </c>
      <c r="H8" s="31">
        <f t="shared" si="1"/>
        <v>0</v>
      </c>
      <c r="I8" s="31">
        <f t="shared" si="2"/>
        <v>0.29953654738922608</v>
      </c>
      <c r="J8" s="32">
        <f t="shared" si="5"/>
        <v>65.167171250000038</v>
      </c>
      <c r="K8" s="32">
        <f t="shared" si="3"/>
        <v>5.9242882954545486</v>
      </c>
      <c r="L8" s="29">
        <v>95</v>
      </c>
      <c r="M8" s="33">
        <f t="shared" si="6"/>
        <v>0.11578947368421053</v>
      </c>
      <c r="N8" s="29">
        <v>95</v>
      </c>
      <c r="O8" s="34">
        <f t="shared" ref="O8:P8" si="16">D8/7</f>
        <v>1.5714285714285714</v>
      </c>
      <c r="P8" s="34">
        <f t="shared" si="16"/>
        <v>0</v>
      </c>
      <c r="Q8" s="29">
        <f t="shared" si="8"/>
        <v>60</v>
      </c>
      <c r="R8" s="29"/>
      <c r="S8" s="35">
        <v>0.77815699658702997</v>
      </c>
      <c r="T8" s="28">
        <v>330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0.26606249999999992</v>
      </c>
      <c r="AD8" s="39">
        <f t="shared" si="12"/>
        <v>-4.0388287499999986</v>
      </c>
      <c r="AE8" s="39">
        <v>-5.8</v>
      </c>
      <c r="AF8" s="39">
        <v>-4.72</v>
      </c>
      <c r="AG8" s="39">
        <v>0</v>
      </c>
    </row>
    <row r="9" spans="1:33" ht="15.75" customHeight="1" x14ac:dyDescent="0.2">
      <c r="A9" s="28" t="s">
        <v>43</v>
      </c>
      <c r="B9" s="28" t="s">
        <v>169</v>
      </c>
      <c r="C9" s="15">
        <f t="shared" si="4"/>
        <v>19.435000000000002</v>
      </c>
      <c r="D9" s="29">
        <v>12</v>
      </c>
      <c r="E9" s="29">
        <v>1</v>
      </c>
      <c r="F9" s="30">
        <v>233.22000000000003</v>
      </c>
      <c r="G9" s="30">
        <v>-0.08</v>
      </c>
      <c r="H9" s="31">
        <f t="shared" si="1"/>
        <v>3.4302375439499181E-4</v>
      </c>
      <c r="I9" s="31">
        <f t="shared" si="2"/>
        <v>0.27778986741612161</v>
      </c>
      <c r="J9" s="32">
        <f t="shared" si="5"/>
        <v>64.786152878787888</v>
      </c>
      <c r="K9" s="32">
        <f t="shared" si="3"/>
        <v>5.398846073232324</v>
      </c>
      <c r="L9" s="29">
        <v>123</v>
      </c>
      <c r="M9" s="33">
        <f t="shared" si="6"/>
        <v>9.7560975609756101E-2</v>
      </c>
      <c r="N9" s="29">
        <v>74</v>
      </c>
      <c r="O9" s="34">
        <f t="shared" ref="O9:P9" si="17">D9/7</f>
        <v>1.7142857142857142</v>
      </c>
      <c r="P9" s="34">
        <f t="shared" si="17"/>
        <v>0.14285714285714285</v>
      </c>
      <c r="Q9" s="29">
        <f t="shared" si="8"/>
        <v>39</v>
      </c>
      <c r="R9" s="29"/>
      <c r="S9" s="35">
        <v>0.96310679611650396</v>
      </c>
      <c r="T9" s="28">
        <v>330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0.26606249999999992</v>
      </c>
      <c r="AD9" s="39">
        <f t="shared" si="12"/>
        <v>-4.4059949999999981</v>
      </c>
      <c r="AE9" s="39">
        <v>-5.8</v>
      </c>
      <c r="AF9" s="39">
        <v>-4.94707101010101</v>
      </c>
      <c r="AG9" s="39">
        <v>0</v>
      </c>
    </row>
    <row r="10" spans="1:33" ht="15.75" customHeight="1" x14ac:dyDescent="0.2">
      <c r="A10" s="28" t="s">
        <v>44</v>
      </c>
      <c r="B10" s="28" t="s">
        <v>170</v>
      </c>
      <c r="C10" s="15">
        <f t="shared" si="4"/>
        <v>20.602</v>
      </c>
      <c r="D10" s="29">
        <v>10</v>
      </c>
      <c r="E10" s="29">
        <v>1</v>
      </c>
      <c r="F10" s="30">
        <v>206.02</v>
      </c>
      <c r="G10" s="30">
        <v>0</v>
      </c>
      <c r="H10" s="31">
        <f t="shared" si="1"/>
        <v>0</v>
      </c>
      <c r="I10" s="31">
        <f t="shared" si="2"/>
        <v>0.31052629550038779</v>
      </c>
      <c r="J10" s="32">
        <f t="shared" si="5"/>
        <v>63.974627398989895</v>
      </c>
      <c r="K10" s="32">
        <f t="shared" si="3"/>
        <v>6.3974627398989892</v>
      </c>
      <c r="L10" s="29">
        <v>82</v>
      </c>
      <c r="M10" s="33">
        <f t="shared" si="6"/>
        <v>0.12195121951219512</v>
      </c>
      <c r="N10" s="29">
        <v>76</v>
      </c>
      <c r="O10" s="34">
        <f t="shared" ref="O10:P10" si="18">D10/7</f>
        <v>1.4285714285714286</v>
      </c>
      <c r="P10" s="34">
        <f t="shared" si="18"/>
        <v>0.14285714285714285</v>
      </c>
      <c r="Q10" s="29">
        <f t="shared" si="8"/>
        <v>48</v>
      </c>
      <c r="R10" s="29"/>
      <c r="S10" s="35">
        <v>1.0633946830265799</v>
      </c>
      <c r="T10" s="28">
        <v>165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0.26606249999999992</v>
      </c>
      <c r="AD10" s="39">
        <f t="shared" si="12"/>
        <v>-3.6716624999999987</v>
      </c>
      <c r="AE10" s="39">
        <v>-5.8</v>
      </c>
      <c r="AF10" s="39">
        <v>-4.94707101010101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22.271000000000001</v>
      </c>
      <c r="D11" s="29">
        <v>10</v>
      </c>
      <c r="E11" s="29">
        <v>0</v>
      </c>
      <c r="F11" s="30">
        <v>222.71</v>
      </c>
      <c r="G11" s="30">
        <v>0</v>
      </c>
      <c r="H11" s="31">
        <f t="shared" si="1"/>
        <v>0</v>
      </c>
      <c r="I11" s="31">
        <f t="shared" si="2"/>
        <v>0.35095472766822289</v>
      </c>
      <c r="J11" s="32">
        <f t="shared" si="5"/>
        <v>78.161127398989919</v>
      </c>
      <c r="K11" s="32">
        <f t="shared" si="3"/>
        <v>7.8161127398989922</v>
      </c>
      <c r="L11" s="29">
        <v>72</v>
      </c>
      <c r="M11" s="33">
        <f t="shared" si="6"/>
        <v>0.1388888888888889</v>
      </c>
      <c r="N11" s="29">
        <v>108</v>
      </c>
      <c r="O11" s="34">
        <f t="shared" ref="O11:P11" si="19">D11/7</f>
        <v>1.4285714285714286</v>
      </c>
      <c r="P11" s="34">
        <f t="shared" si="19"/>
        <v>0</v>
      </c>
      <c r="Q11" s="29">
        <f t="shared" si="8"/>
        <v>75</v>
      </c>
      <c r="R11" s="29"/>
      <c r="S11" s="35">
        <v>1.15138592750533</v>
      </c>
      <c r="T11" s="28">
        <v>165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0.26606249999999992</v>
      </c>
      <c r="AD11" s="39">
        <f t="shared" si="12"/>
        <v>-3.6716624999999987</v>
      </c>
      <c r="AE11" s="39">
        <v>-5.8</v>
      </c>
      <c r="AF11" s="39">
        <v>-4.94707101010101</v>
      </c>
      <c r="AG11" s="39">
        <v>0</v>
      </c>
    </row>
    <row r="12" spans="1:33" ht="15.75" customHeight="1" x14ac:dyDescent="0.2">
      <c r="A12" s="28" t="s">
        <v>46</v>
      </c>
      <c r="B12" s="28" t="s">
        <v>171</v>
      </c>
      <c r="C12" s="15">
        <f t="shared" si="4"/>
        <v>22.867142857142859</v>
      </c>
      <c r="D12" s="29">
        <v>14</v>
      </c>
      <c r="E12" s="29">
        <v>0</v>
      </c>
      <c r="F12" s="30">
        <v>320.14000000000004</v>
      </c>
      <c r="G12" s="30">
        <v>0</v>
      </c>
      <c r="H12" s="31">
        <f t="shared" si="1"/>
        <v>0</v>
      </c>
      <c r="I12" s="31">
        <f t="shared" si="2"/>
        <v>0.36396476028795494</v>
      </c>
      <c r="J12" s="32">
        <f t="shared" si="5"/>
        <v>116.51967835858591</v>
      </c>
      <c r="K12" s="32">
        <f t="shared" si="3"/>
        <v>8.3228341684704219</v>
      </c>
      <c r="L12" s="29">
        <v>39</v>
      </c>
      <c r="M12" s="33">
        <f t="shared" si="6"/>
        <v>0.35897435897435898</v>
      </c>
      <c r="N12" s="29">
        <v>95</v>
      </c>
      <c r="O12" s="34">
        <f t="shared" ref="O12:P12" si="20">D12/7</f>
        <v>2</v>
      </c>
      <c r="P12" s="34">
        <f t="shared" si="20"/>
        <v>0</v>
      </c>
      <c r="Q12" s="29">
        <f t="shared" si="8"/>
        <v>47</v>
      </c>
      <c r="R12" s="29"/>
      <c r="S12" s="35">
        <v>1.1020408163265301</v>
      </c>
      <c r="T12" s="28">
        <v>165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0.26606249999999992</v>
      </c>
      <c r="AD12" s="39">
        <f t="shared" si="12"/>
        <v>-5.1403274999999979</v>
      </c>
      <c r="AE12" s="39">
        <v>-5.8</v>
      </c>
      <c r="AF12" s="39">
        <v>-4.94707101010101</v>
      </c>
      <c r="AG12" s="39">
        <v>0</v>
      </c>
    </row>
    <row r="13" spans="1:33" ht="15.75" customHeight="1" x14ac:dyDescent="0.2">
      <c r="A13" s="28" t="s">
        <v>47</v>
      </c>
      <c r="B13" s="28" t="s">
        <v>172</v>
      </c>
      <c r="C13" s="15">
        <f t="shared" si="4"/>
        <v>25.274000000000001</v>
      </c>
      <c r="D13" s="29">
        <v>10</v>
      </c>
      <c r="E13" s="29">
        <v>2</v>
      </c>
      <c r="F13" s="32">
        <v>252.74</v>
      </c>
      <c r="G13" s="30">
        <v>-0.08</v>
      </c>
      <c r="H13" s="31">
        <f t="shared" si="1"/>
        <v>3.1653082218881061E-4</v>
      </c>
      <c r="I13" s="31">
        <f t="shared" si="2"/>
        <v>0.40512876299994494</v>
      </c>
      <c r="J13" s="32">
        <f t="shared" si="5"/>
        <v>102.39224356060609</v>
      </c>
      <c r="K13" s="32">
        <f t="shared" si="3"/>
        <v>10.239224356060609</v>
      </c>
      <c r="L13" s="29">
        <v>33</v>
      </c>
      <c r="M13" s="33">
        <f t="shared" si="6"/>
        <v>0.30303030303030304</v>
      </c>
      <c r="N13" s="29">
        <v>75</v>
      </c>
      <c r="O13" s="34">
        <f t="shared" ref="O13:P13" si="21">D13/7</f>
        <v>1.4285714285714286</v>
      </c>
      <c r="P13" s="34">
        <f t="shared" si="21"/>
        <v>0.2857142857142857</v>
      </c>
      <c r="Q13" s="29">
        <f t="shared" si="8"/>
        <v>43</v>
      </c>
      <c r="R13" s="29"/>
      <c r="S13" s="35">
        <v>1.22413793103448</v>
      </c>
      <c r="T13" s="28">
        <v>165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0.26606249999999992</v>
      </c>
      <c r="AD13" s="39">
        <f t="shared" si="12"/>
        <v>-3.6716624999999987</v>
      </c>
      <c r="AE13" s="39">
        <v>-5.8</v>
      </c>
      <c r="AF13" s="39">
        <v>-5.0685093939393902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26.64</v>
      </c>
      <c r="D14" s="29">
        <v>6</v>
      </c>
      <c r="E14" s="29">
        <v>0</v>
      </c>
      <c r="F14" s="32">
        <v>159.84</v>
      </c>
      <c r="G14" s="30">
        <v>0</v>
      </c>
      <c r="H14" s="31">
        <f t="shared" si="1"/>
        <v>0</v>
      </c>
      <c r="I14" s="31">
        <f t="shared" si="2"/>
        <v>0.42824040375602901</v>
      </c>
      <c r="J14" s="32">
        <f t="shared" si="5"/>
        <v>68.449946136363678</v>
      </c>
      <c r="K14" s="32">
        <f t="shared" si="3"/>
        <v>11.408324356060612</v>
      </c>
      <c r="L14" s="29">
        <v>36</v>
      </c>
      <c r="M14" s="33">
        <f t="shared" si="6"/>
        <v>0.16666666666666666</v>
      </c>
      <c r="N14" s="29">
        <v>62</v>
      </c>
      <c r="O14" s="34">
        <f t="shared" ref="O14:P14" si="22">D14/7</f>
        <v>0.8571428571428571</v>
      </c>
      <c r="P14" s="34">
        <f t="shared" si="22"/>
        <v>0</v>
      </c>
      <c r="Q14" s="29">
        <f t="shared" si="8"/>
        <v>72</v>
      </c>
      <c r="R14" s="29"/>
      <c r="S14" s="35">
        <v>1.5934959349593401</v>
      </c>
      <c r="T14" s="28">
        <v>330</v>
      </c>
      <c r="U14" s="36" t="s">
        <v>33</v>
      </c>
      <c r="V14" s="37" t="s">
        <v>173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0.26606249999999992</v>
      </c>
      <c r="AD14" s="39">
        <f t="shared" si="12"/>
        <v>-2.2029974999999991</v>
      </c>
      <c r="AE14" s="39">
        <v>-5.8</v>
      </c>
      <c r="AF14" s="39">
        <v>-5.0685093939393902</v>
      </c>
      <c r="AG14" s="39">
        <v>0</v>
      </c>
    </row>
    <row r="15" spans="1:33" ht="15.75" customHeight="1" x14ac:dyDescent="0.2">
      <c r="A15" s="28" t="s">
        <v>49</v>
      </c>
      <c r="B15" s="28" t="s">
        <v>82</v>
      </c>
      <c r="C15" s="15">
        <f t="shared" si="4"/>
        <v>26.99</v>
      </c>
      <c r="D15" s="29">
        <v>3</v>
      </c>
      <c r="E15" s="29">
        <v>0</v>
      </c>
      <c r="F15" s="32">
        <v>80.97</v>
      </c>
      <c r="G15" s="30">
        <v>0</v>
      </c>
      <c r="H15" s="31">
        <f t="shared" si="1"/>
        <v>0</v>
      </c>
      <c r="I15" s="31">
        <f t="shared" si="2"/>
        <v>0.43370968344055622</v>
      </c>
      <c r="J15" s="32">
        <f t="shared" si="5"/>
        <v>35.117473068181837</v>
      </c>
      <c r="K15" s="32">
        <f t="shared" si="3"/>
        <v>11.705824356060612</v>
      </c>
      <c r="L15" s="29">
        <v>42</v>
      </c>
      <c r="M15" s="33">
        <f t="shared" si="6"/>
        <v>7.1428571428571425E-2</v>
      </c>
      <c r="N15" s="29">
        <v>53</v>
      </c>
      <c r="O15" s="34">
        <f t="shared" ref="O15:P15" si="23">D15/7</f>
        <v>0.42857142857142855</v>
      </c>
      <c r="P15" s="34">
        <f t="shared" si="23"/>
        <v>0</v>
      </c>
      <c r="Q15" s="29">
        <f t="shared" si="8"/>
        <v>123</v>
      </c>
      <c r="R15" s="29"/>
      <c r="S15" s="35">
        <v>1.8360655737704901</v>
      </c>
      <c r="T15" s="28">
        <v>165</v>
      </c>
      <c r="U15" s="36">
        <v>165</v>
      </c>
      <c r="V15" s="37" t="s">
        <v>174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0.26606249999999992</v>
      </c>
      <c r="AD15" s="39">
        <f t="shared" si="12"/>
        <v>-1.1014987499999995</v>
      </c>
      <c r="AE15" s="39">
        <v>-5.8</v>
      </c>
      <c r="AF15" s="39">
        <v>-5.0685093939393902</v>
      </c>
      <c r="AG15" s="39">
        <v>0</v>
      </c>
    </row>
    <row r="16" spans="1:33" ht="15.75" customHeight="1" x14ac:dyDescent="0.2">
      <c r="A16" s="28" t="s">
        <v>50</v>
      </c>
      <c r="B16" s="28" t="s">
        <v>167</v>
      </c>
      <c r="C16" s="15">
        <f t="shared" si="4"/>
        <v>27.401999999999997</v>
      </c>
      <c r="D16" s="29">
        <v>5</v>
      </c>
      <c r="E16" s="29">
        <v>0</v>
      </c>
      <c r="F16" s="32">
        <v>137.01</v>
      </c>
      <c r="G16" s="30">
        <v>0</v>
      </c>
      <c r="H16" s="31">
        <f t="shared" si="1"/>
        <v>0</v>
      </c>
      <c r="I16" s="31">
        <f t="shared" si="2"/>
        <v>0.43996877439824128</v>
      </c>
      <c r="J16" s="32">
        <f t="shared" si="5"/>
        <v>60.280121780303034</v>
      </c>
      <c r="K16" s="32">
        <f t="shared" si="3"/>
        <v>12.056024356060608</v>
      </c>
      <c r="L16" s="29">
        <v>52</v>
      </c>
      <c r="M16" s="33">
        <f t="shared" si="6"/>
        <v>9.6153846153846159E-2</v>
      </c>
      <c r="N16" s="29">
        <v>43</v>
      </c>
      <c r="O16" s="34">
        <f t="shared" ref="O16:P16" si="24">D16/7</f>
        <v>0.7142857142857143</v>
      </c>
      <c r="P16" s="34">
        <f t="shared" si="24"/>
        <v>0</v>
      </c>
      <c r="Q16" s="29">
        <f t="shared" si="8"/>
        <v>60</v>
      </c>
      <c r="R16" s="29"/>
      <c r="S16" s="35">
        <v>1.4895833333333299</v>
      </c>
      <c r="T16" s="28">
        <v>165</v>
      </c>
      <c r="U16" s="36">
        <v>165</v>
      </c>
      <c r="V16" s="37" t="s">
        <v>174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0.26606249999999992</v>
      </c>
      <c r="AD16" s="39">
        <f t="shared" si="12"/>
        <v>-1.8358312499999994</v>
      </c>
      <c r="AE16" s="39">
        <v>-5.8</v>
      </c>
      <c r="AF16" s="39">
        <v>-5.0685093939393902</v>
      </c>
      <c r="AG16" s="39">
        <v>0</v>
      </c>
    </row>
    <row r="17" spans="1:33" ht="15.75" customHeight="1" x14ac:dyDescent="0.2">
      <c r="A17" s="28" t="s">
        <v>51</v>
      </c>
      <c r="B17" s="28" t="s">
        <v>166</v>
      </c>
      <c r="C17" s="15">
        <f t="shared" si="4"/>
        <v>24.611250000000002</v>
      </c>
      <c r="D17" s="29">
        <v>8</v>
      </c>
      <c r="E17" s="29">
        <v>0</v>
      </c>
      <c r="F17" s="32">
        <v>196.89000000000001</v>
      </c>
      <c r="G17" s="30">
        <v>0</v>
      </c>
      <c r="H17" s="31">
        <f t="shared" si="1"/>
        <v>0</v>
      </c>
      <c r="I17" s="31">
        <f t="shared" si="2"/>
        <v>0.39347399486253681</v>
      </c>
      <c r="J17" s="32">
        <f t="shared" si="5"/>
        <v>77.471094848484881</v>
      </c>
      <c r="K17" s="32">
        <f t="shared" si="3"/>
        <v>9.6838868560606102</v>
      </c>
      <c r="L17" s="29">
        <v>46</v>
      </c>
      <c r="M17" s="33">
        <f t="shared" si="6"/>
        <v>0.17391304347826086</v>
      </c>
      <c r="N17" s="29">
        <v>35</v>
      </c>
      <c r="O17" s="34">
        <f t="shared" ref="O17:P17" si="25">D17/7</f>
        <v>1.1428571428571428</v>
      </c>
      <c r="P17" s="34">
        <f t="shared" si="25"/>
        <v>0</v>
      </c>
      <c r="Q17" s="29">
        <f t="shared" si="8"/>
        <v>30</v>
      </c>
      <c r="R17" s="29"/>
      <c r="S17" s="35">
        <v>1.68358208955223</v>
      </c>
      <c r="T17" s="28">
        <v>165</v>
      </c>
      <c r="U17" s="36">
        <v>165</v>
      </c>
      <c r="V17" s="37" t="s">
        <v>174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0.26606249999999992</v>
      </c>
      <c r="AD17" s="39">
        <f t="shared" si="12"/>
        <v>-2.9373299999999989</v>
      </c>
      <c r="AE17" s="39">
        <v>-5.8</v>
      </c>
      <c r="AF17" s="39">
        <v>-5.0685093939393902</v>
      </c>
      <c r="AG17" s="39">
        <v>0</v>
      </c>
    </row>
    <row r="18" spans="1:33" ht="15.75" customHeight="1" x14ac:dyDescent="0.2">
      <c r="A18" s="28" t="s">
        <v>52</v>
      </c>
      <c r="B18" s="28" t="s">
        <v>175</v>
      </c>
      <c r="C18" s="15">
        <f t="shared" si="4"/>
        <v>20.515000000000001</v>
      </c>
      <c r="D18" s="29">
        <v>8</v>
      </c>
      <c r="E18" s="29">
        <v>0</v>
      </c>
      <c r="F18" s="32">
        <v>164.12</v>
      </c>
      <c r="G18" s="30">
        <v>-0.08</v>
      </c>
      <c r="H18" s="31">
        <f t="shared" si="1"/>
        <v>4.874482086278333E-4</v>
      </c>
      <c r="I18" s="31">
        <f t="shared" si="2"/>
        <v>0.30183155525520888</v>
      </c>
      <c r="J18" s="32">
        <f t="shared" si="5"/>
        <v>49.536594848484881</v>
      </c>
      <c r="K18" s="32">
        <f t="shared" si="3"/>
        <v>6.1920743560606102</v>
      </c>
      <c r="L18" s="29">
        <v>49</v>
      </c>
      <c r="M18" s="33">
        <f t="shared" si="6"/>
        <v>0.16326530612244897</v>
      </c>
      <c r="N18" s="29">
        <v>22</v>
      </c>
      <c r="O18" s="34">
        <f t="shared" ref="O18:P18" si="26">D18/7</f>
        <v>1.1428571428571428</v>
      </c>
      <c r="P18" s="34">
        <f t="shared" si="26"/>
        <v>0</v>
      </c>
      <c r="Q18" s="29">
        <f t="shared" si="8"/>
        <v>19</v>
      </c>
      <c r="R18" s="29"/>
      <c r="S18" s="35">
        <v>1.9463601532567001</v>
      </c>
      <c r="T18" s="28">
        <v>165</v>
      </c>
      <c r="U18" s="36">
        <v>165</v>
      </c>
      <c r="V18" s="37" t="s">
        <v>176</v>
      </c>
      <c r="W18" s="28">
        <v>1</v>
      </c>
      <c r="X18" s="38">
        <f t="shared" si="9"/>
        <v>0.125</v>
      </c>
      <c r="Y18" s="39">
        <f t="shared" si="10"/>
        <v>0.08</v>
      </c>
      <c r="Z18" s="28">
        <v>0</v>
      </c>
      <c r="AA18" s="28" t="s">
        <v>34</v>
      </c>
      <c r="AB18" s="40">
        <f t="shared" si="11"/>
        <v>-0.69</v>
      </c>
      <c r="AC18" s="41">
        <v>0.26606249999999992</v>
      </c>
      <c r="AD18" s="39">
        <f t="shared" si="12"/>
        <v>-2.9373299999999989</v>
      </c>
      <c r="AE18" s="39">
        <v>-5.8</v>
      </c>
      <c r="AF18" s="39">
        <v>-5.0685093939393902</v>
      </c>
      <c r="AG18" s="39">
        <v>0</v>
      </c>
    </row>
    <row r="19" spans="1:33" ht="15.75" customHeight="1" x14ac:dyDescent="0.2">
      <c r="A19" s="28" t="s">
        <v>54</v>
      </c>
      <c r="B19" s="28" t="s">
        <v>82</v>
      </c>
      <c r="C19" s="15">
        <f t="shared" si="4"/>
        <v>20.493333333333336</v>
      </c>
      <c r="D19" s="29">
        <v>3</v>
      </c>
      <c r="E19" s="29">
        <v>0</v>
      </c>
      <c r="F19" s="32">
        <v>61.480000000000004</v>
      </c>
      <c r="G19" s="30">
        <v>0</v>
      </c>
      <c r="H19" s="31">
        <f t="shared" si="1"/>
        <v>0</v>
      </c>
      <c r="I19" s="31">
        <f t="shared" si="2"/>
        <v>0.30173996532501335</v>
      </c>
      <c r="J19" s="32">
        <f t="shared" si="5"/>
        <v>18.550973068181822</v>
      </c>
      <c r="K19" s="32">
        <f t="shared" si="3"/>
        <v>6.1836576893939403</v>
      </c>
      <c r="L19" s="29">
        <v>54</v>
      </c>
      <c r="M19" s="33">
        <f t="shared" si="6"/>
        <v>5.5555555555555552E-2</v>
      </c>
      <c r="N19" s="29">
        <v>14</v>
      </c>
      <c r="O19" s="34">
        <f t="shared" ref="O19:P19" si="27">D19/7</f>
        <v>0.42857142857142855</v>
      </c>
      <c r="P19" s="34">
        <f t="shared" si="27"/>
        <v>0</v>
      </c>
      <c r="Q19" s="29">
        <f t="shared" si="8"/>
        <v>32</v>
      </c>
      <c r="R19" s="29"/>
      <c r="S19" s="35">
        <v>2.0448430493273499</v>
      </c>
      <c r="T19" s="28">
        <v>165</v>
      </c>
      <c r="U19" s="36">
        <v>165</v>
      </c>
      <c r="V19" s="37" t="s">
        <v>177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0.26606249999999992</v>
      </c>
      <c r="AD19" s="39">
        <f t="shared" si="12"/>
        <v>-1.1014987499999995</v>
      </c>
      <c r="AE19" s="39">
        <v>-5.8</v>
      </c>
      <c r="AF19" s="39">
        <v>-5.0685093939393937</v>
      </c>
      <c r="AG19" s="39">
        <v>0</v>
      </c>
    </row>
    <row r="20" spans="1:33" ht="15.75" customHeight="1" x14ac:dyDescent="0.2">
      <c r="A20" s="28" t="s">
        <v>55</v>
      </c>
      <c r="B20" s="28" t="s">
        <v>178</v>
      </c>
      <c r="C20" s="15">
        <f t="shared" si="4"/>
        <v>19.948333333333338</v>
      </c>
      <c r="D20" s="29">
        <v>6</v>
      </c>
      <c r="E20" s="29">
        <v>0</v>
      </c>
      <c r="F20" s="32">
        <v>119.69000000000003</v>
      </c>
      <c r="G20" s="30">
        <v>0</v>
      </c>
      <c r="H20" s="31">
        <f t="shared" si="1"/>
        <v>0</v>
      </c>
      <c r="I20" s="31">
        <f t="shared" si="2"/>
        <v>0.28676118419553559</v>
      </c>
      <c r="J20" s="32">
        <f t="shared" si="5"/>
        <v>34.322446136363659</v>
      </c>
      <c r="K20" s="32">
        <f t="shared" si="3"/>
        <v>5.7204076893939435</v>
      </c>
      <c r="L20" s="29">
        <v>43</v>
      </c>
      <c r="M20" s="33">
        <f t="shared" si="6"/>
        <v>0.13953488372093023</v>
      </c>
      <c r="N20" s="29">
        <v>7</v>
      </c>
      <c r="O20" s="34">
        <f t="shared" ref="O20:P20" si="28">D20/7</f>
        <v>0.8571428571428571</v>
      </c>
      <c r="P20" s="34">
        <f t="shared" si="28"/>
        <v>0</v>
      </c>
      <c r="Q20" s="29">
        <f t="shared" si="8"/>
        <v>8</v>
      </c>
      <c r="R20" s="29"/>
      <c r="S20" s="35">
        <v>1.49128919860627</v>
      </c>
      <c r="T20" s="28">
        <v>165</v>
      </c>
      <c r="U20" s="36">
        <v>165</v>
      </c>
      <c r="V20" s="37" t="s">
        <v>177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0.26606249999999992</v>
      </c>
      <c r="AD20" s="39">
        <f t="shared" si="12"/>
        <v>-2.2029974999999991</v>
      </c>
      <c r="AE20" s="39">
        <v>-5.8</v>
      </c>
      <c r="AF20" s="39">
        <v>-5.0685093939393937</v>
      </c>
      <c r="AG20" s="39">
        <v>0</v>
      </c>
    </row>
    <row r="21" spans="1:33" ht="15.75" customHeight="1" x14ac:dyDescent="0.2">
      <c r="A21" s="28" t="s">
        <v>56</v>
      </c>
      <c r="B21" s="28" t="s">
        <v>179</v>
      </c>
      <c r="C21" s="15">
        <f t="shared" si="4"/>
        <v>20.5</v>
      </c>
      <c r="D21" s="29">
        <v>3</v>
      </c>
      <c r="E21" s="29">
        <v>0</v>
      </c>
      <c r="F21" s="32">
        <v>61.5</v>
      </c>
      <c r="G21" s="30">
        <v>0</v>
      </c>
      <c r="H21" s="31">
        <f t="shared" si="1"/>
        <v>0</v>
      </c>
      <c r="I21" s="31">
        <f t="shared" si="2"/>
        <v>0.30191826127124904</v>
      </c>
      <c r="J21" s="32">
        <f t="shared" si="5"/>
        <v>18.567973068181818</v>
      </c>
      <c r="K21" s="32">
        <f t="shared" si="3"/>
        <v>6.1893243560606059</v>
      </c>
      <c r="L21" s="29">
        <v>15</v>
      </c>
      <c r="M21" s="33">
        <f t="shared" si="6"/>
        <v>0.2</v>
      </c>
      <c r="N21" s="29">
        <v>155</v>
      </c>
      <c r="O21" s="34">
        <f t="shared" ref="O21:P21" si="29">D21/7</f>
        <v>0.42857142857142855</v>
      </c>
      <c r="P21" s="34">
        <f t="shared" si="29"/>
        <v>0</v>
      </c>
      <c r="Q21" s="29">
        <f t="shared" si="8"/>
        <v>361</v>
      </c>
      <c r="R21" s="29"/>
      <c r="S21" s="35">
        <v>1.0322580645161199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0.26606249999999992</v>
      </c>
      <c r="AD21" s="39">
        <f t="shared" si="12"/>
        <v>-1.1014987499999995</v>
      </c>
      <c r="AE21" s="39">
        <v>-5.8</v>
      </c>
      <c r="AF21" s="39">
        <v>-5.0685093939393937</v>
      </c>
      <c r="AG21" s="39">
        <v>0</v>
      </c>
    </row>
    <row r="22" spans="1:33" ht="15.75" customHeight="1" x14ac:dyDescent="0.2">
      <c r="A22" s="28" t="s">
        <v>57</v>
      </c>
      <c r="B22" s="28" t="s">
        <v>180</v>
      </c>
      <c r="C22" s="15">
        <f t="shared" si="4"/>
        <v>18.399999999999999</v>
      </c>
      <c r="D22" s="29">
        <v>5</v>
      </c>
      <c r="E22" s="29">
        <v>0</v>
      </c>
      <c r="F22" s="30">
        <v>92</v>
      </c>
      <c r="G22" s="30">
        <v>0</v>
      </c>
      <c r="H22" s="31">
        <f t="shared" si="1"/>
        <v>0</v>
      </c>
      <c r="I22" s="31">
        <f t="shared" si="2"/>
        <v>0.23936545413372864</v>
      </c>
      <c r="J22" s="32">
        <f t="shared" si="5"/>
        <v>22.021621780303036</v>
      </c>
      <c r="K22" s="32">
        <f t="shared" si="3"/>
        <v>4.4043243560606076</v>
      </c>
      <c r="L22" s="29">
        <v>53</v>
      </c>
      <c r="M22" s="33">
        <f t="shared" si="6"/>
        <v>9.4339622641509441E-2</v>
      </c>
      <c r="N22" s="29">
        <v>147</v>
      </c>
      <c r="O22" s="34">
        <f t="shared" ref="O22:P22" si="30">D22/7</f>
        <v>0.7142857142857143</v>
      </c>
      <c r="P22" s="34">
        <f t="shared" si="30"/>
        <v>0</v>
      </c>
      <c r="Q22" s="29">
        <f t="shared" si="8"/>
        <v>205</v>
      </c>
      <c r="R22" s="29"/>
      <c r="S22" s="35">
        <v>1.12693498452012</v>
      </c>
      <c r="T22" s="28">
        <v>210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0.26606249999999992</v>
      </c>
      <c r="AD22" s="39">
        <f t="shared" si="12"/>
        <v>-1.8358312499999994</v>
      </c>
      <c r="AE22" s="39">
        <v>-5.8</v>
      </c>
      <c r="AF22" s="39">
        <v>-5.0685093939393937</v>
      </c>
      <c r="AG22" s="39">
        <v>0</v>
      </c>
    </row>
    <row r="23" spans="1:33" ht="15.75" customHeight="1" x14ac:dyDescent="0.2">
      <c r="A23" s="28" t="s">
        <v>58</v>
      </c>
      <c r="B23" s="28" t="s">
        <v>181</v>
      </c>
      <c r="C23" s="15">
        <f t="shared" si="4"/>
        <v>15.692000000000002</v>
      </c>
      <c r="D23" s="29">
        <v>10</v>
      </c>
      <c r="E23" s="29">
        <v>0</v>
      </c>
      <c r="F23" s="32">
        <v>156.92000000000002</v>
      </c>
      <c r="G23" s="30">
        <v>-6.620000000000001</v>
      </c>
      <c r="H23" s="31">
        <f t="shared" si="1"/>
        <v>4.218710170787663E-2</v>
      </c>
      <c r="I23" s="31">
        <f t="shared" si="2"/>
        <v>9.1799920727798009E-2</v>
      </c>
      <c r="J23" s="32">
        <f t="shared" si="5"/>
        <v>14.405243560606065</v>
      </c>
      <c r="K23" s="32">
        <f t="shared" si="3"/>
        <v>1.4405243560606065</v>
      </c>
      <c r="L23" s="29">
        <v>46</v>
      </c>
      <c r="M23" s="33">
        <f t="shared" si="6"/>
        <v>0.21739130434782608</v>
      </c>
      <c r="N23" s="29">
        <v>146</v>
      </c>
      <c r="O23" s="34">
        <f t="shared" ref="O23:P23" si="31">D23/7</f>
        <v>1.4285714285714286</v>
      </c>
      <c r="P23" s="34">
        <f t="shared" si="31"/>
        <v>0</v>
      </c>
      <c r="Q23" s="29">
        <f t="shared" si="8"/>
        <v>102</v>
      </c>
      <c r="R23" s="29"/>
      <c r="S23" s="35">
        <v>1.17419354838709</v>
      </c>
      <c r="T23" s="28">
        <v>210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0.26606249999999992</v>
      </c>
      <c r="AD23" s="39">
        <f t="shared" si="12"/>
        <v>-3.6716624999999987</v>
      </c>
      <c r="AE23" s="39">
        <v>-5.8</v>
      </c>
      <c r="AF23" s="39">
        <v>-5.0685093939393937</v>
      </c>
      <c r="AG23" s="39">
        <v>0</v>
      </c>
    </row>
    <row r="24" spans="1:33" ht="15.75" customHeight="1" x14ac:dyDescent="0.2">
      <c r="A24" s="28" t="s">
        <v>59</v>
      </c>
      <c r="B24" s="28" t="s">
        <v>182</v>
      </c>
      <c r="C24" s="15">
        <f t="shared" si="4"/>
        <v>16.733333333333331</v>
      </c>
      <c r="D24" s="29">
        <v>3</v>
      </c>
      <c r="E24" s="29">
        <v>0</v>
      </c>
      <c r="F24" s="32">
        <v>50.199999999999996</v>
      </c>
      <c r="G24" s="32">
        <v>-16.799999999999997</v>
      </c>
      <c r="H24" s="31">
        <f t="shared" si="1"/>
        <v>0.33466135458167329</v>
      </c>
      <c r="I24" s="31">
        <f t="shared" si="2"/>
        <v>-0.1760363930641072</v>
      </c>
      <c r="J24" s="32">
        <f t="shared" si="5"/>
        <v>-8.8370269318181816</v>
      </c>
      <c r="K24" s="32">
        <f t="shared" si="3"/>
        <v>-2.9456756439393939</v>
      </c>
      <c r="L24" s="29">
        <v>42</v>
      </c>
      <c r="M24" s="33">
        <f t="shared" si="6"/>
        <v>7.1428571428571425E-2</v>
      </c>
      <c r="N24" s="29">
        <v>143</v>
      </c>
      <c r="O24" s="34">
        <f t="shared" ref="O24:P24" si="32">D24/7</f>
        <v>0.42857142857142855</v>
      </c>
      <c r="P24" s="34">
        <f t="shared" si="32"/>
        <v>0</v>
      </c>
      <c r="Q24" s="29">
        <f t="shared" si="8"/>
        <v>333</v>
      </c>
      <c r="R24" s="29"/>
      <c r="S24" s="35">
        <v>1.06024096385542</v>
      </c>
      <c r="T24" s="28">
        <v>210</v>
      </c>
      <c r="U24" s="36" t="s">
        <v>33</v>
      </c>
      <c r="V24" s="37" t="s">
        <v>33</v>
      </c>
      <c r="W24" s="28">
        <v>1</v>
      </c>
      <c r="X24" s="38">
        <f t="shared" si="9"/>
        <v>0.33333333333333331</v>
      </c>
      <c r="Y24" s="39">
        <f t="shared" si="10"/>
        <v>4.1999999999999993</v>
      </c>
      <c r="Z24" s="28">
        <v>3</v>
      </c>
      <c r="AA24" s="28" t="s">
        <v>34</v>
      </c>
      <c r="AB24" s="40">
        <f t="shared" si="11"/>
        <v>-0.69</v>
      </c>
      <c r="AC24" s="41">
        <v>0.26606249999999992</v>
      </c>
      <c r="AD24" s="39">
        <f t="shared" si="12"/>
        <v>-1.1014987499999995</v>
      </c>
      <c r="AE24" s="39">
        <v>-5.8</v>
      </c>
      <c r="AF24" s="39">
        <v>-5.0685093939393937</v>
      </c>
      <c r="AG24" s="39">
        <v>-1</v>
      </c>
    </row>
    <row r="25" spans="1:33" ht="15.75" customHeight="1" x14ac:dyDescent="0.2">
      <c r="A25" s="14" t="s">
        <v>60</v>
      </c>
      <c r="B25" s="14" t="s">
        <v>183</v>
      </c>
      <c r="C25" s="15">
        <f t="shared" si="4"/>
        <v>14.244545454545454</v>
      </c>
      <c r="D25" s="16">
        <v>11</v>
      </c>
      <c r="E25" s="16">
        <v>0</v>
      </c>
      <c r="F25" s="17">
        <v>156.69</v>
      </c>
      <c r="G25" s="17">
        <v>-36.49</v>
      </c>
      <c r="H25" s="31">
        <f t="shared" si="1"/>
        <v>0.23288020933052525</v>
      </c>
      <c r="I25" s="31">
        <f t="shared" si="2"/>
        <v>-0.19090132586636044</v>
      </c>
      <c r="J25" s="32">
        <f t="shared" si="5"/>
        <v>-29.912328750000015</v>
      </c>
      <c r="K25" s="32">
        <f t="shared" si="3"/>
        <v>-2.7193026136363652</v>
      </c>
      <c r="L25" s="16">
        <v>60</v>
      </c>
      <c r="M25" s="33">
        <f t="shared" si="6"/>
        <v>0.18333333333333332</v>
      </c>
      <c r="N25" s="16">
        <v>126</v>
      </c>
      <c r="O25" s="34">
        <f t="shared" ref="O25:P25" si="33">D25/7</f>
        <v>1.5714285714285714</v>
      </c>
      <c r="P25" s="34">
        <f t="shared" si="33"/>
        <v>0</v>
      </c>
      <c r="Q25" s="29">
        <f t="shared" si="8"/>
        <v>80</v>
      </c>
      <c r="R25" s="29"/>
      <c r="S25" s="21">
        <v>0.74889867841409696</v>
      </c>
      <c r="T25" s="28">
        <v>210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9.1225000000000005</v>
      </c>
      <c r="Z25" s="14">
        <v>4</v>
      </c>
      <c r="AA25" s="28" t="s">
        <v>34</v>
      </c>
      <c r="AB25" s="40">
        <f t="shared" si="11"/>
        <v>-0.69</v>
      </c>
      <c r="AC25" s="41">
        <v>0.26606249999999992</v>
      </c>
      <c r="AD25" s="39">
        <f t="shared" si="12"/>
        <v>-4.0388287499999986</v>
      </c>
      <c r="AE25" s="25">
        <v>-5.8</v>
      </c>
      <c r="AF25" s="25">
        <v>-5.07</v>
      </c>
      <c r="AG25" s="25">
        <v>-3</v>
      </c>
    </row>
    <row r="26" spans="1:33" ht="15.75" customHeight="1" x14ac:dyDescent="0.2">
      <c r="A26" s="14" t="s">
        <v>61</v>
      </c>
      <c r="B26" s="14" t="s">
        <v>181</v>
      </c>
      <c r="C26" s="15">
        <f t="shared" si="4"/>
        <v>14.465714285714286</v>
      </c>
      <c r="D26" s="16">
        <v>14</v>
      </c>
      <c r="E26" s="16">
        <v>0</v>
      </c>
      <c r="F26" s="17">
        <v>202.52</v>
      </c>
      <c r="G26" s="17">
        <v>-30.48</v>
      </c>
      <c r="H26" s="31">
        <f t="shared" si="1"/>
        <v>0.15050365396010271</v>
      </c>
      <c r="I26" s="31">
        <f t="shared" si="2"/>
        <v>-8.9657609199839255E-2</v>
      </c>
      <c r="J26" s="32">
        <f t="shared" si="5"/>
        <v>-18.157459015151446</v>
      </c>
      <c r="K26" s="32">
        <f t="shared" si="3"/>
        <v>-1.2969613582251032</v>
      </c>
      <c r="L26" s="16">
        <v>63</v>
      </c>
      <c r="M26" s="33">
        <f t="shared" si="6"/>
        <v>0.22222222222222221</v>
      </c>
      <c r="N26" s="16">
        <v>120</v>
      </c>
      <c r="O26" s="34">
        <f t="shared" ref="O26:P26" si="34">D26/7</f>
        <v>2</v>
      </c>
      <c r="P26" s="34">
        <f t="shared" si="34"/>
        <v>0</v>
      </c>
      <c r="Q26" s="29">
        <f t="shared" si="8"/>
        <v>60</v>
      </c>
      <c r="R26" s="29"/>
      <c r="S26" s="21">
        <v>0.85347043701799485</v>
      </c>
      <c r="T26" s="28">
        <v>210</v>
      </c>
      <c r="U26" s="36" t="s">
        <v>33</v>
      </c>
      <c r="V26" s="37" t="s">
        <v>33</v>
      </c>
      <c r="W26" s="14">
        <v>3</v>
      </c>
      <c r="X26" s="38">
        <f t="shared" si="9"/>
        <v>0.21428571428571427</v>
      </c>
      <c r="Y26" s="39">
        <f t="shared" si="10"/>
        <v>6.0960000000000001</v>
      </c>
      <c r="Z26" s="14">
        <v>2</v>
      </c>
      <c r="AA26" s="28" t="s">
        <v>34</v>
      </c>
      <c r="AB26" s="40">
        <f t="shared" si="11"/>
        <v>-0.69</v>
      </c>
      <c r="AC26" s="41">
        <v>0.26606249999999992</v>
      </c>
      <c r="AD26" s="39">
        <f t="shared" si="12"/>
        <v>-5.1403274999999979</v>
      </c>
      <c r="AE26" s="25">
        <v>-5.98</v>
      </c>
      <c r="AF26" s="25">
        <v>-5.0685093939393902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14.08625</v>
      </c>
      <c r="D27" s="16">
        <v>16</v>
      </c>
      <c r="E27" s="16">
        <v>0</v>
      </c>
      <c r="F27" s="17">
        <v>225.38</v>
      </c>
      <c r="G27" s="17">
        <v>-33.53</v>
      </c>
      <c r="H27" s="31">
        <f t="shared" si="1"/>
        <v>0.1487709645931316</v>
      </c>
      <c r="I27" s="31">
        <f t="shared" si="2"/>
        <v>-0.12440238842412933</v>
      </c>
      <c r="J27" s="32">
        <f t="shared" si="5"/>
        <v>-28.03781030303027</v>
      </c>
      <c r="K27" s="32">
        <f t="shared" si="3"/>
        <v>-1.7523631439393919</v>
      </c>
      <c r="L27" s="16">
        <v>43</v>
      </c>
      <c r="M27" s="33">
        <f t="shared" si="6"/>
        <v>0.37209302325581395</v>
      </c>
      <c r="N27" s="16">
        <v>104</v>
      </c>
      <c r="O27" s="34">
        <f t="shared" ref="O27:P27" si="35">D27/7</f>
        <v>2.2857142857142856</v>
      </c>
      <c r="P27" s="34">
        <f t="shared" si="35"/>
        <v>0</v>
      </c>
      <c r="Q27" s="29">
        <f t="shared" si="8"/>
        <v>45</v>
      </c>
      <c r="R27" s="29"/>
      <c r="S27" s="21">
        <v>1.0659025787965619</v>
      </c>
      <c r="T27" s="28">
        <v>210</v>
      </c>
      <c r="U27" s="36" t="s">
        <v>33</v>
      </c>
      <c r="V27" s="37" t="s">
        <v>33</v>
      </c>
      <c r="W27" s="14">
        <v>1</v>
      </c>
      <c r="X27" s="38">
        <f t="shared" si="9"/>
        <v>6.25E-2</v>
      </c>
      <c r="Y27" s="39">
        <f t="shared" si="10"/>
        <v>16.765000000000001</v>
      </c>
      <c r="Z27" s="14">
        <v>1</v>
      </c>
      <c r="AA27" s="28" t="s">
        <v>34</v>
      </c>
      <c r="AB27" s="40">
        <f t="shared" si="11"/>
        <v>-0.69</v>
      </c>
      <c r="AC27" s="41">
        <v>0.26606249999999992</v>
      </c>
      <c r="AD27" s="39">
        <f t="shared" si="12"/>
        <v>-5.8746599999999978</v>
      </c>
      <c r="AE27" s="25">
        <v>-5.98</v>
      </c>
      <c r="AF27" s="25">
        <v>-5.0685093939393902</v>
      </c>
      <c r="AG27" s="25">
        <v>-3.43</v>
      </c>
    </row>
    <row r="28" spans="1:33" ht="15.75" customHeight="1" x14ac:dyDescent="0.2">
      <c r="A28" s="14" t="s">
        <v>63</v>
      </c>
      <c r="B28" s="14" t="s">
        <v>184</v>
      </c>
      <c r="C28" s="15">
        <f t="shared" si="4"/>
        <v>14.421538461538461</v>
      </c>
      <c r="D28" s="16">
        <v>13</v>
      </c>
      <c r="E28" s="16">
        <v>0</v>
      </c>
      <c r="F28" s="17">
        <v>187.48</v>
      </c>
      <c r="G28" s="17">
        <v>-34.610000000000007</v>
      </c>
      <c r="H28" s="31">
        <f t="shared" si="1"/>
        <v>0.18460635801152128</v>
      </c>
      <c r="I28" s="31">
        <f t="shared" si="2"/>
        <v>-0.12617763692773695</v>
      </c>
      <c r="J28" s="32">
        <f t="shared" si="5"/>
        <v>-23.65578337121212</v>
      </c>
      <c r="K28" s="32">
        <f t="shared" si="3"/>
        <v>-1.819675643939394</v>
      </c>
      <c r="L28" s="16">
        <v>44</v>
      </c>
      <c r="M28" s="33">
        <f t="shared" si="6"/>
        <v>0.29545454545454547</v>
      </c>
      <c r="N28" s="16">
        <v>89</v>
      </c>
      <c r="O28" s="34">
        <f t="shared" ref="O28:P28" si="36">D28/7</f>
        <v>1.8571428571428572</v>
      </c>
      <c r="P28" s="34">
        <f t="shared" si="36"/>
        <v>0</v>
      </c>
      <c r="Q28" s="29">
        <f t="shared" si="8"/>
        <v>47</v>
      </c>
      <c r="R28" s="29"/>
      <c r="S28" s="21">
        <v>1.2585669781931459</v>
      </c>
      <c r="T28" s="14" t="s">
        <v>33</v>
      </c>
      <c r="U28" s="22">
        <v>105</v>
      </c>
      <c r="V28" s="43" t="s">
        <v>185</v>
      </c>
      <c r="W28" s="14">
        <v>1</v>
      </c>
      <c r="X28" s="38">
        <f t="shared" si="9"/>
        <v>7.6923076923076927E-2</v>
      </c>
      <c r="Y28" s="39">
        <f t="shared" si="10"/>
        <v>8.6525000000000016</v>
      </c>
      <c r="Z28" s="14">
        <v>3</v>
      </c>
      <c r="AA28" s="28" t="s">
        <v>34</v>
      </c>
      <c r="AB28" s="40">
        <f t="shared" si="11"/>
        <v>-0.69</v>
      </c>
      <c r="AC28" s="41">
        <v>0.26606249999999992</v>
      </c>
      <c r="AD28" s="39">
        <f t="shared" si="12"/>
        <v>-4.7731612499999985</v>
      </c>
      <c r="AE28" s="25">
        <v>-5.98</v>
      </c>
      <c r="AF28" s="25">
        <v>-5.0685093939393902</v>
      </c>
      <c r="AG28" s="25">
        <v>0</v>
      </c>
    </row>
    <row r="29" spans="1:33" ht="15.75" customHeight="1" x14ac:dyDescent="0.2">
      <c r="A29" s="14" t="s">
        <v>65</v>
      </c>
      <c r="B29" s="14"/>
      <c r="C29" s="15">
        <f t="shared" si="4"/>
        <v>14.692500000000001</v>
      </c>
      <c r="D29" s="16">
        <v>16</v>
      </c>
      <c r="E29" s="16">
        <v>0</v>
      </c>
      <c r="F29" s="17">
        <v>235.08</v>
      </c>
      <c r="G29" s="17">
        <v>-7.0299999999999994</v>
      </c>
      <c r="H29" s="31">
        <f t="shared" si="1"/>
        <v>2.9904713289093072E-2</v>
      </c>
      <c r="I29" s="31">
        <f t="shared" si="2"/>
        <v>4.3122297502849086E-2</v>
      </c>
      <c r="J29" s="32">
        <f t="shared" si="5"/>
        <v>10.137189696969763</v>
      </c>
      <c r="K29" s="32">
        <f t="shared" si="3"/>
        <v>0.63357435606061019</v>
      </c>
      <c r="L29" s="16">
        <v>35</v>
      </c>
      <c r="M29" s="33">
        <f t="shared" si="6"/>
        <v>0.45714285714285713</v>
      </c>
      <c r="N29" s="16">
        <v>73</v>
      </c>
      <c r="O29" s="34">
        <f t="shared" ref="O29:P29" si="37">D29/7</f>
        <v>2.2857142857142856</v>
      </c>
      <c r="P29" s="34">
        <f t="shared" si="37"/>
        <v>0</v>
      </c>
      <c r="Q29" s="29">
        <f t="shared" si="8"/>
        <v>31</v>
      </c>
      <c r="R29" s="29"/>
      <c r="S29" s="21">
        <v>1.0067415730337079</v>
      </c>
      <c r="T29" s="14" t="s">
        <v>33</v>
      </c>
      <c r="U29" s="22">
        <v>105</v>
      </c>
      <c r="V29" s="43" t="s">
        <v>186</v>
      </c>
      <c r="W29" s="14">
        <v>1</v>
      </c>
      <c r="X29" s="38">
        <f t="shared" si="9"/>
        <v>6.25E-2</v>
      </c>
      <c r="Y29" s="39">
        <f t="shared" si="10"/>
        <v>7.0299999999999994</v>
      </c>
      <c r="Z29" s="14">
        <v>0</v>
      </c>
      <c r="AA29" s="28" t="s">
        <v>34</v>
      </c>
      <c r="AB29" s="40">
        <f t="shared" si="11"/>
        <v>-0.69</v>
      </c>
      <c r="AC29" s="41">
        <v>0.26606249999999992</v>
      </c>
      <c r="AD29" s="39">
        <f t="shared" si="12"/>
        <v>-5.8746599999999978</v>
      </c>
      <c r="AE29" s="25">
        <v>-5.98</v>
      </c>
      <c r="AF29" s="25">
        <v>-5.0685093939393902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14.223999999999998</v>
      </c>
      <c r="D30" s="16">
        <v>10</v>
      </c>
      <c r="E30" s="16">
        <v>0</v>
      </c>
      <c r="F30" s="17">
        <v>142.23999999999998</v>
      </c>
      <c r="G30" s="17">
        <v>0</v>
      </c>
      <c r="H30" s="31">
        <f t="shared" si="1"/>
        <v>0</v>
      </c>
      <c r="I30" s="31">
        <f t="shared" si="2"/>
        <v>5.9749384186351763E-2</v>
      </c>
      <c r="J30" s="32">
        <f t="shared" si="5"/>
        <v>8.4987524066666733</v>
      </c>
      <c r="K30" s="32">
        <f t="shared" si="3"/>
        <v>0.84987524066666731</v>
      </c>
      <c r="L30" s="16">
        <v>18</v>
      </c>
      <c r="M30" s="33">
        <f t="shared" si="6"/>
        <v>0.55555555555555558</v>
      </c>
      <c r="N30" s="16">
        <v>68</v>
      </c>
      <c r="O30" s="34">
        <f t="shared" ref="O30:P30" si="38">D30/7</f>
        <v>1.4285714285714286</v>
      </c>
      <c r="P30" s="34">
        <f t="shared" si="38"/>
        <v>0</v>
      </c>
      <c r="Q30" s="29">
        <f t="shared" si="8"/>
        <v>47</v>
      </c>
      <c r="R30" s="29"/>
      <c r="S30" s="21">
        <v>1.1004784688995219</v>
      </c>
      <c r="T30" s="14" t="s">
        <v>33</v>
      </c>
      <c r="U30" s="22">
        <v>105</v>
      </c>
      <c r="V30" s="43" t="s">
        <v>187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0.26606249999999992</v>
      </c>
      <c r="AD30" s="39">
        <f t="shared" si="12"/>
        <v>-3.6716624999999987</v>
      </c>
      <c r="AE30" s="25">
        <v>-5.98</v>
      </c>
      <c r="AF30" s="25">
        <v>-4.8933585093333303</v>
      </c>
      <c r="AG30" s="25">
        <v>0</v>
      </c>
    </row>
    <row r="31" spans="1:33" ht="15.75" customHeight="1" x14ac:dyDescent="0.2">
      <c r="A31" s="14" t="s">
        <v>67</v>
      </c>
      <c r="B31" s="49" t="s">
        <v>82</v>
      </c>
      <c r="C31" s="15">
        <f t="shared" si="4"/>
        <v>14.351818181818182</v>
      </c>
      <c r="D31" s="16">
        <v>11</v>
      </c>
      <c r="E31" s="16">
        <v>0</v>
      </c>
      <c r="F31" s="17">
        <v>157.87</v>
      </c>
      <c r="G31" s="44">
        <v>0</v>
      </c>
      <c r="H31" s="31">
        <f t="shared" si="1"/>
        <v>0</v>
      </c>
      <c r="I31" s="31">
        <f t="shared" si="2"/>
        <v>6.6787405126581045E-2</v>
      </c>
      <c r="J31" s="32">
        <f t="shared" si="5"/>
        <v>10.54372764733335</v>
      </c>
      <c r="K31" s="32">
        <f t="shared" si="3"/>
        <v>0.95852069521212269</v>
      </c>
      <c r="L31" s="16">
        <v>23</v>
      </c>
      <c r="M31" s="33">
        <f t="shared" si="6"/>
        <v>0.47826086956521741</v>
      </c>
      <c r="N31" s="16">
        <v>52</v>
      </c>
      <c r="O31" s="34">
        <f t="shared" ref="O31:P32" si="39">D31/7</f>
        <v>1.5714285714285714</v>
      </c>
      <c r="P31" s="34">
        <f t="shared" si="39"/>
        <v>0</v>
      </c>
      <c r="Q31" s="29">
        <f t="shared" si="8"/>
        <v>33</v>
      </c>
      <c r="R31" s="29"/>
      <c r="S31" s="21">
        <v>1.30386740331491</v>
      </c>
      <c r="T31" s="14">
        <v>105</v>
      </c>
      <c r="U31" s="22">
        <v>105</v>
      </c>
      <c r="V31" s="43" t="s">
        <v>1367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0.26606249999999992</v>
      </c>
      <c r="AD31" s="39">
        <f t="shared" si="12"/>
        <v>-4.0388287499999986</v>
      </c>
      <c r="AE31" s="45">
        <v>-5.98</v>
      </c>
      <c r="AF31" s="45">
        <v>-4.8933585093333329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14.582857142857142</v>
      </c>
      <c r="D32" s="54">
        <v>14</v>
      </c>
      <c r="E32" s="54">
        <v>1</v>
      </c>
      <c r="F32" s="55">
        <v>204.16</v>
      </c>
      <c r="G32" s="55">
        <v>0</v>
      </c>
      <c r="H32" s="31">
        <f t="shared" si="1"/>
        <v>0</v>
      </c>
      <c r="I32" s="31">
        <f t="shared" si="2"/>
        <v>7.5522400907784989E-2</v>
      </c>
      <c r="J32" s="32">
        <f t="shared" si="5"/>
        <v>15.418653369333384</v>
      </c>
      <c r="K32" s="32">
        <f t="shared" si="3"/>
        <v>1.1013323835238131</v>
      </c>
      <c r="L32" s="54">
        <v>36</v>
      </c>
      <c r="M32" s="33">
        <f t="shared" si="6"/>
        <v>0.3888888888888889</v>
      </c>
      <c r="N32" s="54">
        <v>36</v>
      </c>
      <c r="O32" s="34">
        <f t="shared" si="39"/>
        <v>2</v>
      </c>
      <c r="P32" s="34">
        <f t="shared" si="39"/>
        <v>0.14285714285714285</v>
      </c>
      <c r="Q32" s="29">
        <f t="shared" si="8"/>
        <v>16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1.6699029126213589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0.26606249999999992</v>
      </c>
      <c r="AD32" s="39">
        <f t="shared" si="12"/>
        <v>-5.1403274999999979</v>
      </c>
      <c r="AE32" s="60">
        <v>-5.98</v>
      </c>
      <c r="AF32" s="60">
        <v>-4.8933585093333303</v>
      </c>
      <c r="AG32" s="60">
        <v>-0.75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1:33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1:33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1:33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1:33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37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Info!B1:BJ5000""),3,FALSE),"""")"),"Wooden Coat Rack Wall Mount - Black Wood Hat Hanger with 5 Metal Hooks")</f>
        <v>Wooden Coat Rack Wall Mount - Black Wood Hat Hanger with 5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Info!B1:BJ5000""),2,FALSE),"""")"),"B08Q3N465V")</f>
        <v>B08Q3N465V</v>
      </c>
      <c r="B2" s="2" t="s">
        <v>188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05" customHeight="1" x14ac:dyDescent="0.2">
      <c r="A3" s="83" t="s">
        <v>30</v>
      </c>
      <c r="B3" s="80"/>
      <c r="C3" s="3">
        <f>((AE32+AF32)/0.85)*-1</f>
        <v>11.976470588235294</v>
      </c>
      <c r="D3" s="4">
        <f>SUM(D4:D99702)</f>
        <v>39</v>
      </c>
      <c r="E3" s="4"/>
      <c r="F3" s="5">
        <f t="shared" ref="F3:G3" si="0">SUM(F4:F99702)</f>
        <v>835.61000000000013</v>
      </c>
      <c r="G3" s="5">
        <f t="shared" si="0"/>
        <v>-143.35999999999999</v>
      </c>
      <c r="H3" s="6">
        <f>G3/F3*-1</f>
        <v>0.1715632890941946</v>
      </c>
      <c r="I3" s="7">
        <f>J3/F3</f>
        <v>-5.2284135849948822E-2</v>
      </c>
      <c r="J3" s="5">
        <f>SUM(J4:J99702)</f>
        <v>-43.689146757575742</v>
      </c>
      <c r="K3" s="5">
        <f>J3/D3</f>
        <v>-1.1202345322455318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1.5 - Sept
1.5 - Oct
1.5 - Nov
1.5 - Dec
1.5 - Jan
1 - Feb")</f>
        <v>1 - March
1 - April
1 - May
1 - June
1 - July
1 - Aug
1.5 - Sept
1.5 - Oct
1.5 - Nov
1.5 - Dec
1.5 - Jan
1 -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6</v>
      </c>
      <c r="X3" s="6">
        <f>W3/D3</f>
        <v>0.15384615384615385</v>
      </c>
      <c r="Y3" s="5"/>
      <c r="Z3" s="4"/>
      <c r="AA3" s="4"/>
      <c r="AB3" s="4"/>
      <c r="AC3" s="4"/>
      <c r="AD3" s="5">
        <f>SUM(AD4:AD99702)</f>
        <v>-14.739226666666664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Info!B2:BZ3000""),37,FALSE)),"""")*-1"),0)</f>
        <v>0</v>
      </c>
      <c r="AG3" s="5">
        <f>SUM(AG4:AG99702)</f>
        <v>-4.55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1"/>
      <c r="AB4" s="26"/>
      <c r="AC4" s="27"/>
      <c r="AD4" s="25"/>
      <c r="AE4" s="25"/>
      <c r="AF4" s="25"/>
      <c r="AG4" s="25"/>
    </row>
    <row r="5" spans="1:33" ht="15.75" hidden="1" customHeight="1" x14ac:dyDescent="0.2">
      <c r="A5" s="28"/>
      <c r="B5" s="28"/>
      <c r="C5" s="15"/>
      <c r="D5" s="29"/>
      <c r="E5" s="29"/>
      <c r="F5" s="30"/>
      <c r="G5" s="30"/>
      <c r="H5" s="31"/>
      <c r="I5" s="31"/>
      <c r="J5" s="32"/>
      <c r="K5" s="32"/>
      <c r="L5" s="29"/>
      <c r="M5" s="33"/>
      <c r="N5" s="29"/>
      <c r="O5" s="34"/>
      <c r="P5" s="34"/>
      <c r="Q5" s="29"/>
      <c r="R5" s="29"/>
      <c r="S5" s="35"/>
      <c r="T5" s="28"/>
      <c r="U5" s="36"/>
      <c r="V5" s="37"/>
      <c r="W5" s="28"/>
      <c r="X5" s="38"/>
      <c r="Y5" s="39"/>
      <c r="Z5" s="28"/>
      <c r="AA5" s="28"/>
      <c r="AB5" s="40"/>
      <c r="AC5" s="41"/>
      <c r="AD5" s="39"/>
      <c r="AE5" s="39"/>
      <c r="AF5" s="39"/>
      <c r="AG5" s="39"/>
    </row>
    <row r="6" spans="1:33" ht="15.75" hidden="1" customHeight="1" x14ac:dyDescent="0.2">
      <c r="A6" s="28"/>
      <c r="B6" s="28"/>
      <c r="C6" s="15"/>
      <c r="D6" s="29"/>
      <c r="E6" s="29"/>
      <c r="F6" s="30"/>
      <c r="G6" s="30"/>
      <c r="H6" s="31"/>
      <c r="I6" s="31"/>
      <c r="J6" s="32"/>
      <c r="K6" s="32"/>
      <c r="L6" s="29"/>
      <c r="M6" s="33"/>
      <c r="N6" s="29"/>
      <c r="O6" s="34"/>
      <c r="P6" s="34"/>
      <c r="Q6" s="29"/>
      <c r="R6" s="29"/>
      <c r="S6" s="35"/>
      <c r="T6" s="28"/>
      <c r="U6" s="36"/>
      <c r="V6" s="37"/>
      <c r="W6" s="28"/>
      <c r="X6" s="38"/>
      <c r="Y6" s="39"/>
      <c r="Z6" s="28"/>
      <c r="AA6" s="28"/>
      <c r="AB6" s="40"/>
      <c r="AC6" s="41"/>
      <c r="AD6" s="39"/>
      <c r="AE6" s="39"/>
      <c r="AF6" s="39"/>
      <c r="AG6" s="39"/>
    </row>
    <row r="7" spans="1:33" ht="15.75" hidden="1" customHeight="1" x14ac:dyDescent="0.2">
      <c r="A7" s="28"/>
      <c r="B7" s="28"/>
      <c r="C7" s="15"/>
      <c r="D7" s="29"/>
      <c r="E7" s="29"/>
      <c r="F7" s="30"/>
      <c r="G7" s="30"/>
      <c r="H7" s="31"/>
      <c r="I7" s="31"/>
      <c r="J7" s="32"/>
      <c r="K7" s="32"/>
      <c r="L7" s="29"/>
      <c r="M7" s="33"/>
      <c r="N7" s="29"/>
      <c r="O7" s="34"/>
      <c r="P7" s="34"/>
      <c r="Q7" s="29"/>
      <c r="R7" s="29"/>
      <c r="S7" s="35"/>
      <c r="T7" s="28"/>
      <c r="U7" s="36"/>
      <c r="V7" s="37"/>
      <c r="W7" s="28"/>
      <c r="X7" s="38"/>
      <c r="Y7" s="39"/>
      <c r="Z7" s="28"/>
      <c r="AA7" s="28"/>
      <c r="AB7" s="40"/>
      <c r="AC7" s="41"/>
      <c r="AD7" s="39"/>
      <c r="AE7" s="39"/>
      <c r="AF7" s="39"/>
      <c r="AG7" s="39"/>
    </row>
    <row r="8" spans="1:33" ht="15.75" hidden="1" customHeight="1" x14ac:dyDescent="0.2">
      <c r="A8" s="28"/>
      <c r="B8" s="28"/>
      <c r="C8" s="15"/>
      <c r="D8" s="29"/>
      <c r="E8" s="29"/>
      <c r="F8" s="30"/>
      <c r="G8" s="30"/>
      <c r="H8" s="31"/>
      <c r="I8" s="31"/>
      <c r="J8" s="32"/>
      <c r="K8" s="32"/>
      <c r="L8" s="29"/>
      <c r="M8" s="33"/>
      <c r="N8" s="29"/>
      <c r="O8" s="34"/>
      <c r="P8" s="34"/>
      <c r="Q8" s="29"/>
      <c r="R8" s="29"/>
      <c r="S8" s="35"/>
      <c r="T8" s="28"/>
      <c r="U8" s="36"/>
      <c r="V8" s="37"/>
      <c r="W8" s="28"/>
      <c r="X8" s="38"/>
      <c r="Y8" s="39"/>
      <c r="Z8" s="28"/>
      <c r="AA8" s="28"/>
      <c r="AB8" s="40"/>
      <c r="AC8" s="41"/>
      <c r="AD8" s="39"/>
      <c r="AE8" s="39"/>
      <c r="AF8" s="39"/>
      <c r="AG8" s="39"/>
    </row>
    <row r="9" spans="1:33" ht="15.75" hidden="1" customHeight="1" x14ac:dyDescent="0.2">
      <c r="A9" s="28"/>
      <c r="B9" s="28"/>
      <c r="C9" s="15"/>
      <c r="D9" s="29"/>
      <c r="E9" s="29"/>
      <c r="F9" s="30"/>
      <c r="G9" s="30"/>
      <c r="H9" s="31"/>
      <c r="I9" s="31"/>
      <c r="J9" s="32"/>
      <c r="K9" s="32"/>
      <c r="L9" s="29"/>
      <c r="M9" s="33"/>
      <c r="N9" s="29"/>
      <c r="O9" s="34"/>
      <c r="P9" s="34"/>
      <c r="Q9" s="29"/>
      <c r="R9" s="29"/>
      <c r="S9" s="35"/>
      <c r="T9" s="28"/>
      <c r="U9" s="36"/>
      <c r="V9" s="37"/>
      <c r="W9" s="28"/>
      <c r="X9" s="38"/>
      <c r="Y9" s="39"/>
      <c r="Z9" s="28"/>
      <c r="AA9" s="28"/>
      <c r="AB9" s="40"/>
      <c r="AC9" s="41"/>
      <c r="AD9" s="39"/>
      <c r="AE9" s="39"/>
      <c r="AF9" s="39"/>
      <c r="AG9" s="39"/>
    </row>
    <row r="10" spans="1:33" ht="15.75" hidden="1" customHeight="1" x14ac:dyDescent="0.2">
      <c r="A10" s="28"/>
      <c r="B10" s="28"/>
      <c r="C10" s="15"/>
      <c r="D10" s="29"/>
      <c r="E10" s="29"/>
      <c r="F10" s="30"/>
      <c r="G10" s="30"/>
      <c r="H10" s="31"/>
      <c r="I10" s="31"/>
      <c r="J10" s="32"/>
      <c r="K10" s="32"/>
      <c r="L10" s="29"/>
      <c r="M10" s="33"/>
      <c r="N10" s="29"/>
      <c r="O10" s="34"/>
      <c r="P10" s="34"/>
      <c r="Q10" s="29"/>
      <c r="R10" s="29"/>
      <c r="S10" s="35"/>
      <c r="T10" s="28"/>
      <c r="U10" s="36"/>
      <c r="V10" s="37"/>
      <c r="W10" s="28"/>
      <c r="X10" s="38"/>
      <c r="Y10" s="39"/>
      <c r="Z10" s="28"/>
      <c r="AA10" s="28"/>
      <c r="AB10" s="40"/>
      <c r="AC10" s="41"/>
      <c r="AD10" s="39"/>
      <c r="AE10" s="39"/>
      <c r="AF10" s="39"/>
      <c r="AG10" s="39"/>
    </row>
    <row r="11" spans="1:33" ht="15.75" hidden="1" customHeight="1" x14ac:dyDescent="0.2">
      <c r="A11" s="28"/>
      <c r="B11" s="28"/>
      <c r="C11" s="15"/>
      <c r="D11" s="29"/>
      <c r="E11" s="29"/>
      <c r="F11" s="30"/>
      <c r="G11" s="30"/>
      <c r="H11" s="31"/>
      <c r="I11" s="31"/>
      <c r="J11" s="32"/>
      <c r="K11" s="32"/>
      <c r="L11" s="29"/>
      <c r="M11" s="33"/>
      <c r="N11" s="29"/>
      <c r="O11" s="34"/>
      <c r="P11" s="34"/>
      <c r="Q11" s="29"/>
      <c r="R11" s="29"/>
      <c r="S11" s="35"/>
      <c r="T11" s="28"/>
      <c r="U11" s="36"/>
      <c r="V11" s="37"/>
      <c r="W11" s="28"/>
      <c r="X11" s="38"/>
      <c r="Y11" s="39"/>
      <c r="Z11" s="28"/>
      <c r="AA11" s="28"/>
      <c r="AB11" s="40"/>
      <c r="AC11" s="41"/>
      <c r="AD11" s="39"/>
      <c r="AE11" s="39"/>
      <c r="AF11" s="39"/>
      <c r="AG11" s="39"/>
    </row>
    <row r="12" spans="1:33" ht="15.75" hidden="1" customHeight="1" x14ac:dyDescent="0.2">
      <c r="A12" s="28"/>
      <c r="B12" s="28"/>
      <c r="C12" s="15"/>
      <c r="D12" s="29"/>
      <c r="E12" s="29"/>
      <c r="F12" s="30"/>
      <c r="G12" s="30"/>
      <c r="H12" s="31"/>
      <c r="I12" s="31"/>
      <c r="J12" s="32"/>
      <c r="K12" s="32"/>
      <c r="L12" s="29"/>
      <c r="M12" s="33"/>
      <c r="N12" s="29"/>
      <c r="O12" s="34"/>
      <c r="P12" s="34"/>
      <c r="Q12" s="29"/>
      <c r="R12" s="29"/>
      <c r="S12" s="35"/>
      <c r="T12" s="28"/>
      <c r="U12" s="36"/>
      <c r="V12" s="37"/>
      <c r="W12" s="28"/>
      <c r="X12" s="38"/>
      <c r="Y12" s="39"/>
      <c r="Z12" s="28"/>
      <c r="AA12" s="28"/>
      <c r="AB12" s="40"/>
      <c r="AC12" s="41"/>
      <c r="AD12" s="39"/>
      <c r="AE12" s="39"/>
      <c r="AF12" s="39"/>
      <c r="AG12" s="39"/>
    </row>
    <row r="13" spans="1:33" ht="15.75" hidden="1" customHeight="1" x14ac:dyDescent="0.2">
      <c r="A13" s="28"/>
      <c r="B13" s="28"/>
      <c r="C13" s="15"/>
      <c r="D13" s="29"/>
      <c r="E13" s="29"/>
      <c r="F13" s="32"/>
      <c r="G13" s="30"/>
      <c r="H13" s="31"/>
      <c r="I13" s="31"/>
      <c r="J13" s="32"/>
      <c r="K13" s="32"/>
      <c r="L13" s="29"/>
      <c r="M13" s="33"/>
      <c r="N13" s="29"/>
      <c r="O13" s="34"/>
      <c r="P13" s="34"/>
      <c r="Q13" s="29"/>
      <c r="R13" s="29"/>
      <c r="S13" s="35"/>
      <c r="T13" s="28"/>
      <c r="U13" s="36"/>
      <c r="V13" s="37"/>
      <c r="W13" s="28"/>
      <c r="X13" s="38"/>
      <c r="Y13" s="39"/>
      <c r="Z13" s="28"/>
      <c r="AA13" s="28"/>
      <c r="AB13" s="40"/>
      <c r="AC13" s="41"/>
      <c r="AD13" s="39"/>
      <c r="AE13" s="39"/>
      <c r="AF13" s="39"/>
      <c r="AG13" s="39"/>
    </row>
    <row r="14" spans="1:33" ht="15.75" hidden="1" customHeight="1" x14ac:dyDescent="0.2">
      <c r="A14" s="28"/>
      <c r="B14" s="28"/>
      <c r="C14" s="15"/>
      <c r="D14" s="29"/>
      <c r="E14" s="29"/>
      <c r="F14" s="32"/>
      <c r="G14" s="30"/>
      <c r="H14" s="31"/>
      <c r="I14" s="31"/>
      <c r="J14" s="32"/>
      <c r="K14" s="32"/>
      <c r="L14" s="29"/>
      <c r="M14" s="33"/>
      <c r="N14" s="29"/>
      <c r="O14" s="34"/>
      <c r="P14" s="34"/>
      <c r="Q14" s="29"/>
      <c r="R14" s="29"/>
      <c r="S14" s="35"/>
      <c r="T14" s="28"/>
      <c r="U14" s="36"/>
      <c r="V14" s="37"/>
      <c r="W14" s="28"/>
      <c r="X14" s="38"/>
      <c r="Y14" s="39"/>
      <c r="Z14" s="28"/>
      <c r="AA14" s="28"/>
      <c r="AB14" s="40"/>
      <c r="AC14" s="41"/>
      <c r="AD14" s="39"/>
      <c r="AE14" s="39"/>
      <c r="AF14" s="39"/>
      <c r="AG14" s="39"/>
    </row>
    <row r="15" spans="1:33" ht="15.75" customHeight="1" x14ac:dyDescent="0.2">
      <c r="A15" s="28" t="s">
        <v>49</v>
      </c>
      <c r="B15" s="28" t="s">
        <v>189</v>
      </c>
      <c r="C15" s="15">
        <f t="shared" ref="C15:C32" si="1">IFERROR(F15/D15," - ")</f>
        <v>29.99</v>
      </c>
      <c r="D15" s="29">
        <v>1</v>
      </c>
      <c r="E15" s="29">
        <v>0</v>
      </c>
      <c r="F15" s="32">
        <v>29.99</v>
      </c>
      <c r="G15" s="30">
        <v>0</v>
      </c>
      <c r="H15" s="31">
        <f t="shared" ref="H15:H32" si="2">G15/F15*-1</f>
        <v>0</v>
      </c>
      <c r="I15" s="31">
        <f t="shared" ref="I15:I32" si="3">J15/F15</f>
        <v>0.27869191919191932</v>
      </c>
      <c r="J15" s="32">
        <f t="shared" ref="J15:J32" si="4">F15*0.85+G15+AF15*D15+D15*AE15+AG15+AD15</f>
        <v>8.3579706565656604</v>
      </c>
      <c r="K15" s="32">
        <f t="shared" ref="K15:K32" si="5">J15/D15</f>
        <v>8.3579706565656604</v>
      </c>
      <c r="L15" s="29">
        <v>19</v>
      </c>
      <c r="M15" s="33">
        <f t="shared" ref="M15:M32" si="6">IFERROR(D15/L15,"-")</f>
        <v>5.2631578947368418E-2</v>
      </c>
      <c r="N15" s="29">
        <v>60</v>
      </c>
      <c r="O15" s="34">
        <f t="shared" ref="O15:P15" si="7">D15/7</f>
        <v>0.14285714285714285</v>
      </c>
      <c r="P15" s="34">
        <f t="shared" si="7"/>
        <v>0</v>
      </c>
      <c r="Q15" s="29">
        <f t="shared" ref="Q15:Q32" si="8">ROUNDDOWN(N15/(O15+P15),0)</f>
        <v>420</v>
      </c>
      <c r="R15" s="29"/>
      <c r="S15" s="35">
        <v>0</v>
      </c>
      <c r="T15" s="28">
        <v>31</v>
      </c>
      <c r="U15" s="36">
        <v>31</v>
      </c>
      <c r="V15" s="37" t="s">
        <v>190</v>
      </c>
      <c r="W15" s="28">
        <v>0</v>
      </c>
      <c r="X15" s="38">
        <f t="shared" ref="X15:X32" si="9">IFERROR(W15/D15,0)</f>
        <v>0</v>
      </c>
      <c r="Y15" s="39">
        <f t="shared" ref="Y15:Y32" si="10">IFERROR(G15/(W15+Z15)*-1,0)</f>
        <v>0</v>
      </c>
      <c r="Z15" s="28">
        <v>0</v>
      </c>
      <c r="AA15" s="28" t="s">
        <v>191</v>
      </c>
      <c r="AB15" s="40">
        <f t="shared" ref="AB15:AB32" si="11">IF(OR(AA15="UsLargeStandardSize",AA15="UsSmallStandardSize"),-0.69,-0.48)</f>
        <v>-0.48</v>
      </c>
      <c r="AC15" s="41">
        <v>0.39367592592592587</v>
      </c>
      <c r="AD15" s="39">
        <f t="shared" ref="AD15:AD32" si="12">IFERROR(AB15*AC15*D15*2,0)</f>
        <v>-0.37792888888888881</v>
      </c>
      <c r="AE15" s="39">
        <v>-9.7799999999999994</v>
      </c>
      <c r="AF15" s="39">
        <v>-6.9756004545454502</v>
      </c>
      <c r="AG15" s="39">
        <v>0</v>
      </c>
    </row>
    <row r="16" spans="1:33" ht="15.75" customHeight="1" x14ac:dyDescent="0.2">
      <c r="A16" s="28" t="s">
        <v>50</v>
      </c>
      <c r="B16" s="28" t="s">
        <v>192</v>
      </c>
      <c r="C16" s="15">
        <f t="shared" si="1"/>
        <v>29.99</v>
      </c>
      <c r="D16" s="29">
        <v>1</v>
      </c>
      <c r="E16" s="29">
        <v>0</v>
      </c>
      <c r="F16" s="32">
        <v>29.99</v>
      </c>
      <c r="G16" s="30">
        <v>0</v>
      </c>
      <c r="H16" s="31">
        <f t="shared" si="2"/>
        <v>0</v>
      </c>
      <c r="I16" s="31">
        <f t="shared" si="3"/>
        <v>0.27869191919191932</v>
      </c>
      <c r="J16" s="32">
        <f t="shared" si="4"/>
        <v>8.3579706565656604</v>
      </c>
      <c r="K16" s="32">
        <f t="shared" si="5"/>
        <v>8.3579706565656604</v>
      </c>
      <c r="L16" s="29">
        <v>18</v>
      </c>
      <c r="M16" s="33">
        <f t="shared" si="6"/>
        <v>5.5555555555555552E-2</v>
      </c>
      <c r="N16" s="29">
        <v>58</v>
      </c>
      <c r="O16" s="34">
        <f t="shared" ref="O16:P16" si="13">D16/7</f>
        <v>0.14285714285714285</v>
      </c>
      <c r="P16" s="34">
        <f t="shared" si="13"/>
        <v>0</v>
      </c>
      <c r="Q16" s="29">
        <f t="shared" si="8"/>
        <v>406</v>
      </c>
      <c r="R16" s="29"/>
      <c r="S16" s="35">
        <v>0.10344827586206801</v>
      </c>
      <c r="T16" s="28">
        <v>31</v>
      </c>
      <c r="U16" s="36">
        <v>31</v>
      </c>
      <c r="V16" s="37" t="s">
        <v>193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0.39367592592592587</v>
      </c>
      <c r="AD16" s="39">
        <f t="shared" si="12"/>
        <v>-0.37792888888888881</v>
      </c>
      <c r="AE16" s="39">
        <v>-9.7799999999999994</v>
      </c>
      <c r="AF16" s="39">
        <v>-6.9756004545454502</v>
      </c>
      <c r="AG16" s="39">
        <v>0</v>
      </c>
    </row>
    <row r="17" spans="1:33" ht="15.75" customHeight="1" x14ac:dyDescent="0.2">
      <c r="A17" s="28" t="s">
        <v>51</v>
      </c>
      <c r="B17" s="28" t="s">
        <v>194</v>
      </c>
      <c r="C17" s="15">
        <f t="shared" si="1"/>
        <v>23.99</v>
      </c>
      <c r="D17" s="29">
        <v>2</v>
      </c>
      <c r="E17" s="29">
        <v>0</v>
      </c>
      <c r="F17" s="32">
        <v>47.98</v>
      </c>
      <c r="G17" s="30">
        <v>0</v>
      </c>
      <c r="H17" s="31">
        <f t="shared" si="2"/>
        <v>0</v>
      </c>
      <c r="I17" s="31">
        <f t="shared" si="3"/>
        <v>0.13580536292478779</v>
      </c>
      <c r="J17" s="32">
        <f t="shared" si="4"/>
        <v>6.5159413131313171</v>
      </c>
      <c r="K17" s="32">
        <f t="shared" si="5"/>
        <v>3.2579706565656585</v>
      </c>
      <c r="L17" s="29">
        <v>23</v>
      </c>
      <c r="M17" s="33">
        <f t="shared" si="6"/>
        <v>8.6956521739130432E-2</v>
      </c>
      <c r="N17" s="29">
        <v>58</v>
      </c>
      <c r="O17" s="34">
        <f t="shared" ref="O17:P17" si="14">D17/7</f>
        <v>0.2857142857142857</v>
      </c>
      <c r="P17" s="34">
        <f t="shared" si="14"/>
        <v>0</v>
      </c>
      <c r="Q17" s="29">
        <f t="shared" si="8"/>
        <v>203</v>
      </c>
      <c r="R17" s="29"/>
      <c r="S17" s="35">
        <v>0.10344827586206801</v>
      </c>
      <c r="T17" s="28">
        <v>31</v>
      </c>
      <c r="U17" s="36">
        <v>31</v>
      </c>
      <c r="V17" s="37" t="s">
        <v>193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0.39367592592592587</v>
      </c>
      <c r="AD17" s="39">
        <f t="shared" si="12"/>
        <v>-0.75585777777777763</v>
      </c>
      <c r="AE17" s="39">
        <v>-9.7799999999999994</v>
      </c>
      <c r="AF17" s="39">
        <v>-6.9756004545454502</v>
      </c>
      <c r="AG17" s="39">
        <v>0</v>
      </c>
    </row>
    <row r="18" spans="1:33" ht="15.75" customHeight="1" x14ac:dyDescent="0.2">
      <c r="A18" s="28" t="s">
        <v>52</v>
      </c>
      <c r="B18" s="28" t="s">
        <v>195</v>
      </c>
      <c r="C18" s="15">
        <f t="shared" si="1"/>
        <v>23.656666666666666</v>
      </c>
      <c r="D18" s="29">
        <v>3</v>
      </c>
      <c r="E18" s="29">
        <v>0</v>
      </c>
      <c r="F18" s="32">
        <v>70.97</v>
      </c>
      <c r="G18" s="30">
        <v>0</v>
      </c>
      <c r="H18" s="31">
        <f t="shared" si="2"/>
        <v>0</v>
      </c>
      <c r="I18" s="31">
        <f t="shared" si="3"/>
        <v>0.12574203141745791</v>
      </c>
      <c r="J18" s="32">
        <f t="shared" si="4"/>
        <v>8.923911969696988</v>
      </c>
      <c r="K18" s="32">
        <f t="shared" si="5"/>
        <v>2.9746373232323293</v>
      </c>
      <c r="L18" s="29">
        <v>24</v>
      </c>
      <c r="M18" s="33">
        <f t="shared" si="6"/>
        <v>0.125</v>
      </c>
      <c r="N18" s="29">
        <v>56</v>
      </c>
      <c r="O18" s="34">
        <f t="shared" ref="O18:P18" si="15">D18/7</f>
        <v>0.42857142857142855</v>
      </c>
      <c r="P18" s="34">
        <f t="shared" si="15"/>
        <v>0</v>
      </c>
      <c r="Q18" s="29">
        <f t="shared" si="8"/>
        <v>130</v>
      </c>
      <c r="R18" s="29"/>
      <c r="S18" s="35">
        <v>0.28571428571428498</v>
      </c>
      <c r="T18" s="28">
        <v>31</v>
      </c>
      <c r="U18" s="36" t="s">
        <v>33</v>
      </c>
      <c r="V18" s="37" t="s">
        <v>196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191</v>
      </c>
      <c r="AB18" s="40">
        <f t="shared" si="11"/>
        <v>-0.48</v>
      </c>
      <c r="AC18" s="41">
        <v>0.39367592592592587</v>
      </c>
      <c r="AD18" s="39">
        <f t="shared" si="12"/>
        <v>-1.1337866666666665</v>
      </c>
      <c r="AE18" s="39">
        <v>-9.7799999999999994</v>
      </c>
      <c r="AF18" s="39">
        <v>-6.9756004545454502</v>
      </c>
      <c r="AG18" s="39">
        <v>0</v>
      </c>
    </row>
    <row r="19" spans="1:33" ht="15.75" customHeight="1" x14ac:dyDescent="0.2">
      <c r="A19" s="28" t="s">
        <v>54</v>
      </c>
      <c r="B19" s="28" t="s">
        <v>82</v>
      </c>
      <c r="C19" s="15">
        <f t="shared" si="1"/>
        <v>23.49</v>
      </c>
      <c r="D19" s="29">
        <v>2</v>
      </c>
      <c r="E19" s="29">
        <v>0</v>
      </c>
      <c r="F19" s="32">
        <v>46.98</v>
      </c>
      <c r="G19" s="30">
        <v>0</v>
      </c>
      <c r="H19" s="31">
        <f t="shared" si="2"/>
        <v>0</v>
      </c>
      <c r="I19" s="31">
        <f t="shared" si="3"/>
        <v>0.12060326337018545</v>
      </c>
      <c r="J19" s="32">
        <f t="shared" si="4"/>
        <v>5.6659413131313121</v>
      </c>
      <c r="K19" s="32">
        <f t="shared" si="5"/>
        <v>2.8329706565656561</v>
      </c>
      <c r="L19" s="29">
        <v>11</v>
      </c>
      <c r="M19" s="33">
        <f t="shared" si="6"/>
        <v>0.18181818181818182</v>
      </c>
      <c r="N19" s="29">
        <v>84</v>
      </c>
      <c r="O19" s="34">
        <f t="shared" ref="O19:P19" si="16">D19/7</f>
        <v>0.2857142857142857</v>
      </c>
      <c r="P19" s="34">
        <f t="shared" si="16"/>
        <v>0</v>
      </c>
      <c r="Q19" s="29">
        <f t="shared" si="8"/>
        <v>294</v>
      </c>
      <c r="R19" s="29"/>
      <c r="S19" s="35">
        <v>0.19310344827586201</v>
      </c>
      <c r="T19" s="28">
        <v>132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191</v>
      </c>
      <c r="AB19" s="40">
        <f t="shared" si="11"/>
        <v>-0.48</v>
      </c>
      <c r="AC19" s="41">
        <v>0.39367592592592587</v>
      </c>
      <c r="AD19" s="39">
        <f t="shared" si="12"/>
        <v>-0.75585777777777763</v>
      </c>
      <c r="AE19" s="39">
        <v>-9.7799999999999994</v>
      </c>
      <c r="AF19" s="39">
        <v>-6.9756004545454555</v>
      </c>
      <c r="AG19" s="39">
        <v>0</v>
      </c>
    </row>
    <row r="20" spans="1:33" ht="15.75" customHeight="1" x14ac:dyDescent="0.2">
      <c r="A20" s="28" t="s">
        <v>55</v>
      </c>
      <c r="B20" s="28" t="s">
        <v>155</v>
      </c>
      <c r="C20" s="15" t="str">
        <f t="shared" si="1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2"/>
        <v>#DIV/0!</v>
      </c>
      <c r="I20" s="31" t="e">
        <f t="shared" si="3"/>
        <v>#DIV/0!</v>
      </c>
      <c r="J20" s="32">
        <f t="shared" si="4"/>
        <v>0</v>
      </c>
      <c r="K20" s="32" t="e">
        <f t="shared" si="5"/>
        <v>#DIV/0!</v>
      </c>
      <c r="L20" s="29">
        <v>0</v>
      </c>
      <c r="M20" s="33" t="str">
        <f t="shared" si="6"/>
        <v>-</v>
      </c>
      <c r="N20" s="29">
        <v>83</v>
      </c>
      <c r="O20" s="34">
        <f t="shared" ref="O20:P20" si="17">D20/7</f>
        <v>0</v>
      </c>
      <c r="P20" s="34">
        <f t="shared" si="17"/>
        <v>0</v>
      </c>
      <c r="Q20" s="29" t="e">
        <f t="shared" si="8"/>
        <v>#DIV/0!</v>
      </c>
      <c r="R20" s="29"/>
      <c r="S20" s="35">
        <v>0.25531914893617003</v>
      </c>
      <c r="T20" s="28">
        <v>132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191</v>
      </c>
      <c r="AB20" s="40">
        <f t="shared" si="11"/>
        <v>-0.48</v>
      </c>
      <c r="AC20" s="41">
        <v>0.39367592592592587</v>
      </c>
      <c r="AD20" s="39">
        <f t="shared" si="12"/>
        <v>0</v>
      </c>
      <c r="AE20" s="39">
        <v>-9.7799999999999994</v>
      </c>
      <c r="AF20" s="39">
        <v>-6.9756004545454555</v>
      </c>
      <c r="AG20" s="39">
        <v>0</v>
      </c>
    </row>
    <row r="21" spans="1:33" ht="15.75" customHeight="1" x14ac:dyDescent="0.2">
      <c r="A21" s="28" t="s">
        <v>56</v>
      </c>
      <c r="B21" s="28" t="s">
        <v>197</v>
      </c>
      <c r="C21" s="15">
        <f t="shared" si="1"/>
        <v>21.99</v>
      </c>
      <c r="D21" s="29">
        <v>3</v>
      </c>
      <c r="E21" s="29">
        <v>0</v>
      </c>
      <c r="F21" s="32">
        <v>65.97</v>
      </c>
      <c r="G21" s="30">
        <v>0</v>
      </c>
      <c r="H21" s="31">
        <f t="shared" si="2"/>
        <v>0</v>
      </c>
      <c r="I21" s="31">
        <f t="shared" si="3"/>
        <v>7.0849052140320945E-2</v>
      </c>
      <c r="J21" s="32">
        <f t="shared" si="4"/>
        <v>4.6739119696969729</v>
      </c>
      <c r="K21" s="32">
        <f t="shared" si="5"/>
        <v>1.5579706565656577</v>
      </c>
      <c r="L21" s="29">
        <v>14</v>
      </c>
      <c r="M21" s="33">
        <f t="shared" si="6"/>
        <v>0.21428571428571427</v>
      </c>
      <c r="N21" s="29">
        <v>71</v>
      </c>
      <c r="O21" s="34">
        <f t="shared" ref="O21:P21" si="18">D21/7</f>
        <v>0.42857142857142855</v>
      </c>
      <c r="P21" s="34">
        <f t="shared" si="18"/>
        <v>0</v>
      </c>
      <c r="Q21" s="29">
        <f t="shared" si="8"/>
        <v>165</v>
      </c>
      <c r="R21" s="29"/>
      <c r="S21" s="35">
        <v>0.34108527131782901</v>
      </c>
      <c r="T21" s="28">
        <v>132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191</v>
      </c>
      <c r="AB21" s="40">
        <f t="shared" si="11"/>
        <v>-0.48</v>
      </c>
      <c r="AC21" s="41">
        <v>0.39367592592592587</v>
      </c>
      <c r="AD21" s="39">
        <f t="shared" si="12"/>
        <v>-1.1337866666666665</v>
      </c>
      <c r="AE21" s="39">
        <v>-9.7799999999999994</v>
      </c>
      <c r="AF21" s="39">
        <v>-6.9756004545454555</v>
      </c>
      <c r="AG21" s="39">
        <v>0</v>
      </c>
    </row>
    <row r="22" spans="1:33" ht="15.75" customHeight="1" x14ac:dyDescent="0.2">
      <c r="A22" s="28" t="s">
        <v>57</v>
      </c>
      <c r="B22" s="28" t="s">
        <v>198</v>
      </c>
      <c r="C22" s="15" t="str">
        <f t="shared" si="1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2"/>
        <v>#DIV/0!</v>
      </c>
      <c r="I22" s="31" t="e">
        <f t="shared" si="3"/>
        <v>#DIV/0!</v>
      </c>
      <c r="J22" s="32">
        <f t="shared" si="4"/>
        <v>0</v>
      </c>
      <c r="K22" s="32" t="e">
        <f t="shared" si="5"/>
        <v>#DIV/0!</v>
      </c>
      <c r="L22" s="29">
        <v>0</v>
      </c>
      <c r="M22" s="33" t="str">
        <f t="shared" si="6"/>
        <v>-</v>
      </c>
      <c r="N22" s="29">
        <v>78</v>
      </c>
      <c r="O22" s="34">
        <f t="shared" ref="O22:P22" si="19">D22/7</f>
        <v>0</v>
      </c>
      <c r="P22" s="34">
        <f t="shared" si="19"/>
        <v>0</v>
      </c>
      <c r="Q22" s="29" t="e">
        <f t="shared" si="8"/>
        <v>#DIV/0!</v>
      </c>
      <c r="R22" s="29"/>
      <c r="S22" s="35">
        <v>0.35555555555555501</v>
      </c>
      <c r="T22" s="28">
        <v>50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0.39367592592592587</v>
      </c>
      <c r="AD22" s="39">
        <f t="shared" si="12"/>
        <v>0</v>
      </c>
      <c r="AE22" s="39">
        <v>-9.7799999999999994</v>
      </c>
      <c r="AF22" s="39">
        <v>-6.9756004545454555</v>
      </c>
      <c r="AG22" s="39">
        <v>0</v>
      </c>
    </row>
    <row r="23" spans="1:33" ht="15.75" customHeight="1" x14ac:dyDescent="0.2">
      <c r="A23" s="28" t="s">
        <v>58</v>
      </c>
      <c r="B23" s="28" t="s">
        <v>199</v>
      </c>
      <c r="C23" s="15">
        <f t="shared" si="1"/>
        <v>24.49</v>
      </c>
      <c r="D23" s="29">
        <v>4</v>
      </c>
      <c r="E23" s="29">
        <v>0</v>
      </c>
      <c r="F23" s="32">
        <v>97.96</v>
      </c>
      <c r="G23" s="30">
        <v>-4.72</v>
      </c>
      <c r="H23" s="31">
        <f t="shared" si="2"/>
        <v>4.818293180890159E-2</v>
      </c>
      <c r="I23" s="31">
        <f t="shared" si="3"/>
        <v>0.10220378344490218</v>
      </c>
      <c r="J23" s="32">
        <f t="shared" si="4"/>
        <v>10.011882626262617</v>
      </c>
      <c r="K23" s="32">
        <f t="shared" si="5"/>
        <v>2.5029706565656542</v>
      </c>
      <c r="L23" s="29">
        <v>30</v>
      </c>
      <c r="M23" s="33">
        <f t="shared" si="6"/>
        <v>0.13333333333333333</v>
      </c>
      <c r="N23" s="29">
        <v>76</v>
      </c>
      <c r="O23" s="34">
        <f t="shared" ref="O23:P23" si="20">D23/7</f>
        <v>0.5714285714285714</v>
      </c>
      <c r="P23" s="34">
        <f t="shared" si="20"/>
        <v>0</v>
      </c>
      <c r="Q23" s="29">
        <f t="shared" si="8"/>
        <v>133</v>
      </c>
      <c r="R23" s="29"/>
      <c r="S23" s="35">
        <v>0.25454545454545402</v>
      </c>
      <c r="T23" s="28">
        <v>50</v>
      </c>
      <c r="U23" s="36" t="s">
        <v>33</v>
      </c>
      <c r="V23" s="37" t="s">
        <v>33</v>
      </c>
      <c r="W23" s="28">
        <v>2</v>
      </c>
      <c r="X23" s="38">
        <f t="shared" si="9"/>
        <v>0.5</v>
      </c>
      <c r="Y23" s="39">
        <f t="shared" si="10"/>
        <v>2.36</v>
      </c>
      <c r="Z23" s="28">
        <v>0</v>
      </c>
      <c r="AA23" s="28" t="s">
        <v>191</v>
      </c>
      <c r="AB23" s="40">
        <f t="shared" si="11"/>
        <v>-0.48</v>
      </c>
      <c r="AC23" s="41">
        <v>0.39367592592592587</v>
      </c>
      <c r="AD23" s="39">
        <f t="shared" si="12"/>
        <v>-1.5117155555555553</v>
      </c>
      <c r="AE23" s="39">
        <v>-9.7799999999999994</v>
      </c>
      <c r="AF23" s="39">
        <v>-6.9756004545454555</v>
      </c>
      <c r="AG23" s="39">
        <v>0</v>
      </c>
    </row>
    <row r="24" spans="1:33" ht="15.75" customHeight="1" x14ac:dyDescent="0.2">
      <c r="A24" s="28" t="s">
        <v>59</v>
      </c>
      <c r="B24" s="28" t="s">
        <v>200</v>
      </c>
      <c r="C24" s="15">
        <f t="shared" si="1"/>
        <v>20.99</v>
      </c>
      <c r="D24" s="29">
        <v>1</v>
      </c>
      <c r="E24" s="29">
        <v>0</v>
      </c>
      <c r="F24" s="32">
        <v>20.99</v>
      </c>
      <c r="G24" s="32">
        <v>-14.57</v>
      </c>
      <c r="H24" s="31">
        <f t="shared" si="2"/>
        <v>0.69414006669842787</v>
      </c>
      <c r="I24" s="31">
        <f t="shared" si="3"/>
        <v>-0.66041111688586684</v>
      </c>
      <c r="J24" s="32">
        <f t="shared" si="4"/>
        <v>-13.862029343434344</v>
      </c>
      <c r="K24" s="32">
        <f t="shared" si="5"/>
        <v>-13.862029343434344</v>
      </c>
      <c r="L24" s="29">
        <v>0</v>
      </c>
      <c r="M24" s="33" t="str">
        <f t="shared" si="6"/>
        <v>-</v>
      </c>
      <c r="N24" s="29">
        <v>74</v>
      </c>
      <c r="O24" s="34">
        <f t="shared" ref="O24:P24" si="21">D24/7</f>
        <v>0.14285714285714285</v>
      </c>
      <c r="P24" s="34">
        <f t="shared" si="21"/>
        <v>0</v>
      </c>
      <c r="Q24" s="29">
        <f t="shared" si="8"/>
        <v>518</v>
      </c>
      <c r="R24" s="29"/>
      <c r="S24" s="35">
        <v>0.29090909090909001</v>
      </c>
      <c r="T24" s="28">
        <v>50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191</v>
      </c>
      <c r="AB24" s="40">
        <f t="shared" si="11"/>
        <v>-0.48</v>
      </c>
      <c r="AC24" s="41">
        <v>0.39367592592592587</v>
      </c>
      <c r="AD24" s="39">
        <f t="shared" si="12"/>
        <v>-0.37792888888888881</v>
      </c>
      <c r="AE24" s="39">
        <v>-9.7799999999999994</v>
      </c>
      <c r="AF24" s="39">
        <v>-6.9756004545454555</v>
      </c>
      <c r="AG24" s="39">
        <v>0</v>
      </c>
    </row>
    <row r="25" spans="1:33" ht="15.75" customHeight="1" x14ac:dyDescent="0.2">
      <c r="A25" s="14" t="s">
        <v>60</v>
      </c>
      <c r="B25" s="14" t="s">
        <v>201</v>
      </c>
      <c r="C25" s="15">
        <f t="shared" si="1"/>
        <v>19.990000000000002</v>
      </c>
      <c r="D25" s="16">
        <v>7</v>
      </c>
      <c r="E25" s="16">
        <v>0</v>
      </c>
      <c r="F25" s="17">
        <v>139.93</v>
      </c>
      <c r="G25" s="17">
        <v>-38.450000000000003</v>
      </c>
      <c r="H25" s="31">
        <f t="shared" si="2"/>
        <v>0.27478024726649042</v>
      </c>
      <c r="I25" s="31">
        <f t="shared" si="3"/>
        <v>-0.28210535426443373</v>
      </c>
      <c r="J25" s="32">
        <f t="shared" si="4"/>
        <v>-39.475002222222216</v>
      </c>
      <c r="K25" s="32">
        <f t="shared" si="5"/>
        <v>-5.6392860317460309</v>
      </c>
      <c r="L25" s="16">
        <v>45</v>
      </c>
      <c r="M25" s="33">
        <f t="shared" si="6"/>
        <v>0.15555555555555556</v>
      </c>
      <c r="N25" s="16">
        <v>66</v>
      </c>
      <c r="O25" s="34">
        <f t="shared" ref="O25:P25" si="22">D25/7</f>
        <v>1</v>
      </c>
      <c r="P25" s="34">
        <f t="shared" si="22"/>
        <v>0</v>
      </c>
      <c r="Q25" s="29">
        <f t="shared" si="8"/>
        <v>66</v>
      </c>
      <c r="R25" s="29"/>
      <c r="S25" s="21">
        <v>0.4</v>
      </c>
      <c r="T25" s="28">
        <v>50</v>
      </c>
      <c r="U25" s="36" t="s">
        <v>33</v>
      </c>
      <c r="V25" s="37" t="s">
        <v>33</v>
      </c>
      <c r="W25" s="14">
        <v>2</v>
      </c>
      <c r="X25" s="38">
        <f t="shared" si="9"/>
        <v>0.2857142857142857</v>
      </c>
      <c r="Y25" s="39">
        <f t="shared" si="10"/>
        <v>9.6125000000000007</v>
      </c>
      <c r="Z25" s="14">
        <v>2</v>
      </c>
      <c r="AA25" s="28" t="s">
        <v>191</v>
      </c>
      <c r="AB25" s="40">
        <f t="shared" si="11"/>
        <v>-0.48</v>
      </c>
      <c r="AC25" s="41">
        <v>0.39367592592592587</v>
      </c>
      <c r="AD25" s="39">
        <f t="shared" si="12"/>
        <v>-2.6455022222222215</v>
      </c>
      <c r="AE25" s="25">
        <v>-9.7799999999999994</v>
      </c>
      <c r="AF25" s="25">
        <v>-6.98</v>
      </c>
      <c r="AG25" s="25">
        <v>0</v>
      </c>
    </row>
    <row r="26" spans="1:33" ht="15.75" customHeight="1" x14ac:dyDescent="0.2">
      <c r="A26" s="14" t="s">
        <v>61</v>
      </c>
      <c r="B26" s="14" t="s">
        <v>181</v>
      </c>
      <c r="C26" s="15">
        <f t="shared" si="1"/>
        <v>20.99</v>
      </c>
      <c r="D26" s="16">
        <v>4</v>
      </c>
      <c r="E26" s="16">
        <v>0</v>
      </c>
      <c r="F26" s="17">
        <v>83.96</v>
      </c>
      <c r="G26" s="17">
        <v>-39.86</v>
      </c>
      <c r="H26" s="31">
        <f t="shared" si="2"/>
        <v>0.47474988089566461</v>
      </c>
      <c r="I26" s="31">
        <f t="shared" si="3"/>
        <v>-0.12774792229103807</v>
      </c>
      <c r="J26" s="32">
        <f t="shared" si="4"/>
        <v>-10.725715555555555</v>
      </c>
      <c r="K26" s="32">
        <f t="shared" si="5"/>
        <v>-2.6814288888888886</v>
      </c>
      <c r="L26" s="16">
        <v>32</v>
      </c>
      <c r="M26" s="33">
        <f t="shared" si="6"/>
        <v>0.125</v>
      </c>
      <c r="N26" s="16">
        <v>62</v>
      </c>
      <c r="O26" s="34">
        <f t="shared" ref="O26:P26" si="23">D26/7</f>
        <v>0.5714285714285714</v>
      </c>
      <c r="P26" s="34">
        <f t="shared" si="23"/>
        <v>0</v>
      </c>
      <c r="Q26" s="29">
        <f t="shared" si="8"/>
        <v>108</v>
      </c>
      <c r="R26" s="29"/>
      <c r="S26" s="21">
        <v>0.54822335025380708</v>
      </c>
      <c r="T26" s="28">
        <v>50</v>
      </c>
      <c r="U26" s="36" t="s">
        <v>33</v>
      </c>
      <c r="V26" s="37" t="s">
        <v>33</v>
      </c>
      <c r="W26" s="14">
        <v>1</v>
      </c>
      <c r="X26" s="38">
        <f t="shared" si="9"/>
        <v>0.25</v>
      </c>
      <c r="Y26" s="39">
        <f t="shared" si="10"/>
        <v>19.93</v>
      </c>
      <c r="Z26" s="14">
        <v>1</v>
      </c>
      <c r="AA26" s="28" t="s">
        <v>191</v>
      </c>
      <c r="AB26" s="40">
        <f t="shared" si="11"/>
        <v>-0.48</v>
      </c>
      <c r="AC26" s="41">
        <v>0.39367592592592587</v>
      </c>
      <c r="AD26" s="39">
        <f t="shared" si="12"/>
        <v>-1.5117155555555553</v>
      </c>
      <c r="AE26" s="25">
        <v>-10.18</v>
      </c>
      <c r="AF26" s="25">
        <v>0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1"/>
        <v>20.99</v>
      </c>
      <c r="D27" s="16">
        <v>1</v>
      </c>
      <c r="E27" s="16">
        <v>0</v>
      </c>
      <c r="F27" s="17">
        <v>20.99</v>
      </c>
      <c r="G27" s="17">
        <v>-17.12</v>
      </c>
      <c r="H27" s="31">
        <f t="shared" si="2"/>
        <v>0.81562648880419253</v>
      </c>
      <c r="I27" s="31">
        <f t="shared" si="3"/>
        <v>-0.51864835106664564</v>
      </c>
      <c r="J27" s="32">
        <f t="shared" si="4"/>
        <v>-10.88642888888889</v>
      </c>
      <c r="K27" s="32">
        <f t="shared" si="5"/>
        <v>-10.88642888888889</v>
      </c>
      <c r="L27" s="16">
        <v>20</v>
      </c>
      <c r="M27" s="33">
        <f t="shared" si="6"/>
        <v>0.05</v>
      </c>
      <c r="N27" s="16">
        <v>61</v>
      </c>
      <c r="O27" s="34">
        <f t="shared" ref="O27:P27" si="24">D27/7</f>
        <v>0.14285714285714285</v>
      </c>
      <c r="P27" s="34">
        <f t="shared" si="24"/>
        <v>0</v>
      </c>
      <c r="Q27" s="29">
        <f t="shared" si="8"/>
        <v>427</v>
      </c>
      <c r="R27" s="29"/>
      <c r="S27" s="21">
        <v>0.41134751773049638</v>
      </c>
      <c r="T27" s="28">
        <v>132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191</v>
      </c>
      <c r="AB27" s="40">
        <f t="shared" si="11"/>
        <v>-0.48</v>
      </c>
      <c r="AC27" s="41">
        <v>0.39367592592592587</v>
      </c>
      <c r="AD27" s="39">
        <f t="shared" si="12"/>
        <v>-0.37792888888888881</v>
      </c>
      <c r="AE27" s="25">
        <v>-10.18</v>
      </c>
      <c r="AF27" s="25">
        <v>0</v>
      </c>
      <c r="AG27" s="25">
        <v>-1.05</v>
      </c>
    </row>
    <row r="28" spans="1:33" ht="15.75" customHeight="1" x14ac:dyDescent="0.2">
      <c r="A28" s="14" t="s">
        <v>63</v>
      </c>
      <c r="B28" s="14" t="s">
        <v>202</v>
      </c>
      <c r="C28" s="15">
        <f t="shared" si="1"/>
        <v>20.49</v>
      </c>
      <c r="D28" s="16">
        <v>2</v>
      </c>
      <c r="E28" s="16">
        <v>0</v>
      </c>
      <c r="F28" s="17">
        <v>40.98</v>
      </c>
      <c r="G28" s="17">
        <v>-11.67</v>
      </c>
      <c r="H28" s="31">
        <f t="shared" si="2"/>
        <v>0.2847730600292826</v>
      </c>
      <c r="I28" s="31">
        <f t="shared" si="3"/>
        <v>-0.29048459460392095</v>
      </c>
      <c r="J28" s="32">
        <f t="shared" si="4"/>
        <v>-11.90405868686868</v>
      </c>
      <c r="K28" s="32">
        <f t="shared" si="5"/>
        <v>-5.9520293434343401</v>
      </c>
      <c r="L28" s="16">
        <v>17</v>
      </c>
      <c r="M28" s="33">
        <f t="shared" si="6"/>
        <v>0.11764705882352941</v>
      </c>
      <c r="N28" s="16">
        <v>62</v>
      </c>
      <c r="O28" s="34">
        <f t="shared" ref="O28:P28" si="25">D28/7</f>
        <v>0.2857142857142857</v>
      </c>
      <c r="P28" s="34">
        <f t="shared" si="25"/>
        <v>0</v>
      </c>
      <c r="Q28" s="29">
        <f t="shared" si="8"/>
        <v>217</v>
      </c>
      <c r="R28" s="29"/>
      <c r="S28" s="21">
        <v>0.41134751773049638</v>
      </c>
      <c r="T28" s="14" t="s">
        <v>33</v>
      </c>
      <c r="U28" s="22">
        <v>50</v>
      </c>
      <c r="V28" s="43" t="s">
        <v>203</v>
      </c>
      <c r="W28" s="14">
        <v>0</v>
      </c>
      <c r="X28" s="38">
        <f t="shared" si="9"/>
        <v>0</v>
      </c>
      <c r="Y28" s="39">
        <f t="shared" si="10"/>
        <v>11.67</v>
      </c>
      <c r="Z28" s="14">
        <v>1</v>
      </c>
      <c r="AA28" s="28" t="s">
        <v>191</v>
      </c>
      <c r="AB28" s="40">
        <f t="shared" si="11"/>
        <v>-0.48</v>
      </c>
      <c r="AC28" s="41">
        <v>0.39367592592592587</v>
      </c>
      <c r="AD28" s="39">
        <f t="shared" si="12"/>
        <v>-0.75585777777777763</v>
      </c>
      <c r="AE28" s="25">
        <v>-10.18</v>
      </c>
      <c r="AF28" s="25">
        <v>-6.9756004545454502</v>
      </c>
      <c r="AG28" s="25">
        <v>0</v>
      </c>
    </row>
    <row r="29" spans="1:33" ht="15.75" customHeight="1" x14ac:dyDescent="0.2">
      <c r="A29" s="14" t="s">
        <v>65</v>
      </c>
      <c r="B29" s="14"/>
      <c r="C29" s="15">
        <f t="shared" si="1"/>
        <v>18.989999999999998</v>
      </c>
      <c r="D29" s="16">
        <v>1</v>
      </c>
      <c r="E29" s="16">
        <v>0</v>
      </c>
      <c r="F29" s="17">
        <v>18.989999999999998</v>
      </c>
      <c r="G29" s="17">
        <v>-4.2699999999999996</v>
      </c>
      <c r="H29" s="31">
        <f t="shared" si="2"/>
        <v>0.224855186940495</v>
      </c>
      <c r="I29" s="31">
        <f t="shared" si="3"/>
        <v>-0.29815846990175576</v>
      </c>
      <c r="J29" s="32">
        <f t="shared" si="4"/>
        <v>-5.6620293434343409</v>
      </c>
      <c r="K29" s="32">
        <f t="shared" si="5"/>
        <v>-5.6620293434343409</v>
      </c>
      <c r="L29" s="16">
        <v>12</v>
      </c>
      <c r="M29" s="33">
        <f t="shared" si="6"/>
        <v>8.3333333333333329E-2</v>
      </c>
      <c r="N29" s="16">
        <v>59</v>
      </c>
      <c r="O29" s="34">
        <f t="shared" ref="O29:P29" si="26">D29/7</f>
        <v>0.14285714285714285</v>
      </c>
      <c r="P29" s="34">
        <f t="shared" si="26"/>
        <v>0</v>
      </c>
      <c r="Q29" s="29">
        <f t="shared" si="8"/>
        <v>413</v>
      </c>
      <c r="R29" s="29"/>
      <c r="S29" s="21">
        <v>0.44117647058823528</v>
      </c>
      <c r="T29" s="14" t="s">
        <v>33</v>
      </c>
      <c r="U29" s="22">
        <v>50</v>
      </c>
      <c r="V29" s="43" t="s">
        <v>204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191</v>
      </c>
      <c r="AB29" s="40">
        <f t="shared" si="11"/>
        <v>-0.48</v>
      </c>
      <c r="AC29" s="41">
        <v>0.39367592592592587</v>
      </c>
      <c r="AD29" s="39">
        <f t="shared" si="12"/>
        <v>-0.37792888888888881</v>
      </c>
      <c r="AE29" s="25">
        <v>-10.18</v>
      </c>
      <c r="AF29" s="25">
        <v>-6.9756004545454502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2"/>
        <v>#DIV/0!</v>
      </c>
      <c r="I30" s="31" t="e">
        <f t="shared" si="3"/>
        <v>#DIV/0!</v>
      </c>
      <c r="J30" s="32">
        <f t="shared" si="4"/>
        <v>0</v>
      </c>
      <c r="K30" s="32" t="e">
        <f t="shared" si="5"/>
        <v>#DIV/0!</v>
      </c>
      <c r="L30" s="16">
        <v>0</v>
      </c>
      <c r="M30" s="33" t="str">
        <f t="shared" si="6"/>
        <v>-</v>
      </c>
      <c r="N30" s="16">
        <v>59</v>
      </c>
      <c r="O30" s="34">
        <f t="shared" ref="O30:P30" si="27">D30/7</f>
        <v>0</v>
      </c>
      <c r="P30" s="34">
        <f t="shared" si="27"/>
        <v>0</v>
      </c>
      <c r="Q30" s="29" t="e">
        <f t="shared" si="8"/>
        <v>#DIV/0!</v>
      </c>
      <c r="R30" s="29"/>
      <c r="S30" s="21">
        <v>0.47244094488188981</v>
      </c>
      <c r="T30" s="14" t="s">
        <v>33</v>
      </c>
      <c r="U30" s="22">
        <v>50</v>
      </c>
      <c r="V30" s="43" t="s">
        <v>205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0.39367592592592587</v>
      </c>
      <c r="AD30" s="39">
        <f t="shared" si="12"/>
        <v>0</v>
      </c>
      <c r="AE30" s="25">
        <v>-10.18</v>
      </c>
      <c r="AF30" s="25">
        <v>-7.7582054999999999</v>
      </c>
      <c r="AG30" s="25">
        <v>0</v>
      </c>
    </row>
    <row r="31" spans="1:33" ht="15.75" customHeight="1" x14ac:dyDescent="0.2">
      <c r="A31" s="14" t="s">
        <v>67</v>
      </c>
      <c r="B31" s="49" t="s">
        <v>206</v>
      </c>
      <c r="C31" s="15">
        <f t="shared" si="1"/>
        <v>17.989999999999998</v>
      </c>
      <c r="D31" s="16">
        <v>2</v>
      </c>
      <c r="E31" s="16">
        <v>0</v>
      </c>
      <c r="F31" s="17">
        <v>35.979999999999997</v>
      </c>
      <c r="G31" s="44">
        <v>0</v>
      </c>
      <c r="H31" s="31">
        <f t="shared" si="2"/>
        <v>0</v>
      </c>
      <c r="I31" s="31">
        <f t="shared" si="3"/>
        <v>-0.19453220616391842</v>
      </c>
      <c r="J31" s="32">
        <f t="shared" si="4"/>
        <v>-6.9992687777777842</v>
      </c>
      <c r="K31" s="32">
        <f t="shared" si="5"/>
        <v>-3.4996343888888921</v>
      </c>
      <c r="L31" s="16">
        <v>4</v>
      </c>
      <c r="M31" s="33">
        <f t="shared" si="6"/>
        <v>0.5</v>
      </c>
      <c r="N31" s="16">
        <v>57</v>
      </c>
      <c r="O31" s="34">
        <f t="shared" ref="O31:P32" si="28">D31/7</f>
        <v>0.2857142857142857</v>
      </c>
      <c r="P31" s="34">
        <f t="shared" si="28"/>
        <v>0</v>
      </c>
      <c r="Q31" s="29">
        <f t="shared" si="8"/>
        <v>199</v>
      </c>
      <c r="R31" s="29"/>
      <c r="S31" s="21">
        <v>0.453125</v>
      </c>
      <c r="T31" s="14">
        <v>82</v>
      </c>
      <c r="U31" s="22">
        <v>50</v>
      </c>
      <c r="V31" s="43" t="s">
        <v>1366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0.39367592592592587</v>
      </c>
      <c r="AD31" s="39">
        <f t="shared" si="12"/>
        <v>-0.75585777777777763</v>
      </c>
      <c r="AE31" s="45">
        <v>-10.18</v>
      </c>
      <c r="AF31" s="45">
        <v>-7.7582055000000008</v>
      </c>
      <c r="AG31" s="25">
        <v>-0.95</v>
      </c>
    </row>
    <row r="32" spans="1:33" s="53" customFormat="1" ht="15.75" customHeight="1" x14ac:dyDescent="0.2">
      <c r="A32" s="53" t="s">
        <v>1347</v>
      </c>
      <c r="C32" s="15">
        <f t="shared" si="1"/>
        <v>16.79</v>
      </c>
      <c r="D32" s="54">
        <v>5</v>
      </c>
      <c r="E32" s="54">
        <v>0</v>
      </c>
      <c r="F32" s="55">
        <v>83.949999999999989</v>
      </c>
      <c r="G32" s="55">
        <v>-12.7</v>
      </c>
      <c r="H32" s="31">
        <f t="shared" si="2"/>
        <v>0.15128052412150089</v>
      </c>
      <c r="I32" s="31">
        <f t="shared" si="3"/>
        <v>3.9521805307391814E-2</v>
      </c>
      <c r="J32" s="32">
        <f t="shared" si="4"/>
        <v>3.3178555555555422</v>
      </c>
      <c r="K32" s="32">
        <f t="shared" si="5"/>
        <v>0.66357111111110845</v>
      </c>
      <c r="L32" s="54">
        <v>22</v>
      </c>
      <c r="M32" s="33">
        <f t="shared" si="6"/>
        <v>0.22727272727272727</v>
      </c>
      <c r="N32" s="54">
        <v>52</v>
      </c>
      <c r="O32" s="34">
        <f t="shared" si="28"/>
        <v>0.7142857142857143</v>
      </c>
      <c r="P32" s="34">
        <f t="shared" si="28"/>
        <v>0</v>
      </c>
      <c r="Q32" s="29">
        <f t="shared" si="8"/>
        <v>72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0.44927536231884058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1</v>
      </c>
      <c r="X32" s="38">
        <f t="shared" si="9"/>
        <v>0.2</v>
      </c>
      <c r="Y32" s="39">
        <f t="shared" si="10"/>
        <v>4.2333333333333334</v>
      </c>
      <c r="Z32" s="53">
        <v>2</v>
      </c>
      <c r="AA32" s="53" t="s">
        <v>191</v>
      </c>
      <c r="AB32" s="40">
        <f t="shared" si="11"/>
        <v>-0.48</v>
      </c>
      <c r="AC32" s="59">
        <v>0.39367592592592587</v>
      </c>
      <c r="AD32" s="39">
        <f t="shared" si="12"/>
        <v>-1.889644444444444</v>
      </c>
      <c r="AE32" s="60">
        <v>-10.18</v>
      </c>
      <c r="AF32" s="60">
        <v>0</v>
      </c>
      <c r="AG32" s="60">
        <v>-2.5499999999999998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2">
      <c r="S221" s="21"/>
    </row>
    <row r="222" spans="1:33" ht="15.75" customHeight="1" x14ac:dyDescent="0.2">
      <c r="S222" s="21"/>
    </row>
    <row r="223" spans="1:33" ht="15.75" customHeight="1" x14ac:dyDescent="0.2">
      <c r="S223" s="21"/>
    </row>
    <row r="224" spans="1:33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26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Coat Hook Rack - Wall Mounted Wooden 5 Hook Rail, Rustic Wood, Black Hooks")</f>
        <v>Wall Coat Hook Rack - Wall Mounted Wooden 5 Hook Rail, Rustic Wood, Black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Info!B1:BJ5000""),2,FALSE),"""")"),"B07MDHMMT8")</f>
        <v>B07MDHMMT8</v>
      </c>
      <c r="B2" s="2" t="s">
        <v>207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42.5" customHeight="1" x14ac:dyDescent="0.2">
      <c r="A3" s="83" t="s">
        <v>30</v>
      </c>
      <c r="B3" s="80"/>
      <c r="C3" s="3">
        <f>((AE32+AF32)/0.85)*-1</f>
        <v>21.36363205882353</v>
      </c>
      <c r="D3" s="4">
        <f>SUM(D4:D99702)</f>
        <v>303</v>
      </c>
      <c r="E3" s="4"/>
      <c r="F3" s="5">
        <f t="shared" ref="F3:G3" si="0">SUM(F4:F99702)</f>
        <v>7961.3099999999995</v>
      </c>
      <c r="G3" s="5">
        <f t="shared" si="0"/>
        <v>-81.650000000000006</v>
      </c>
      <c r="H3" s="6">
        <f t="shared" ref="H3:H32" si="1">G3/F3*-1</f>
        <v>1.0255849853855711E-2</v>
      </c>
      <c r="I3" s="7">
        <f t="shared" ref="I3:I32" si="2">J3/F3</f>
        <v>0.17614263074924538</v>
      </c>
      <c r="J3" s="5">
        <f>SUM(J4:J99702)</f>
        <v>1402.3260876102747</v>
      </c>
      <c r="K3" s="5">
        <f t="shared" ref="K3:K32" si="3">J3/D3</f>
        <v>4.6281389030042073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Sheet!a1:g5000""),2,FALSE),"""")"),"2.5 - March
2 - April
2 - May
2 - June
2 - July
2 - Aug
2 - Sept
2 - Oct
2 - Nov
2 - Dec
2.5 - Jan
2.5 - Feb")</f>
        <v>2.5 - March
2 - April
2 - May
2 - June
2 - July
2 - Aug
2 - Sept
2 - Oct
2 - Nov
2 - Dec
2.5 - Jan
2.5 -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4</v>
      </c>
      <c r="X3" s="6">
        <f>W3/D3</f>
        <v>1.3201320132013201E-2</v>
      </c>
      <c r="Y3" s="5"/>
      <c r="Z3" s="4"/>
      <c r="AA3" s="4"/>
      <c r="AB3" s="4"/>
      <c r="AC3" s="4"/>
      <c r="AD3" s="5">
        <f>SUM(AD4:AD99702)</f>
        <v>-113.1282193897258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Info!B2:BZ3000""),37,FALSE)),"""")*-1"),-7.97908725)</f>
        <v>-7.9790872500000001</v>
      </c>
      <c r="AG3" s="5">
        <f>SUM(AG4:AG99702)</f>
        <v>-19.339999999999996</v>
      </c>
    </row>
    <row r="4" spans="1:33" ht="15.75" customHeight="1" x14ac:dyDescent="0.2">
      <c r="A4" s="14" t="s">
        <v>31</v>
      </c>
      <c r="B4" s="14" t="s">
        <v>208</v>
      </c>
      <c r="C4" s="15">
        <f t="shared" ref="C4:C32" si="4">IFERROR(F4/D4," - ")</f>
        <v>26.596249999999998</v>
      </c>
      <c r="D4" s="16">
        <v>16</v>
      </c>
      <c r="E4" s="16">
        <v>0</v>
      </c>
      <c r="F4" s="17">
        <v>425.53999999999996</v>
      </c>
      <c r="G4" s="17">
        <v>-0.08</v>
      </c>
      <c r="H4" s="18">
        <f t="shared" si="1"/>
        <v>1.8799642806786672E-4</v>
      </c>
      <c r="I4" s="18">
        <f t="shared" si="2"/>
        <v>0.21323416521752747</v>
      </c>
      <c r="J4" s="17">
        <f t="shared" ref="J4:J32" si="5">F4*0.85+G4+AF4*D4+D4*AE4+AG4+AD4</f>
        <v>90.739666666666636</v>
      </c>
      <c r="K4" s="17">
        <f t="shared" si="3"/>
        <v>5.6712291666666648</v>
      </c>
      <c r="L4" s="16">
        <v>86</v>
      </c>
      <c r="M4" s="19">
        <f t="shared" ref="M4:M32" si="6">IFERROR(D4/L4,"-")</f>
        <v>0.18604651162790697</v>
      </c>
      <c r="N4" s="16">
        <v>81</v>
      </c>
      <c r="O4" s="20">
        <f t="shared" ref="O4:P4" si="7">D4/7</f>
        <v>2.2857142857142856</v>
      </c>
      <c r="P4" s="20">
        <f t="shared" si="7"/>
        <v>0</v>
      </c>
      <c r="Q4" s="16">
        <f t="shared" ref="Q4:Q32" si="8">ROUNDDOWN(N4/(O4+P4),0)</f>
        <v>35</v>
      </c>
      <c r="R4" s="16"/>
      <c r="S4" s="21">
        <v>1.3295454545454499</v>
      </c>
      <c r="T4" s="14">
        <v>252</v>
      </c>
      <c r="U4" s="22">
        <v>72</v>
      </c>
      <c r="V4" s="23" t="s">
        <v>209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191</v>
      </c>
      <c r="AB4" s="26">
        <f t="shared" ref="AB4:AB32" si="11">IF(OR(AA4="UsLargeStandardSize",AA4="UsSmallStandardSize"),-0.69,-0.48)</f>
        <v>-0.48</v>
      </c>
      <c r="AC4" s="27">
        <v>0.3888888888888889</v>
      </c>
      <c r="AD4" s="25">
        <f t="shared" ref="AD4:AD32" si="12">IFERROR(AB4*AC4*D4*2,0)</f>
        <v>-5.9733333333333336</v>
      </c>
      <c r="AE4" s="25">
        <v>-9.7799999999999994</v>
      </c>
      <c r="AF4" s="25">
        <v>-6.7772500000000004</v>
      </c>
      <c r="AG4" s="25">
        <v>0</v>
      </c>
    </row>
    <row r="5" spans="1:33" ht="15.75" customHeight="1" x14ac:dyDescent="0.2">
      <c r="A5" s="28" t="s">
        <v>35</v>
      </c>
      <c r="B5" s="28" t="s">
        <v>210</v>
      </c>
      <c r="C5" s="15">
        <f t="shared" si="4"/>
        <v>26.019999999999992</v>
      </c>
      <c r="D5" s="29">
        <v>19</v>
      </c>
      <c r="E5" s="29">
        <v>0</v>
      </c>
      <c r="F5" s="30">
        <v>494.37999999999988</v>
      </c>
      <c r="G5" s="30">
        <v>-0.24</v>
      </c>
      <c r="H5" s="31">
        <f t="shared" si="1"/>
        <v>4.8545653141308313E-4</v>
      </c>
      <c r="I5" s="31">
        <f t="shared" si="2"/>
        <v>0.19882215558263033</v>
      </c>
      <c r="J5" s="32">
        <f t="shared" si="5"/>
        <v>98.293697276940762</v>
      </c>
      <c r="K5" s="32">
        <f t="shared" si="3"/>
        <v>5.1733524882600399</v>
      </c>
      <c r="L5" s="29">
        <v>111</v>
      </c>
      <c r="M5" s="33">
        <f t="shared" si="6"/>
        <v>0.17117117117117117</v>
      </c>
      <c r="N5" s="29">
        <v>109</v>
      </c>
      <c r="O5" s="34">
        <f t="shared" ref="O5:P5" si="13">D5/7</f>
        <v>2.7142857142857144</v>
      </c>
      <c r="P5" s="34">
        <f t="shared" si="13"/>
        <v>0</v>
      </c>
      <c r="Q5" s="29">
        <f t="shared" si="8"/>
        <v>40</v>
      </c>
      <c r="R5" s="29"/>
      <c r="S5" s="35">
        <v>1.56321839080459</v>
      </c>
      <c r="T5" s="28">
        <v>252</v>
      </c>
      <c r="U5" s="36">
        <v>72</v>
      </c>
      <c r="V5" s="37" t="s">
        <v>211</v>
      </c>
      <c r="W5" s="28">
        <v>2</v>
      </c>
      <c r="X5" s="38">
        <f t="shared" si="9"/>
        <v>0.10526315789473684</v>
      </c>
      <c r="Y5" s="39">
        <f t="shared" si="10"/>
        <v>0.12</v>
      </c>
      <c r="Z5" s="28">
        <v>0</v>
      </c>
      <c r="AA5" s="28" t="s">
        <v>191</v>
      </c>
      <c r="AB5" s="40">
        <f t="shared" si="11"/>
        <v>-0.48</v>
      </c>
      <c r="AC5" s="41">
        <v>0.38933951332560834</v>
      </c>
      <c r="AD5" s="39">
        <f t="shared" si="12"/>
        <v>-7.101552723059096</v>
      </c>
      <c r="AE5" s="39">
        <v>-9.7799999999999994</v>
      </c>
      <c r="AF5" s="39">
        <v>-6.7772500000000004</v>
      </c>
      <c r="AG5" s="39">
        <v>0</v>
      </c>
    </row>
    <row r="6" spans="1:33" ht="15.75" customHeight="1" x14ac:dyDescent="0.2">
      <c r="A6" s="28" t="s">
        <v>37</v>
      </c>
      <c r="B6" s="28" t="s">
        <v>154</v>
      </c>
      <c r="C6" s="15">
        <f t="shared" si="4"/>
        <v>27.969000000000001</v>
      </c>
      <c r="D6" s="29">
        <v>20</v>
      </c>
      <c r="E6" s="29">
        <v>0</v>
      </c>
      <c r="F6" s="30">
        <v>559.38</v>
      </c>
      <c r="G6" s="30">
        <v>-0.08</v>
      </c>
      <c r="H6" s="31">
        <f t="shared" si="1"/>
        <v>1.4301548142586434E-4</v>
      </c>
      <c r="I6" s="31">
        <f t="shared" si="2"/>
        <v>0.24452310295922861</v>
      </c>
      <c r="J6" s="32">
        <f t="shared" si="5"/>
        <v>136.78133333333329</v>
      </c>
      <c r="K6" s="32">
        <f t="shared" si="3"/>
        <v>6.8390666666666649</v>
      </c>
      <c r="L6" s="29">
        <v>147</v>
      </c>
      <c r="M6" s="33">
        <f t="shared" si="6"/>
        <v>0.1360544217687075</v>
      </c>
      <c r="N6" s="29">
        <v>85</v>
      </c>
      <c r="O6" s="34">
        <f t="shared" ref="O6:P6" si="14">D6/7</f>
        <v>2.8571428571428572</v>
      </c>
      <c r="P6" s="34">
        <f t="shared" si="14"/>
        <v>0</v>
      </c>
      <c r="Q6" s="29">
        <f t="shared" si="8"/>
        <v>29</v>
      </c>
      <c r="R6" s="29"/>
      <c r="S6" s="35">
        <v>1.24564796905222</v>
      </c>
      <c r="T6" s="28">
        <v>252</v>
      </c>
      <c r="U6" s="36">
        <v>72</v>
      </c>
      <c r="V6" s="37" t="s">
        <v>212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191</v>
      </c>
      <c r="AB6" s="40">
        <f t="shared" si="11"/>
        <v>-0.48</v>
      </c>
      <c r="AC6" s="41">
        <v>0.3888888888888889</v>
      </c>
      <c r="AD6" s="39">
        <f t="shared" si="12"/>
        <v>-7.4666666666666668</v>
      </c>
      <c r="AE6" s="39">
        <v>-9.7799999999999994</v>
      </c>
      <c r="AF6" s="39">
        <v>-6.7772500000000004</v>
      </c>
      <c r="AG6" s="39">
        <v>0</v>
      </c>
    </row>
    <row r="7" spans="1:33" ht="15.75" customHeight="1" x14ac:dyDescent="0.2">
      <c r="A7" s="28" t="s">
        <v>39</v>
      </c>
      <c r="B7" s="28" t="s">
        <v>213</v>
      </c>
      <c r="C7" s="15">
        <f t="shared" si="4"/>
        <v>29.067500000000006</v>
      </c>
      <c r="D7" s="29">
        <v>24</v>
      </c>
      <c r="E7" s="29">
        <v>0</v>
      </c>
      <c r="F7" s="30">
        <v>697.62000000000012</v>
      </c>
      <c r="G7" s="30">
        <v>-0.22000000000000003</v>
      </c>
      <c r="H7" s="31">
        <f t="shared" si="1"/>
        <v>3.1535793125197099E-4</v>
      </c>
      <c r="I7" s="31">
        <f t="shared" si="2"/>
        <v>0.26722714371721001</v>
      </c>
      <c r="J7" s="32">
        <f t="shared" si="5"/>
        <v>186.42300000000009</v>
      </c>
      <c r="K7" s="32">
        <f t="shared" si="3"/>
        <v>7.7676250000000033</v>
      </c>
      <c r="L7" s="29">
        <v>136</v>
      </c>
      <c r="M7" s="33">
        <f t="shared" si="6"/>
        <v>0.17647058823529413</v>
      </c>
      <c r="N7" s="29">
        <v>64</v>
      </c>
      <c r="O7" s="34">
        <f t="shared" ref="O7:P7" si="15">D7/7</f>
        <v>3.4285714285714284</v>
      </c>
      <c r="P7" s="34">
        <f t="shared" si="15"/>
        <v>0</v>
      </c>
      <c r="Q7" s="29">
        <f t="shared" si="8"/>
        <v>18</v>
      </c>
      <c r="R7" s="29"/>
      <c r="S7" s="35">
        <v>1.5371179039301299</v>
      </c>
      <c r="T7" s="28">
        <v>342</v>
      </c>
      <c r="U7" s="36">
        <v>72</v>
      </c>
      <c r="V7" s="37" t="s">
        <v>214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191</v>
      </c>
      <c r="AB7" s="40">
        <f t="shared" si="11"/>
        <v>-0.48</v>
      </c>
      <c r="AC7" s="41">
        <v>0.3888888888888889</v>
      </c>
      <c r="AD7" s="39">
        <f t="shared" si="12"/>
        <v>-8.9600000000000009</v>
      </c>
      <c r="AE7" s="39">
        <v>-9.7799999999999994</v>
      </c>
      <c r="AF7" s="39">
        <v>-6.7772500000000004</v>
      </c>
      <c r="AG7" s="39">
        <v>0</v>
      </c>
    </row>
    <row r="8" spans="1:33" ht="15.75" customHeight="1" x14ac:dyDescent="0.2">
      <c r="A8" s="28" t="s">
        <v>41</v>
      </c>
      <c r="B8" s="28" t="s">
        <v>215</v>
      </c>
      <c r="C8" s="15">
        <f t="shared" si="4"/>
        <v>30.6188888888889</v>
      </c>
      <c r="D8" s="29">
        <v>27</v>
      </c>
      <c r="E8" s="29">
        <v>0</v>
      </c>
      <c r="F8" s="30">
        <v>826.71000000000026</v>
      </c>
      <c r="G8" s="30">
        <v>-0.08</v>
      </c>
      <c r="H8" s="31">
        <f t="shared" si="1"/>
        <v>9.6769120973497327E-5</v>
      </c>
      <c r="I8" s="31">
        <f t="shared" si="2"/>
        <v>0.29686770451548922</v>
      </c>
      <c r="J8" s="32">
        <f t="shared" si="5"/>
        <v>245.42350000000019</v>
      </c>
      <c r="K8" s="32">
        <f t="shared" si="3"/>
        <v>9.0897592592592655</v>
      </c>
      <c r="L8" s="29">
        <v>133</v>
      </c>
      <c r="M8" s="33">
        <f t="shared" si="6"/>
        <v>0.20300751879699247</v>
      </c>
      <c r="N8" s="29">
        <v>33</v>
      </c>
      <c r="O8" s="34">
        <f t="shared" ref="O8:P8" si="16">D8/7</f>
        <v>3.8571428571428572</v>
      </c>
      <c r="P8" s="34">
        <f t="shared" si="16"/>
        <v>0</v>
      </c>
      <c r="Q8" s="29">
        <f t="shared" si="8"/>
        <v>8</v>
      </c>
      <c r="R8" s="29"/>
      <c r="S8" s="35">
        <v>1.8673469387755099</v>
      </c>
      <c r="T8" s="28">
        <v>352</v>
      </c>
      <c r="U8" s="36">
        <v>72</v>
      </c>
      <c r="V8" s="37" t="s">
        <v>216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191</v>
      </c>
      <c r="AB8" s="40">
        <f t="shared" si="11"/>
        <v>-0.48</v>
      </c>
      <c r="AC8" s="41">
        <v>0.3888888888888889</v>
      </c>
      <c r="AD8" s="39">
        <f t="shared" si="12"/>
        <v>-10.08</v>
      </c>
      <c r="AE8" s="39">
        <v>-9.7799999999999994</v>
      </c>
      <c r="AF8" s="39">
        <v>-6.78</v>
      </c>
      <c r="AG8" s="39">
        <v>0</v>
      </c>
    </row>
    <row r="9" spans="1:33" ht="15.75" customHeight="1" x14ac:dyDescent="0.2">
      <c r="A9" s="28" t="s">
        <v>43</v>
      </c>
      <c r="B9" s="28" t="s">
        <v>101</v>
      </c>
      <c r="C9" s="15">
        <f t="shared" si="4"/>
        <v>32.102631578947374</v>
      </c>
      <c r="D9" s="29">
        <v>19</v>
      </c>
      <c r="E9" s="29">
        <v>0</v>
      </c>
      <c r="F9" s="30">
        <v>609.95000000000005</v>
      </c>
      <c r="G9" s="30">
        <v>0</v>
      </c>
      <c r="H9" s="31">
        <f t="shared" si="1"/>
        <v>0</v>
      </c>
      <c r="I9" s="31">
        <f t="shared" si="2"/>
        <v>0.31358499330546213</v>
      </c>
      <c r="J9" s="32">
        <f t="shared" si="5"/>
        <v>191.27116666666663</v>
      </c>
      <c r="K9" s="32">
        <f t="shared" si="3"/>
        <v>10.066903508771928</v>
      </c>
      <c r="L9" s="29">
        <v>217</v>
      </c>
      <c r="M9" s="33">
        <f t="shared" si="6"/>
        <v>8.755760368663594E-2</v>
      </c>
      <c r="N9" s="29">
        <v>3</v>
      </c>
      <c r="O9" s="34">
        <f t="shared" ref="O9:P9" si="17">D9/7</f>
        <v>2.7142857142857144</v>
      </c>
      <c r="P9" s="34">
        <f t="shared" si="17"/>
        <v>0</v>
      </c>
      <c r="Q9" s="29">
        <f t="shared" si="8"/>
        <v>1</v>
      </c>
      <c r="R9" s="29"/>
      <c r="S9" s="35">
        <v>2.25</v>
      </c>
      <c r="T9" s="28">
        <v>352</v>
      </c>
      <c r="U9" s="36">
        <v>72</v>
      </c>
      <c r="V9" s="37" t="s">
        <v>217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191</v>
      </c>
      <c r="AB9" s="40">
        <f t="shared" si="11"/>
        <v>-0.48</v>
      </c>
      <c r="AC9" s="41">
        <v>0.3888888888888889</v>
      </c>
      <c r="AD9" s="39">
        <f t="shared" si="12"/>
        <v>-7.0933333333333337</v>
      </c>
      <c r="AE9" s="39">
        <v>-9.7799999999999994</v>
      </c>
      <c r="AF9" s="39">
        <v>-7.0670000000000002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278</v>
      </c>
      <c r="U10" s="36">
        <v>72</v>
      </c>
      <c r="V10" s="37" t="s">
        <v>218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-7.0670000000000002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1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298</v>
      </c>
      <c r="U11" s="36">
        <v>72</v>
      </c>
      <c r="V11" s="37" t="s">
        <v>219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-7.0670000000000002</v>
      </c>
      <c r="AG11" s="39">
        <v>0</v>
      </c>
    </row>
    <row r="12" spans="1:33" ht="15.75" customHeight="1" x14ac:dyDescent="0.2">
      <c r="A12" s="28" t="s">
        <v>46</v>
      </c>
      <c r="B12" s="28"/>
      <c r="C12" s="15">
        <f t="shared" si="4"/>
        <v>34.99</v>
      </c>
      <c r="D12" s="29">
        <v>1</v>
      </c>
      <c r="E12" s="29">
        <v>0</v>
      </c>
      <c r="F12" s="30">
        <v>34.99</v>
      </c>
      <c r="G12" s="30">
        <v>0</v>
      </c>
      <c r="H12" s="31">
        <f t="shared" si="1"/>
        <v>0</v>
      </c>
      <c r="I12" s="31">
        <f t="shared" si="2"/>
        <v>0.35784986186529488</v>
      </c>
      <c r="J12" s="32">
        <f t="shared" si="5"/>
        <v>12.521166666666669</v>
      </c>
      <c r="K12" s="32">
        <f t="shared" si="3"/>
        <v>12.521166666666669</v>
      </c>
      <c r="L12" s="29">
        <v>15</v>
      </c>
      <c r="M12" s="33">
        <f t="shared" si="6"/>
        <v>6.6666666666666666E-2</v>
      </c>
      <c r="N12" s="29">
        <v>2</v>
      </c>
      <c r="O12" s="34">
        <f t="shared" ref="O12:P12" si="20">D12/7</f>
        <v>0.14285714285714285</v>
      </c>
      <c r="P12" s="34">
        <f t="shared" si="20"/>
        <v>0</v>
      </c>
      <c r="Q12" s="29">
        <f t="shared" si="8"/>
        <v>14</v>
      </c>
      <c r="R12" s="29"/>
      <c r="S12" s="35">
        <v>2.6771653543306999</v>
      </c>
      <c r="T12" s="28">
        <v>298</v>
      </c>
      <c r="U12" s="36">
        <v>72</v>
      </c>
      <c r="V12" s="37" t="s">
        <v>220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191</v>
      </c>
      <c r="AB12" s="40">
        <f t="shared" si="11"/>
        <v>-0.48</v>
      </c>
      <c r="AC12" s="41">
        <v>0.3888888888888889</v>
      </c>
      <c r="AD12" s="39">
        <f t="shared" si="12"/>
        <v>-0.37333333333333335</v>
      </c>
      <c r="AE12" s="39">
        <v>-9.7799999999999994</v>
      </c>
      <c r="AF12" s="39">
        <v>-7.0670000000000002</v>
      </c>
      <c r="AG12" s="39">
        <v>0</v>
      </c>
    </row>
    <row r="13" spans="1:33" ht="15.75" customHeight="1" x14ac:dyDescent="0.2">
      <c r="A13" s="28" t="s">
        <v>47</v>
      </c>
      <c r="B13" s="28"/>
      <c r="C13" s="15">
        <f t="shared" si="4"/>
        <v>34.99</v>
      </c>
      <c r="D13" s="29">
        <v>1</v>
      </c>
      <c r="E13" s="29">
        <v>1</v>
      </c>
      <c r="F13" s="32">
        <v>34.99</v>
      </c>
      <c r="G13" s="30">
        <v>0</v>
      </c>
      <c r="H13" s="31">
        <f t="shared" si="1"/>
        <v>0</v>
      </c>
      <c r="I13" s="31">
        <f t="shared" si="2"/>
        <v>0.35349147375440609</v>
      </c>
      <c r="J13" s="32">
        <f t="shared" si="5"/>
        <v>12.36866666666667</v>
      </c>
      <c r="K13" s="32">
        <f t="shared" si="3"/>
        <v>12.36866666666667</v>
      </c>
      <c r="L13" s="29">
        <v>4</v>
      </c>
      <c r="M13" s="33">
        <f t="shared" si="6"/>
        <v>0.25</v>
      </c>
      <c r="N13" s="29">
        <v>0</v>
      </c>
      <c r="O13" s="34">
        <f t="shared" ref="O13:P13" si="21">D13/7</f>
        <v>0.14285714285714285</v>
      </c>
      <c r="P13" s="34">
        <f t="shared" si="21"/>
        <v>0.14285714285714285</v>
      </c>
      <c r="Q13" s="29">
        <f t="shared" si="8"/>
        <v>0</v>
      </c>
      <c r="R13" s="29"/>
      <c r="S13" s="35" t="e">
        <v>#N/A</v>
      </c>
      <c r="T13" s="28">
        <v>298</v>
      </c>
      <c r="U13" s="36">
        <v>72</v>
      </c>
      <c r="V13" s="37" t="s">
        <v>221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191</v>
      </c>
      <c r="AB13" s="40">
        <f t="shared" si="11"/>
        <v>-0.48</v>
      </c>
      <c r="AC13" s="41">
        <v>0.3888888888888889</v>
      </c>
      <c r="AD13" s="39">
        <f t="shared" si="12"/>
        <v>-0.37333333333333335</v>
      </c>
      <c r="AE13" s="39">
        <v>-9.7799999999999994</v>
      </c>
      <c r="AF13" s="39">
        <v>-7.2195</v>
      </c>
      <c r="AG13" s="39">
        <v>0</v>
      </c>
    </row>
    <row r="14" spans="1:33" ht="15.75" customHeight="1" x14ac:dyDescent="0.2">
      <c r="A14" s="28" t="s">
        <v>48</v>
      </c>
      <c r="B14" s="14" t="s">
        <v>208</v>
      </c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74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2.1791044776119399</v>
      </c>
      <c r="T14" s="28">
        <v>136</v>
      </c>
      <c r="U14" s="36">
        <v>20</v>
      </c>
      <c r="V14" s="37" t="s">
        <v>222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191</v>
      </c>
      <c r="AB14" s="40">
        <f t="shared" si="11"/>
        <v>-0.48</v>
      </c>
      <c r="AC14" s="41">
        <v>0.3888888888888889</v>
      </c>
      <c r="AD14" s="39">
        <f t="shared" si="12"/>
        <v>0</v>
      </c>
      <c r="AE14" s="39">
        <v>-9.7799999999999994</v>
      </c>
      <c r="AF14" s="39">
        <v>-7.2195</v>
      </c>
      <c r="AG14" s="39">
        <v>0</v>
      </c>
    </row>
    <row r="15" spans="1:33" ht="15.75" customHeight="1" x14ac:dyDescent="0.2">
      <c r="A15" s="28" t="s">
        <v>49</v>
      </c>
      <c r="B15" s="28" t="s">
        <v>154</v>
      </c>
      <c r="C15" s="15">
        <f t="shared" si="4"/>
        <v>35.195000000000007</v>
      </c>
      <c r="D15" s="29">
        <v>8</v>
      </c>
      <c r="E15" s="29">
        <v>0</v>
      </c>
      <c r="F15" s="32">
        <v>281.56000000000006</v>
      </c>
      <c r="G15" s="30">
        <v>0</v>
      </c>
      <c r="H15" s="31">
        <f t="shared" si="1"/>
        <v>0</v>
      </c>
      <c r="I15" s="31">
        <f t="shared" si="2"/>
        <v>0.35638348250224949</v>
      </c>
      <c r="J15" s="32">
        <f t="shared" si="5"/>
        <v>100.34333333333339</v>
      </c>
      <c r="K15" s="32">
        <f t="shared" si="3"/>
        <v>12.542916666666674</v>
      </c>
      <c r="L15" s="29">
        <v>35</v>
      </c>
      <c r="M15" s="33">
        <f t="shared" si="6"/>
        <v>0.22857142857142856</v>
      </c>
      <c r="N15" s="29">
        <v>154</v>
      </c>
      <c r="O15" s="34">
        <f t="shared" ref="O15:P15" si="23">D15/7</f>
        <v>1.1428571428571428</v>
      </c>
      <c r="P15" s="34">
        <f t="shared" si="23"/>
        <v>0</v>
      </c>
      <c r="Q15" s="29">
        <f t="shared" si="8"/>
        <v>134</v>
      </c>
      <c r="R15" s="29"/>
      <c r="S15" s="35">
        <v>1.5864022662889501</v>
      </c>
      <c r="T15" s="28">
        <v>104</v>
      </c>
      <c r="U15" s="36">
        <v>20</v>
      </c>
      <c r="V15" s="37" t="s">
        <v>222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191</v>
      </c>
      <c r="AB15" s="40">
        <f t="shared" si="11"/>
        <v>-0.48</v>
      </c>
      <c r="AC15" s="41">
        <v>0.3888888888888889</v>
      </c>
      <c r="AD15" s="39">
        <f t="shared" si="12"/>
        <v>-2.9866666666666668</v>
      </c>
      <c r="AE15" s="39">
        <v>-9.7799999999999994</v>
      </c>
      <c r="AF15" s="39">
        <v>-7.2195</v>
      </c>
      <c r="AG15" s="39">
        <v>0</v>
      </c>
    </row>
    <row r="16" spans="1:33" ht="15.75" customHeight="1" x14ac:dyDescent="0.2">
      <c r="A16" s="28" t="s">
        <v>50</v>
      </c>
      <c r="B16" s="28" t="s">
        <v>223</v>
      </c>
      <c r="C16" s="15">
        <f t="shared" si="4"/>
        <v>28.572857142857146</v>
      </c>
      <c r="D16" s="29">
        <v>7</v>
      </c>
      <c r="E16" s="29">
        <v>0</v>
      </c>
      <c r="F16" s="32">
        <v>200.01000000000002</v>
      </c>
      <c r="G16" s="30">
        <v>0</v>
      </c>
      <c r="H16" s="31">
        <f t="shared" si="1"/>
        <v>0</v>
      </c>
      <c r="I16" s="31">
        <f t="shared" si="2"/>
        <v>0.24198123427161974</v>
      </c>
      <c r="J16" s="32">
        <f t="shared" si="5"/>
        <v>48.398666666666671</v>
      </c>
      <c r="K16" s="32">
        <f t="shared" si="3"/>
        <v>6.9140952380952383</v>
      </c>
      <c r="L16" s="29">
        <v>41</v>
      </c>
      <c r="M16" s="33">
        <f t="shared" si="6"/>
        <v>0.17073170731707318</v>
      </c>
      <c r="N16" s="29">
        <v>147</v>
      </c>
      <c r="O16" s="34">
        <f t="shared" ref="O16:P16" si="24">D16/7</f>
        <v>1</v>
      </c>
      <c r="P16" s="34">
        <f t="shared" si="24"/>
        <v>0</v>
      </c>
      <c r="Q16" s="29">
        <f t="shared" si="8"/>
        <v>147</v>
      </c>
      <c r="R16" s="29"/>
      <c r="S16" s="35">
        <v>1.7707006369426701</v>
      </c>
      <c r="T16" s="28">
        <v>104</v>
      </c>
      <c r="U16" s="36">
        <v>20</v>
      </c>
      <c r="V16" s="37" t="s">
        <v>224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0.3888888888888889</v>
      </c>
      <c r="AD16" s="39">
        <f t="shared" si="12"/>
        <v>-2.6133333333333333</v>
      </c>
      <c r="AE16" s="39">
        <v>-9.7799999999999994</v>
      </c>
      <c r="AF16" s="39">
        <v>-7.2195</v>
      </c>
      <c r="AG16" s="39">
        <v>0</v>
      </c>
    </row>
    <row r="17" spans="1:33" ht="15.75" customHeight="1" x14ac:dyDescent="0.2">
      <c r="A17" s="28" t="s">
        <v>51</v>
      </c>
      <c r="B17" s="28" t="s">
        <v>155</v>
      </c>
      <c r="C17" s="15">
        <f t="shared" si="4"/>
        <v>25.375454545454545</v>
      </c>
      <c r="D17" s="29">
        <v>11</v>
      </c>
      <c r="E17" s="29">
        <v>0</v>
      </c>
      <c r="F17" s="32">
        <v>279.13</v>
      </c>
      <c r="G17" s="30">
        <v>-0.08</v>
      </c>
      <c r="H17" s="31">
        <f t="shared" si="1"/>
        <v>2.8660480779565077E-4</v>
      </c>
      <c r="I17" s="31">
        <f t="shared" si="2"/>
        <v>0.16508198091689641</v>
      </c>
      <c r="J17" s="32">
        <f t="shared" si="5"/>
        <v>46.079333333333295</v>
      </c>
      <c r="K17" s="32">
        <f t="shared" si="3"/>
        <v>4.1890303030302993</v>
      </c>
      <c r="L17" s="29">
        <v>60</v>
      </c>
      <c r="M17" s="33">
        <f t="shared" si="6"/>
        <v>0.18333333333333332</v>
      </c>
      <c r="N17" s="29">
        <v>127</v>
      </c>
      <c r="O17" s="34">
        <f t="shared" ref="O17:P17" si="25">D17/7</f>
        <v>1.5714285714285714</v>
      </c>
      <c r="P17" s="34">
        <f t="shared" si="25"/>
        <v>0</v>
      </c>
      <c r="Q17" s="29">
        <f t="shared" si="8"/>
        <v>80</v>
      </c>
      <c r="R17" s="29"/>
      <c r="S17" s="35">
        <v>2.2588235294117598</v>
      </c>
      <c r="T17" s="28">
        <v>104</v>
      </c>
      <c r="U17" s="36">
        <v>20</v>
      </c>
      <c r="V17" s="37" t="s">
        <v>224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0.3888888888888889</v>
      </c>
      <c r="AD17" s="39">
        <f t="shared" si="12"/>
        <v>-4.1066666666666665</v>
      </c>
      <c r="AE17" s="39">
        <v>-9.7799999999999994</v>
      </c>
      <c r="AF17" s="39">
        <v>-7.2195</v>
      </c>
      <c r="AG17" s="39">
        <v>0</v>
      </c>
    </row>
    <row r="18" spans="1:33" ht="15.75" customHeight="1" x14ac:dyDescent="0.2">
      <c r="A18" s="28" t="s">
        <v>52</v>
      </c>
      <c r="B18" s="28" t="s">
        <v>225</v>
      </c>
      <c r="C18" s="15">
        <f t="shared" si="4"/>
        <v>24.100909090909092</v>
      </c>
      <c r="D18" s="29">
        <v>11</v>
      </c>
      <c r="E18" s="29">
        <v>0</v>
      </c>
      <c r="F18" s="32">
        <v>265.11</v>
      </c>
      <c r="G18" s="30">
        <v>-0.08</v>
      </c>
      <c r="H18" s="31">
        <f t="shared" si="1"/>
        <v>3.0176153294858739E-4</v>
      </c>
      <c r="I18" s="31">
        <f t="shared" si="2"/>
        <v>0.11064212339532015</v>
      </c>
      <c r="J18" s="32">
        <f t="shared" si="5"/>
        <v>29.332333333333327</v>
      </c>
      <c r="K18" s="32">
        <f t="shared" si="3"/>
        <v>2.6665757575757572</v>
      </c>
      <c r="L18" s="29">
        <v>60</v>
      </c>
      <c r="M18" s="33">
        <f t="shared" si="6"/>
        <v>0.18333333333333332</v>
      </c>
      <c r="N18" s="29">
        <v>124</v>
      </c>
      <c r="O18" s="34">
        <f t="shared" ref="O18:P18" si="26">D18/7</f>
        <v>1.5714285714285714</v>
      </c>
      <c r="P18" s="34">
        <f t="shared" si="26"/>
        <v>0</v>
      </c>
      <c r="Q18" s="29">
        <f t="shared" si="8"/>
        <v>78</v>
      </c>
      <c r="R18" s="29"/>
      <c r="S18" s="35">
        <v>2.1673306772908298</v>
      </c>
      <c r="T18" s="28">
        <v>104</v>
      </c>
      <c r="U18" s="36" t="s">
        <v>33</v>
      </c>
      <c r="V18" s="37" t="s">
        <v>226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191</v>
      </c>
      <c r="AB18" s="40">
        <f t="shared" si="11"/>
        <v>-0.48</v>
      </c>
      <c r="AC18" s="41">
        <v>0.3888888888888889</v>
      </c>
      <c r="AD18" s="39">
        <f t="shared" si="12"/>
        <v>-4.1066666666666665</v>
      </c>
      <c r="AE18" s="39">
        <v>-9.7799999999999994</v>
      </c>
      <c r="AF18" s="39">
        <v>-7.2195</v>
      </c>
      <c r="AG18" s="39">
        <v>-4.8299999999999992</v>
      </c>
    </row>
    <row r="19" spans="1:33" ht="15.75" customHeight="1" x14ac:dyDescent="0.2">
      <c r="A19" s="28" t="s">
        <v>54</v>
      </c>
      <c r="B19" s="28" t="s">
        <v>82</v>
      </c>
      <c r="C19" s="15">
        <f t="shared" si="4"/>
        <v>23.220000000000002</v>
      </c>
      <c r="D19" s="29">
        <v>13</v>
      </c>
      <c r="E19" s="29">
        <v>0</v>
      </c>
      <c r="F19" s="32">
        <v>301.86</v>
      </c>
      <c r="G19" s="30">
        <v>0</v>
      </c>
      <c r="H19" s="31">
        <f t="shared" si="1"/>
        <v>0</v>
      </c>
      <c r="I19" s="31">
        <f t="shared" si="2"/>
        <v>8.6510854921707764E-2</v>
      </c>
      <c r="J19" s="32">
        <f t="shared" si="5"/>
        <v>26.114166666666705</v>
      </c>
      <c r="K19" s="32">
        <f t="shared" si="3"/>
        <v>2.0087820512820542</v>
      </c>
      <c r="L19" s="29">
        <v>49</v>
      </c>
      <c r="M19" s="33">
        <f t="shared" si="6"/>
        <v>0.26530612244897961</v>
      </c>
      <c r="N19" s="29">
        <v>129</v>
      </c>
      <c r="O19" s="34">
        <f t="shared" ref="O19:P19" si="27">D19/7</f>
        <v>1.8571428571428572</v>
      </c>
      <c r="P19" s="34">
        <f t="shared" si="27"/>
        <v>0</v>
      </c>
      <c r="Q19" s="29">
        <f t="shared" si="8"/>
        <v>69</v>
      </c>
      <c r="R19" s="29"/>
      <c r="S19" s="35">
        <v>1.22167487684729</v>
      </c>
      <c r="T19" s="28">
        <v>293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191</v>
      </c>
      <c r="AB19" s="40">
        <f t="shared" si="11"/>
        <v>-0.48</v>
      </c>
      <c r="AC19" s="41">
        <v>0.3888888888888889</v>
      </c>
      <c r="AD19" s="39">
        <f t="shared" si="12"/>
        <v>-4.8533333333333335</v>
      </c>
      <c r="AE19" s="39">
        <v>-9.7799999999999994</v>
      </c>
      <c r="AF19" s="39">
        <v>-7.2195</v>
      </c>
      <c r="AG19" s="39">
        <v>-4.6199999999999992</v>
      </c>
    </row>
    <row r="20" spans="1:33" ht="15.75" customHeight="1" x14ac:dyDescent="0.2">
      <c r="A20" s="28" t="s">
        <v>55</v>
      </c>
      <c r="B20" s="28" t="s">
        <v>227</v>
      </c>
      <c r="C20" s="15">
        <f t="shared" si="4"/>
        <v>23.541666666666668</v>
      </c>
      <c r="D20" s="29">
        <v>12</v>
      </c>
      <c r="E20" s="29">
        <v>0</v>
      </c>
      <c r="F20" s="32">
        <v>282.5</v>
      </c>
      <c r="G20" s="30">
        <v>0</v>
      </c>
      <c r="H20" s="31">
        <f t="shared" si="1"/>
        <v>0</v>
      </c>
      <c r="I20" s="31">
        <f t="shared" si="2"/>
        <v>0.11203893805309735</v>
      </c>
      <c r="J20" s="32">
        <f t="shared" si="5"/>
        <v>31.651</v>
      </c>
      <c r="K20" s="32">
        <f t="shared" si="3"/>
        <v>2.6375833333333332</v>
      </c>
      <c r="L20" s="29">
        <v>67</v>
      </c>
      <c r="M20" s="33">
        <f t="shared" si="6"/>
        <v>0.17910447761194029</v>
      </c>
      <c r="N20" s="29">
        <v>121</v>
      </c>
      <c r="O20" s="34">
        <f t="shared" ref="O20:P20" si="28">D20/7</f>
        <v>1.7142857142857142</v>
      </c>
      <c r="P20" s="34">
        <f t="shared" si="28"/>
        <v>0</v>
      </c>
      <c r="Q20" s="29">
        <f t="shared" si="8"/>
        <v>70</v>
      </c>
      <c r="R20" s="29"/>
      <c r="S20" s="35">
        <v>1.2584269662921299</v>
      </c>
      <c r="T20" s="28">
        <v>209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191</v>
      </c>
      <c r="AB20" s="40">
        <f t="shared" si="11"/>
        <v>-0.48</v>
      </c>
      <c r="AC20" s="41">
        <v>0.3888888888888889</v>
      </c>
      <c r="AD20" s="39">
        <f t="shared" si="12"/>
        <v>-4.4800000000000004</v>
      </c>
      <c r="AE20" s="39">
        <v>-9.7799999999999994</v>
      </c>
      <c r="AF20" s="39">
        <v>-7.2195</v>
      </c>
      <c r="AG20" s="39">
        <v>0</v>
      </c>
    </row>
    <row r="21" spans="1:33" ht="15.75" customHeight="1" x14ac:dyDescent="0.2">
      <c r="A21" s="28" t="s">
        <v>56</v>
      </c>
      <c r="B21" s="28" t="s">
        <v>82</v>
      </c>
      <c r="C21" s="15">
        <f t="shared" si="4"/>
        <v>24.595000000000002</v>
      </c>
      <c r="D21" s="29">
        <v>8</v>
      </c>
      <c r="E21" s="29">
        <v>1</v>
      </c>
      <c r="F21" s="32">
        <v>196.76000000000002</v>
      </c>
      <c r="G21" s="30">
        <v>0</v>
      </c>
      <c r="H21" s="31">
        <f t="shared" si="1"/>
        <v>0</v>
      </c>
      <c r="I21" s="31">
        <f t="shared" si="2"/>
        <v>0.143643694517856</v>
      </c>
      <c r="J21" s="32">
        <f t="shared" si="5"/>
        <v>28.263333333333346</v>
      </c>
      <c r="K21" s="32">
        <f t="shared" si="3"/>
        <v>3.5329166666666683</v>
      </c>
      <c r="L21" s="29">
        <v>22</v>
      </c>
      <c r="M21" s="33">
        <f t="shared" si="6"/>
        <v>0.36363636363636365</v>
      </c>
      <c r="N21" s="29">
        <v>107</v>
      </c>
      <c r="O21" s="34">
        <f t="shared" ref="O21:P21" si="29">D21/7</f>
        <v>1.1428571428571428</v>
      </c>
      <c r="P21" s="34">
        <f t="shared" si="29"/>
        <v>0.14285714285714285</v>
      </c>
      <c r="Q21" s="29">
        <f t="shared" si="8"/>
        <v>83</v>
      </c>
      <c r="R21" s="29"/>
      <c r="S21" s="35">
        <v>1.3517241379310301</v>
      </c>
      <c r="T21" s="28">
        <v>209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191</v>
      </c>
      <c r="AB21" s="40">
        <f t="shared" si="11"/>
        <v>-0.48</v>
      </c>
      <c r="AC21" s="41">
        <v>0.3888888888888889</v>
      </c>
      <c r="AD21" s="39">
        <f t="shared" si="12"/>
        <v>-2.9866666666666668</v>
      </c>
      <c r="AE21" s="39">
        <v>-9.7799999999999994</v>
      </c>
      <c r="AF21" s="39">
        <v>-7.2195</v>
      </c>
      <c r="AG21" s="39">
        <v>0</v>
      </c>
    </row>
    <row r="22" spans="1:33" ht="15.75" customHeight="1" x14ac:dyDescent="0.2">
      <c r="A22" s="28" t="s">
        <v>57</v>
      </c>
      <c r="B22" s="28" t="s">
        <v>228</v>
      </c>
      <c r="C22" s="15">
        <f t="shared" si="4"/>
        <v>25.075555555555553</v>
      </c>
      <c r="D22" s="29">
        <v>9</v>
      </c>
      <c r="E22" s="29">
        <v>0</v>
      </c>
      <c r="F22" s="30">
        <v>225.67999999999998</v>
      </c>
      <c r="G22" s="30">
        <v>0</v>
      </c>
      <c r="H22" s="31">
        <f t="shared" si="1"/>
        <v>0</v>
      </c>
      <c r="I22" s="31">
        <f t="shared" si="2"/>
        <v>0.15718052109181135</v>
      </c>
      <c r="J22" s="32">
        <f t="shared" si="5"/>
        <v>35.472499999999982</v>
      </c>
      <c r="K22" s="32">
        <f t="shared" si="3"/>
        <v>3.9413888888888868</v>
      </c>
      <c r="L22" s="29">
        <v>40</v>
      </c>
      <c r="M22" s="33">
        <f t="shared" si="6"/>
        <v>0.22500000000000001</v>
      </c>
      <c r="N22" s="29">
        <v>103</v>
      </c>
      <c r="O22" s="34">
        <f t="shared" ref="O22:P22" si="30">D22/7</f>
        <v>1.2857142857142858</v>
      </c>
      <c r="P22" s="34">
        <f t="shared" si="30"/>
        <v>0</v>
      </c>
      <c r="Q22" s="29">
        <f t="shared" si="8"/>
        <v>80</v>
      </c>
      <c r="R22" s="29"/>
      <c r="S22" s="35">
        <v>1.2549019607843099</v>
      </c>
      <c r="T22" s="28">
        <v>154</v>
      </c>
      <c r="U22" s="36">
        <v>84</v>
      </c>
      <c r="V22" s="37" t="s">
        <v>229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0.3888888888888889</v>
      </c>
      <c r="AD22" s="39">
        <f t="shared" si="12"/>
        <v>-3.3600000000000003</v>
      </c>
      <c r="AE22" s="39">
        <v>-9.7799999999999994</v>
      </c>
      <c r="AF22" s="39">
        <v>-7.2195</v>
      </c>
      <c r="AG22" s="39">
        <v>0</v>
      </c>
    </row>
    <row r="23" spans="1:33" ht="15.75" customHeight="1" x14ac:dyDescent="0.2">
      <c r="A23" s="28" t="s">
        <v>58</v>
      </c>
      <c r="B23" s="28" t="s">
        <v>230</v>
      </c>
      <c r="C23" s="15">
        <f t="shared" si="4"/>
        <v>25.962222222222223</v>
      </c>
      <c r="D23" s="29">
        <v>9</v>
      </c>
      <c r="E23" s="29">
        <v>0</v>
      </c>
      <c r="F23" s="32">
        <v>233.66</v>
      </c>
      <c r="G23" s="30">
        <v>-7.3800000000000008</v>
      </c>
      <c r="H23" s="31">
        <f t="shared" si="1"/>
        <v>3.1584353333903969E-2</v>
      </c>
      <c r="I23" s="31">
        <f t="shared" si="2"/>
        <v>0.14925746811606608</v>
      </c>
      <c r="J23" s="32">
        <f t="shared" si="5"/>
        <v>34.875500000000002</v>
      </c>
      <c r="K23" s="32">
        <f t="shared" si="3"/>
        <v>3.8750555555555559</v>
      </c>
      <c r="L23" s="29">
        <v>56</v>
      </c>
      <c r="M23" s="33">
        <f t="shared" si="6"/>
        <v>0.16071428571428573</v>
      </c>
      <c r="N23" s="29">
        <v>93</v>
      </c>
      <c r="O23" s="34">
        <f t="shared" ref="O23:P23" si="31">D23/7</f>
        <v>1.2857142857142858</v>
      </c>
      <c r="P23" s="34">
        <f t="shared" si="31"/>
        <v>0</v>
      </c>
      <c r="Q23" s="29">
        <f t="shared" si="8"/>
        <v>72</v>
      </c>
      <c r="R23" s="29"/>
      <c r="S23" s="35">
        <v>0.86138613861386104</v>
      </c>
      <c r="T23" s="28">
        <v>154</v>
      </c>
      <c r="U23" s="36" t="s">
        <v>33</v>
      </c>
      <c r="V23" s="37" t="s">
        <v>231</v>
      </c>
      <c r="W23" s="28">
        <v>1</v>
      </c>
      <c r="X23" s="38">
        <f t="shared" si="9"/>
        <v>0.1111111111111111</v>
      </c>
      <c r="Y23" s="39">
        <f t="shared" si="10"/>
        <v>3.6900000000000004</v>
      </c>
      <c r="Z23" s="28">
        <v>1</v>
      </c>
      <c r="AA23" s="28" t="s">
        <v>191</v>
      </c>
      <c r="AB23" s="40">
        <f t="shared" si="11"/>
        <v>-0.48</v>
      </c>
      <c r="AC23" s="41">
        <v>0.3888888888888889</v>
      </c>
      <c r="AD23" s="39">
        <f t="shared" si="12"/>
        <v>-3.3600000000000003</v>
      </c>
      <c r="AE23" s="39">
        <v>-9.7799999999999994</v>
      </c>
      <c r="AF23" s="39">
        <v>-7.2195</v>
      </c>
      <c r="AG23" s="39">
        <v>0</v>
      </c>
    </row>
    <row r="24" spans="1:33" ht="15.75" customHeight="1" x14ac:dyDescent="0.2">
      <c r="A24" s="28" t="s">
        <v>59</v>
      </c>
      <c r="B24" s="28" t="s">
        <v>232</v>
      </c>
      <c r="C24" s="15">
        <f t="shared" si="4"/>
        <v>24.022500000000001</v>
      </c>
      <c r="D24" s="29">
        <v>4</v>
      </c>
      <c r="E24" s="29">
        <v>0</v>
      </c>
      <c r="F24" s="32">
        <v>96.09</v>
      </c>
      <c r="G24" s="32">
        <v>-12.32</v>
      </c>
      <c r="H24" s="31">
        <f t="shared" si="1"/>
        <v>0.12821313352065772</v>
      </c>
      <c r="I24" s="31">
        <f t="shared" si="2"/>
        <v>-1.8366461997432821E-2</v>
      </c>
      <c r="J24" s="32">
        <f t="shared" si="5"/>
        <v>-1.7648333333333197</v>
      </c>
      <c r="K24" s="32">
        <f t="shared" si="3"/>
        <v>-0.44120833333332993</v>
      </c>
      <c r="L24" s="29">
        <v>44</v>
      </c>
      <c r="M24" s="33">
        <f t="shared" si="6"/>
        <v>9.0909090909090912E-2</v>
      </c>
      <c r="N24" s="29">
        <v>87</v>
      </c>
      <c r="O24" s="34">
        <f t="shared" ref="O24:P24" si="32">D24/7</f>
        <v>0.5714285714285714</v>
      </c>
      <c r="P24" s="34">
        <f t="shared" si="32"/>
        <v>0</v>
      </c>
      <c r="Q24" s="29">
        <f t="shared" si="8"/>
        <v>152</v>
      </c>
      <c r="R24" s="29"/>
      <c r="S24" s="35">
        <v>0.95140664961636801</v>
      </c>
      <c r="T24" s="28">
        <v>154</v>
      </c>
      <c r="U24" s="36">
        <v>84</v>
      </c>
      <c r="V24" s="37" t="s">
        <v>233</v>
      </c>
      <c r="W24" s="28">
        <v>0</v>
      </c>
      <c r="X24" s="38">
        <f t="shared" si="9"/>
        <v>0</v>
      </c>
      <c r="Y24" s="39">
        <f t="shared" si="10"/>
        <v>6.16</v>
      </c>
      <c r="Z24" s="28">
        <v>2</v>
      </c>
      <c r="AA24" s="28" t="s">
        <v>191</v>
      </c>
      <c r="AB24" s="40">
        <f t="shared" si="11"/>
        <v>-0.48</v>
      </c>
      <c r="AC24" s="41">
        <v>0.3888888888888889</v>
      </c>
      <c r="AD24" s="39">
        <f t="shared" si="12"/>
        <v>-1.4933333333333334</v>
      </c>
      <c r="AE24" s="39">
        <v>-9.7799999999999994</v>
      </c>
      <c r="AF24" s="39">
        <v>-7.2195</v>
      </c>
      <c r="AG24" s="39">
        <v>-1.63</v>
      </c>
    </row>
    <row r="25" spans="1:33" ht="15.75" customHeight="1" x14ac:dyDescent="0.2">
      <c r="A25" s="14" t="s">
        <v>60</v>
      </c>
      <c r="B25" s="14" t="s">
        <v>234</v>
      </c>
      <c r="C25" s="15">
        <f t="shared" si="4"/>
        <v>21.231538461538459</v>
      </c>
      <c r="D25" s="16">
        <v>13</v>
      </c>
      <c r="E25" s="16">
        <v>0</v>
      </c>
      <c r="F25" s="17">
        <v>276.01</v>
      </c>
      <c r="G25" s="17">
        <v>-15.34</v>
      </c>
      <c r="H25" s="31">
        <f t="shared" si="1"/>
        <v>5.5577696460273177E-2</v>
      </c>
      <c r="I25" s="31">
        <f t="shared" si="2"/>
        <v>-2.7480284530753706E-2</v>
      </c>
      <c r="J25" s="32">
        <f t="shared" si="5"/>
        <v>-7.5848333333333304</v>
      </c>
      <c r="K25" s="32">
        <f t="shared" si="3"/>
        <v>-0.58344871794871778</v>
      </c>
      <c r="L25" s="16">
        <v>64</v>
      </c>
      <c r="M25" s="33">
        <f t="shared" si="6"/>
        <v>0.203125</v>
      </c>
      <c r="N25" s="16">
        <v>73</v>
      </c>
      <c r="O25" s="34">
        <f t="shared" ref="O25:P25" si="33">D25/7</f>
        <v>1.8571428571428572</v>
      </c>
      <c r="P25" s="34">
        <f t="shared" si="33"/>
        <v>0</v>
      </c>
      <c r="Q25" s="29">
        <f t="shared" si="8"/>
        <v>39</v>
      </c>
      <c r="R25" s="29"/>
      <c r="S25" s="21">
        <v>1.1751412429378529</v>
      </c>
      <c r="T25" s="28">
        <v>154</v>
      </c>
      <c r="U25" s="36">
        <v>84</v>
      </c>
      <c r="V25" s="37" t="s">
        <v>235</v>
      </c>
      <c r="W25" s="14">
        <v>1</v>
      </c>
      <c r="X25" s="38">
        <f t="shared" si="9"/>
        <v>7.6923076923076927E-2</v>
      </c>
      <c r="Y25" s="39">
        <f t="shared" si="10"/>
        <v>7.67</v>
      </c>
      <c r="Z25" s="14">
        <v>1</v>
      </c>
      <c r="AA25" s="28" t="s">
        <v>191</v>
      </c>
      <c r="AB25" s="40">
        <f t="shared" si="11"/>
        <v>-0.48</v>
      </c>
      <c r="AC25" s="41">
        <v>0.3888888888888889</v>
      </c>
      <c r="AD25" s="39">
        <f t="shared" si="12"/>
        <v>-4.8533333333333335</v>
      </c>
      <c r="AE25" s="25">
        <v>-9.7799999999999994</v>
      </c>
      <c r="AF25" s="25">
        <v>-7.22</v>
      </c>
      <c r="AG25" s="25">
        <v>-1</v>
      </c>
    </row>
    <row r="26" spans="1:33" ht="15.75" customHeight="1" x14ac:dyDescent="0.2">
      <c r="A26" s="14" t="s">
        <v>61</v>
      </c>
      <c r="B26" s="28" t="s">
        <v>82</v>
      </c>
      <c r="C26" s="15">
        <f t="shared" si="4"/>
        <v>21.806999999999999</v>
      </c>
      <c r="D26" s="16">
        <v>10</v>
      </c>
      <c r="E26" s="16">
        <v>0</v>
      </c>
      <c r="F26" s="17">
        <v>218.07</v>
      </c>
      <c r="G26" s="17">
        <v>-6.2600000000000007</v>
      </c>
      <c r="H26" s="31">
        <f t="shared" si="1"/>
        <v>2.8706378685743113E-2</v>
      </c>
      <c r="I26" s="31">
        <f t="shared" si="2"/>
        <v>6.2877363537702687E-3</v>
      </c>
      <c r="J26" s="32">
        <f t="shared" si="5"/>
        <v>1.3711666666666824</v>
      </c>
      <c r="K26" s="32">
        <f t="shared" si="3"/>
        <v>0.13711666666666825</v>
      </c>
      <c r="L26" s="16">
        <v>32</v>
      </c>
      <c r="M26" s="33">
        <f t="shared" si="6"/>
        <v>0.3125</v>
      </c>
      <c r="N26" s="16">
        <v>63</v>
      </c>
      <c r="O26" s="34">
        <f t="shared" ref="O26:P26" si="34">D26/7</f>
        <v>1.4285714285714286</v>
      </c>
      <c r="P26" s="34">
        <f t="shared" si="34"/>
        <v>0</v>
      </c>
      <c r="Q26" s="29">
        <f t="shared" si="8"/>
        <v>44</v>
      </c>
      <c r="R26" s="29"/>
      <c r="S26" s="21">
        <v>1.3661538461538461</v>
      </c>
      <c r="T26" s="28">
        <v>154</v>
      </c>
      <c r="U26" s="36">
        <v>84</v>
      </c>
      <c r="V26" s="37" t="s">
        <v>236</v>
      </c>
      <c r="W26" s="14">
        <v>0</v>
      </c>
      <c r="X26" s="38">
        <f t="shared" si="9"/>
        <v>0</v>
      </c>
      <c r="Y26" s="39">
        <f t="shared" si="10"/>
        <v>6.2600000000000007</v>
      </c>
      <c r="Z26" s="14">
        <v>1</v>
      </c>
      <c r="AA26" s="28" t="s">
        <v>191</v>
      </c>
      <c r="AB26" s="40">
        <f t="shared" si="11"/>
        <v>-0.48</v>
      </c>
      <c r="AC26" s="41">
        <v>0.3888888888888889</v>
      </c>
      <c r="AD26" s="39">
        <f t="shared" si="12"/>
        <v>-3.7333333333333334</v>
      </c>
      <c r="AE26" s="25">
        <v>-10.18</v>
      </c>
      <c r="AF26" s="25">
        <v>-7.2195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22.31</v>
      </c>
      <c r="D27" s="16">
        <v>11</v>
      </c>
      <c r="E27" s="16">
        <v>3</v>
      </c>
      <c r="F27" s="17">
        <v>245.41</v>
      </c>
      <c r="G27" s="17">
        <v>-9.3500000000000014</v>
      </c>
      <c r="H27" s="31">
        <f t="shared" si="1"/>
        <v>3.8099506947557156E-2</v>
      </c>
      <c r="I27" s="31">
        <f t="shared" si="2"/>
        <v>1.5269684745256293E-2</v>
      </c>
      <c r="J27" s="32">
        <f t="shared" si="5"/>
        <v>3.7473333333333469</v>
      </c>
      <c r="K27" s="32">
        <f t="shared" si="3"/>
        <v>0.34066666666666789</v>
      </c>
      <c r="L27" s="16">
        <v>44</v>
      </c>
      <c r="M27" s="33">
        <f t="shared" si="6"/>
        <v>0.25</v>
      </c>
      <c r="N27" s="16">
        <v>49</v>
      </c>
      <c r="O27" s="34">
        <f t="shared" ref="O27:P27" si="35">D27/7</f>
        <v>1.5714285714285714</v>
      </c>
      <c r="P27" s="34">
        <f t="shared" si="35"/>
        <v>0.42857142857142855</v>
      </c>
      <c r="Q27" s="29">
        <f t="shared" si="8"/>
        <v>24</v>
      </c>
      <c r="R27" s="29"/>
      <c r="S27" s="21">
        <v>1.082251082251082</v>
      </c>
      <c r="T27" s="28">
        <v>293</v>
      </c>
      <c r="U27" s="36">
        <v>84</v>
      </c>
      <c r="V27" s="37" t="s">
        <v>236</v>
      </c>
      <c r="W27" s="14">
        <v>0</v>
      </c>
      <c r="X27" s="38">
        <f t="shared" si="9"/>
        <v>0</v>
      </c>
      <c r="Y27" s="39">
        <f t="shared" si="10"/>
        <v>4.6750000000000007</v>
      </c>
      <c r="Z27" s="14">
        <v>2</v>
      </c>
      <c r="AA27" s="28" t="s">
        <v>191</v>
      </c>
      <c r="AB27" s="40">
        <f t="shared" si="11"/>
        <v>-0.48</v>
      </c>
      <c r="AC27" s="41">
        <v>0.3888888888888889</v>
      </c>
      <c r="AD27" s="39">
        <f t="shared" si="12"/>
        <v>-4.1066666666666665</v>
      </c>
      <c r="AE27" s="25">
        <v>-10.18</v>
      </c>
      <c r="AF27" s="25">
        <v>-7.2195</v>
      </c>
      <c r="AG27" s="25">
        <v>0</v>
      </c>
    </row>
    <row r="28" spans="1:33" ht="15.75" customHeight="1" x14ac:dyDescent="0.2">
      <c r="A28" s="14" t="s">
        <v>63</v>
      </c>
      <c r="B28" s="14" t="s">
        <v>237</v>
      </c>
      <c r="C28" s="15">
        <f t="shared" si="4"/>
        <v>22.019090909090909</v>
      </c>
      <c r="D28" s="16">
        <v>11</v>
      </c>
      <c r="E28" s="16">
        <v>1</v>
      </c>
      <c r="F28" s="17">
        <v>242.21</v>
      </c>
      <c r="G28" s="17">
        <v>-22.79</v>
      </c>
      <c r="H28" s="31">
        <f t="shared" si="1"/>
        <v>9.4091903719912467E-2</v>
      </c>
      <c r="I28" s="31">
        <f t="shared" si="2"/>
        <v>-5.1247540013486845E-2</v>
      </c>
      <c r="J28" s="32">
        <f t="shared" si="5"/>
        <v>-12.412666666666649</v>
      </c>
      <c r="K28" s="32">
        <f t="shared" si="3"/>
        <v>-1.1284242424242408</v>
      </c>
      <c r="L28" s="16">
        <v>49</v>
      </c>
      <c r="M28" s="33">
        <f t="shared" si="6"/>
        <v>0.22448979591836735</v>
      </c>
      <c r="N28" s="16">
        <v>38</v>
      </c>
      <c r="O28" s="34">
        <f t="shared" ref="O28:P28" si="36">D28/7</f>
        <v>1.5714285714285714</v>
      </c>
      <c r="P28" s="34">
        <f t="shared" si="36"/>
        <v>0.14285714285714285</v>
      </c>
      <c r="Q28" s="29">
        <f t="shared" si="8"/>
        <v>22</v>
      </c>
      <c r="R28" s="29"/>
      <c r="S28" s="21">
        <v>1.2009029345372459</v>
      </c>
      <c r="T28" s="14" t="s">
        <v>33</v>
      </c>
      <c r="U28" s="22">
        <v>84</v>
      </c>
      <c r="V28" s="43" t="s">
        <v>238</v>
      </c>
      <c r="W28" s="14">
        <v>0</v>
      </c>
      <c r="X28" s="38">
        <f t="shared" si="9"/>
        <v>0</v>
      </c>
      <c r="Y28" s="39">
        <f t="shared" si="10"/>
        <v>5.6974999999999998</v>
      </c>
      <c r="Z28" s="14">
        <v>4</v>
      </c>
      <c r="AA28" s="28" t="s">
        <v>191</v>
      </c>
      <c r="AB28" s="40">
        <f t="shared" si="11"/>
        <v>-0.48</v>
      </c>
      <c r="AC28" s="41">
        <v>0.3888888888888889</v>
      </c>
      <c r="AD28" s="39">
        <f t="shared" si="12"/>
        <v>-4.1066666666666665</v>
      </c>
      <c r="AE28" s="25">
        <v>-10.18</v>
      </c>
      <c r="AF28" s="25">
        <v>-7.2195</v>
      </c>
      <c r="AG28" s="25">
        <v>0</v>
      </c>
    </row>
    <row r="29" spans="1:33" ht="15.75" customHeight="1" x14ac:dyDescent="0.2">
      <c r="A29" s="14" t="s">
        <v>65</v>
      </c>
      <c r="B29" s="14"/>
      <c r="C29" s="15">
        <f t="shared" si="4"/>
        <v>23.64</v>
      </c>
      <c r="D29" s="16">
        <v>11</v>
      </c>
      <c r="E29" s="16">
        <v>0</v>
      </c>
      <c r="F29" s="17">
        <v>260.04000000000002</v>
      </c>
      <c r="G29" s="17">
        <v>-7.3500000000000014</v>
      </c>
      <c r="H29" s="31">
        <f t="shared" si="1"/>
        <v>2.8264882325796034E-2</v>
      </c>
      <c r="I29" s="31">
        <f t="shared" si="2"/>
        <v>6.9923216940983565E-2</v>
      </c>
      <c r="J29" s="32">
        <f t="shared" si="5"/>
        <v>18.182833333333367</v>
      </c>
      <c r="K29" s="32">
        <f t="shared" si="3"/>
        <v>1.6529848484848515</v>
      </c>
      <c r="L29" s="16">
        <v>46</v>
      </c>
      <c r="M29" s="33">
        <f t="shared" si="6"/>
        <v>0.2391304347826087</v>
      </c>
      <c r="N29" s="16">
        <v>26</v>
      </c>
      <c r="O29" s="34">
        <f t="shared" ref="O29:P29" si="37">D29/7</f>
        <v>1.5714285714285714</v>
      </c>
      <c r="P29" s="34">
        <f t="shared" si="37"/>
        <v>0</v>
      </c>
      <c r="Q29" s="29">
        <f t="shared" si="8"/>
        <v>16</v>
      </c>
      <c r="R29" s="29"/>
      <c r="S29" s="21">
        <v>1.410579345088161</v>
      </c>
      <c r="T29" s="14" t="s">
        <v>33</v>
      </c>
      <c r="U29" s="22">
        <v>84</v>
      </c>
      <c r="V29" s="43" t="s">
        <v>238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191</v>
      </c>
      <c r="AB29" s="40">
        <f t="shared" si="11"/>
        <v>-0.48</v>
      </c>
      <c r="AC29" s="41">
        <v>0.3888888888888889</v>
      </c>
      <c r="AD29" s="39">
        <f t="shared" si="12"/>
        <v>-4.1066666666666665</v>
      </c>
      <c r="AE29" s="25">
        <v>-10.18</v>
      </c>
      <c r="AF29" s="25">
        <v>-7.2195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23.990000000000002</v>
      </c>
      <c r="D30" s="16">
        <v>9</v>
      </c>
      <c r="E30" s="16">
        <v>0</v>
      </c>
      <c r="F30" s="17">
        <v>215.91000000000003</v>
      </c>
      <c r="G30" s="17">
        <v>0</v>
      </c>
      <c r="H30" s="31">
        <f t="shared" si="1"/>
        <v>0</v>
      </c>
      <c r="I30" s="31">
        <f t="shared" si="2"/>
        <v>7.7493931499235821E-2</v>
      </c>
      <c r="J30" s="32">
        <f t="shared" si="5"/>
        <v>16.731714750000009</v>
      </c>
      <c r="K30" s="32">
        <f t="shared" si="3"/>
        <v>1.8590794166666678</v>
      </c>
      <c r="L30" s="16">
        <v>28</v>
      </c>
      <c r="M30" s="33">
        <f t="shared" si="6"/>
        <v>0.32142857142857145</v>
      </c>
      <c r="N30" s="16">
        <v>103</v>
      </c>
      <c r="O30" s="34">
        <f t="shared" ref="O30:P30" si="38">D30/7</f>
        <v>1.2857142857142858</v>
      </c>
      <c r="P30" s="34">
        <f t="shared" si="38"/>
        <v>0</v>
      </c>
      <c r="Q30" s="29">
        <f t="shared" si="8"/>
        <v>80</v>
      </c>
      <c r="R30" s="29"/>
      <c r="S30" s="21">
        <v>1.526462395543176</v>
      </c>
      <c r="T30" s="14" t="s">
        <v>33</v>
      </c>
      <c r="U30" s="22">
        <v>84</v>
      </c>
      <c r="V30" s="43" t="s">
        <v>238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0.3888888888888889</v>
      </c>
      <c r="AD30" s="39">
        <f t="shared" si="12"/>
        <v>-3.3600000000000003</v>
      </c>
      <c r="AE30" s="25">
        <v>-10.18</v>
      </c>
      <c r="AF30" s="25">
        <v>-7.9790872500000001</v>
      </c>
      <c r="AG30" s="25">
        <v>0</v>
      </c>
    </row>
    <row r="31" spans="1:33" ht="15.75" customHeight="1" x14ac:dyDescent="0.2">
      <c r="A31" s="14" t="s">
        <v>67</v>
      </c>
      <c r="B31" s="49" t="s">
        <v>82</v>
      </c>
      <c r="C31" s="15">
        <f t="shared" si="4"/>
        <v>24.039090909090909</v>
      </c>
      <c r="D31" s="16">
        <v>11</v>
      </c>
      <c r="E31" s="16">
        <v>0</v>
      </c>
      <c r="F31" s="17">
        <v>264.43</v>
      </c>
      <c r="G31" s="44">
        <v>0</v>
      </c>
      <c r="H31" s="31">
        <f t="shared" si="1"/>
        <v>0</v>
      </c>
      <c r="I31" s="31">
        <f t="shared" si="2"/>
        <v>7.9071488043464935E-2</v>
      </c>
      <c r="J31" s="32">
        <f t="shared" si="5"/>
        <v>20.908873583333435</v>
      </c>
      <c r="K31" s="32">
        <f t="shared" si="3"/>
        <v>1.9008066893939486</v>
      </c>
      <c r="L31" s="16">
        <v>45</v>
      </c>
      <c r="M31" s="33">
        <f t="shared" si="6"/>
        <v>0.24444444444444444</v>
      </c>
      <c r="N31" s="16">
        <v>96</v>
      </c>
      <c r="O31" s="34">
        <f t="shared" ref="O31:P32" si="39">D31/7</f>
        <v>1.5714285714285714</v>
      </c>
      <c r="P31" s="34">
        <f t="shared" si="39"/>
        <v>0</v>
      </c>
      <c r="Q31" s="29">
        <f t="shared" si="8"/>
        <v>61</v>
      </c>
      <c r="R31" s="29"/>
      <c r="S31" s="21">
        <v>1.3007334963325099</v>
      </c>
      <c r="T31" s="14">
        <v>139</v>
      </c>
      <c r="U31" s="22" t="s">
        <v>33</v>
      </c>
      <c r="V31" s="43" t="s">
        <v>1365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0.3888888888888889</v>
      </c>
      <c r="AD31" s="39">
        <f t="shared" si="12"/>
        <v>-4.1066666666666665</v>
      </c>
      <c r="AE31" s="45">
        <v>-10.18</v>
      </c>
      <c r="AF31" s="45">
        <v>-7.9790872499999903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24.16375</v>
      </c>
      <c r="D32" s="54">
        <v>8</v>
      </c>
      <c r="E32" s="54">
        <v>0</v>
      </c>
      <c r="F32" s="55">
        <v>193.31</v>
      </c>
      <c r="G32" s="55">
        <v>0</v>
      </c>
      <c r="H32" s="31">
        <f t="shared" si="1"/>
        <v>0</v>
      </c>
      <c r="I32" s="31">
        <f t="shared" si="2"/>
        <v>4.5492397358301934E-2</v>
      </c>
      <c r="J32" s="32">
        <f t="shared" si="5"/>
        <v>8.7941353333333474</v>
      </c>
      <c r="K32" s="32">
        <f t="shared" si="3"/>
        <v>1.0992669166666684</v>
      </c>
      <c r="L32" s="54">
        <v>41</v>
      </c>
      <c r="M32" s="33">
        <f t="shared" si="6"/>
        <v>0.1951219512195122</v>
      </c>
      <c r="N32" s="54">
        <v>84</v>
      </c>
      <c r="O32" s="34">
        <f t="shared" si="39"/>
        <v>1.1428571428571428</v>
      </c>
      <c r="P32" s="34">
        <f t="shared" si="39"/>
        <v>0</v>
      </c>
      <c r="Q32" s="29">
        <f t="shared" si="8"/>
        <v>73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1.382978723404255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191</v>
      </c>
      <c r="AB32" s="40">
        <f t="shared" si="11"/>
        <v>-0.48</v>
      </c>
      <c r="AC32" s="59">
        <v>0.3888888888888889</v>
      </c>
      <c r="AD32" s="39">
        <f t="shared" si="12"/>
        <v>-2.9866666666666668</v>
      </c>
      <c r="AE32" s="60">
        <v>-10.18</v>
      </c>
      <c r="AF32" s="60">
        <v>-7.9790872500000001</v>
      </c>
      <c r="AG32" s="60">
        <v>-7.26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1:33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1:33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1:33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1:33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20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Coat Hook Rack - Wall Mounted Wooden 5 Hook Rail, White Wood, Black Hooks")</f>
        <v>Wall Coat Hook Rack - Wall Mounted Wooden 5 Hook Rail, White Wood, Black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Info!B1:BJ5000""),2,FALSE),"""")"),"B07MKPJP7J")</f>
        <v>B07MKPJP7J</v>
      </c>
      <c r="B2" s="2" t="s">
        <v>239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02" customHeight="1" x14ac:dyDescent="0.2">
      <c r="A3" s="83" t="s">
        <v>30</v>
      </c>
      <c r="B3" s="80"/>
      <c r="C3" s="3">
        <f>((AE32+AF32)/0.85)*-1</f>
        <v>21.775396764705885</v>
      </c>
      <c r="D3" s="4">
        <f>SUM(D4:D99702)</f>
        <v>267</v>
      </c>
      <c r="E3" s="4"/>
      <c r="F3" s="5">
        <f t="shared" ref="F3:G3" si="0">SUM(F4:F99702)</f>
        <v>7034.35</v>
      </c>
      <c r="G3" s="5">
        <f t="shared" si="0"/>
        <v>-226.34999999999997</v>
      </c>
      <c r="H3" s="6">
        <f t="shared" ref="H3:H32" si="1">G3/F3*-1</f>
        <v>3.2177813159709134E-2</v>
      </c>
      <c r="I3" s="7">
        <f t="shared" ref="I3:I32" si="2">J3/F3</f>
        <v>0.14442731439096651</v>
      </c>
      <c r="J3" s="5">
        <f>SUM(J4:J99702)</f>
        <v>1015.9522789860954</v>
      </c>
      <c r="K3" s="5">
        <f t="shared" ref="K3:K32" si="3">J3/D3</f>
        <v>3.805064715303728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Sheet!a1:g5000""),2,FALSE),"""")"),"2.5 - March
2 - April
2 - May
2 - June
2 - July
2 - Aug
2 - Sept
1.5 - Oct
1.5 - Nov
1.5 - Dec
2.5 - Jan
2.5 - Feb")</f>
        <v>2.5 - March
2 - April
2 - May
2 - June
2 - July
2 - Aug
2 - Sept
1.5 - Oct
1.5 - Nov
1.5 - Dec
2.5 - Jan
2.5 -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13</v>
      </c>
      <c r="X3" s="6">
        <f>W3/D3</f>
        <v>4.8689138576779027E-2</v>
      </c>
      <c r="Y3" s="5"/>
      <c r="Z3" s="4"/>
      <c r="AA3" s="4"/>
      <c r="AB3" s="4"/>
      <c r="AC3" s="4"/>
      <c r="AD3" s="5">
        <f>SUM(AD4:AD99702)</f>
        <v>-103.39047601390492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Info!B2:BZ3000""),37,FALSE)),"""")*-1"),-7.94908725)</f>
        <v>-7.9490872499999998</v>
      </c>
      <c r="AG3" s="5">
        <f>SUM(AG4:AG99702)</f>
        <v>-8.74</v>
      </c>
    </row>
    <row r="4" spans="1:33" ht="15.75" customHeight="1" x14ac:dyDescent="0.2">
      <c r="A4" s="14" t="s">
        <v>31</v>
      </c>
      <c r="B4" s="14" t="s">
        <v>167</v>
      </c>
      <c r="C4" s="15">
        <f t="shared" ref="C4:C32" si="4">IFERROR(F4/D4," - ")</f>
        <v>24.220769230769235</v>
      </c>
      <c r="D4" s="16">
        <v>13</v>
      </c>
      <c r="E4" s="16">
        <v>0</v>
      </c>
      <c r="F4" s="17">
        <v>314.87000000000006</v>
      </c>
      <c r="G4" s="17">
        <v>0</v>
      </c>
      <c r="H4" s="18">
        <f t="shared" si="1"/>
        <v>0</v>
      </c>
      <c r="I4" s="18">
        <f t="shared" si="2"/>
        <v>0.13596611299901559</v>
      </c>
      <c r="J4" s="17">
        <f t="shared" ref="J4:J32" si="5">F4*0.85+G4+AF4*D4+D4*AE4+AG4+AD4</f>
        <v>42.81165000000005</v>
      </c>
      <c r="K4" s="17">
        <f t="shared" si="3"/>
        <v>3.2932038461538502</v>
      </c>
      <c r="L4" s="16">
        <v>37</v>
      </c>
      <c r="M4" s="19">
        <f t="shared" ref="M4:M32" si="6">IFERROR(D4/L4,"-")</f>
        <v>0.35135135135135137</v>
      </c>
      <c r="N4" s="16">
        <v>100</v>
      </c>
      <c r="O4" s="20">
        <f t="shared" ref="O4:P4" si="7">D4/7</f>
        <v>1.8571428571428572</v>
      </c>
      <c r="P4" s="20">
        <f t="shared" si="7"/>
        <v>0</v>
      </c>
      <c r="Q4" s="16">
        <f t="shared" ref="Q4:Q32" si="8">ROUNDDOWN(N4/(O4+P4),0)</f>
        <v>53</v>
      </c>
      <c r="R4" s="16"/>
      <c r="S4" s="21">
        <v>1.2888888888888801</v>
      </c>
      <c r="T4" s="14">
        <v>205</v>
      </c>
      <c r="U4" s="22">
        <v>56</v>
      </c>
      <c r="V4" s="23" t="s">
        <v>240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191</v>
      </c>
      <c r="AB4" s="26">
        <f t="shared" ref="AB4:AB32" si="11">IF(OR(AA4="UsLargeStandardSize",AA4="UsSmallStandardSize"),-0.69,-0.48)</f>
        <v>-0.48</v>
      </c>
      <c r="AC4" s="27">
        <v>0.40333333333333327</v>
      </c>
      <c r="AD4" s="25">
        <f t="shared" ref="AD4:AD32" si="12">IFERROR(AB4*AC4*D4*2,0)</f>
        <v>-5.033599999999999</v>
      </c>
      <c r="AE4" s="25">
        <v>-10.16</v>
      </c>
      <c r="AF4" s="25">
        <v>-6.7472500000000002</v>
      </c>
      <c r="AG4" s="25">
        <v>0</v>
      </c>
    </row>
    <row r="5" spans="1:33" ht="15.75" customHeight="1" x14ac:dyDescent="0.2">
      <c r="A5" s="28" t="s">
        <v>35</v>
      </c>
      <c r="B5" s="28" t="s">
        <v>241</v>
      </c>
      <c r="C5" s="15">
        <f t="shared" si="4"/>
        <v>24.767777777777781</v>
      </c>
      <c r="D5" s="29">
        <v>18</v>
      </c>
      <c r="E5" s="29">
        <v>0</v>
      </c>
      <c r="F5" s="30">
        <v>445.82000000000005</v>
      </c>
      <c r="G5" s="30">
        <v>0</v>
      </c>
      <c r="H5" s="31">
        <f t="shared" si="1"/>
        <v>0</v>
      </c>
      <c r="I5" s="31">
        <f t="shared" si="2"/>
        <v>0.15171778741665939</v>
      </c>
      <c r="J5" s="32">
        <f t="shared" si="5"/>
        <v>67.638823986095105</v>
      </c>
      <c r="K5" s="32">
        <f t="shared" si="3"/>
        <v>3.7577124436719505</v>
      </c>
      <c r="L5" s="29">
        <v>91</v>
      </c>
      <c r="M5" s="33">
        <f t="shared" si="6"/>
        <v>0.19780219780219779</v>
      </c>
      <c r="N5" s="29">
        <v>110</v>
      </c>
      <c r="O5" s="34">
        <f t="shared" ref="O5:P5" si="13">D5/7</f>
        <v>2.5714285714285716</v>
      </c>
      <c r="P5" s="34">
        <f t="shared" si="13"/>
        <v>0</v>
      </c>
      <c r="Q5" s="29">
        <f t="shared" si="8"/>
        <v>42</v>
      </c>
      <c r="R5" s="29"/>
      <c r="S5" s="35">
        <v>1.40136054421768</v>
      </c>
      <c r="T5" s="28">
        <v>205</v>
      </c>
      <c r="U5" s="36">
        <v>56</v>
      </c>
      <c r="V5" s="37" t="s">
        <v>242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191</v>
      </c>
      <c r="AB5" s="40">
        <f t="shared" si="11"/>
        <v>-0.48</v>
      </c>
      <c r="AC5" s="41">
        <v>0.40380069524913087</v>
      </c>
      <c r="AD5" s="39">
        <f t="shared" si="12"/>
        <v>-6.9776760139049809</v>
      </c>
      <c r="AE5" s="39">
        <v>-10.16</v>
      </c>
      <c r="AF5" s="39">
        <v>-6.7472500000000002</v>
      </c>
      <c r="AG5" s="39">
        <v>0</v>
      </c>
    </row>
    <row r="6" spans="1:33" ht="15.75" customHeight="1" x14ac:dyDescent="0.2">
      <c r="A6" s="28" t="s">
        <v>37</v>
      </c>
      <c r="B6" s="28" t="s">
        <v>243</v>
      </c>
      <c r="C6" s="15">
        <f t="shared" si="4"/>
        <v>24.076956521739135</v>
      </c>
      <c r="D6" s="29">
        <v>23</v>
      </c>
      <c r="E6" s="29">
        <v>0</v>
      </c>
      <c r="F6" s="30">
        <v>553.7700000000001</v>
      </c>
      <c r="G6" s="30">
        <v>0</v>
      </c>
      <c r="H6" s="31">
        <f t="shared" si="1"/>
        <v>0</v>
      </c>
      <c r="I6" s="31">
        <f t="shared" si="2"/>
        <v>0.1317011575202702</v>
      </c>
      <c r="J6" s="32">
        <f t="shared" si="5"/>
        <v>72.932150000000036</v>
      </c>
      <c r="K6" s="32">
        <f t="shared" si="3"/>
        <v>3.1709630434782623</v>
      </c>
      <c r="L6" s="29">
        <v>105</v>
      </c>
      <c r="M6" s="33">
        <f t="shared" si="6"/>
        <v>0.21904761904761905</v>
      </c>
      <c r="N6" s="29">
        <v>88</v>
      </c>
      <c r="O6" s="34">
        <f t="shared" ref="O6:P6" si="14">D6/7</f>
        <v>3.2857142857142856</v>
      </c>
      <c r="P6" s="34">
        <f t="shared" si="14"/>
        <v>0</v>
      </c>
      <c r="Q6" s="29">
        <f t="shared" si="8"/>
        <v>26</v>
      </c>
      <c r="R6" s="29"/>
      <c r="S6" s="35">
        <v>1.0967741935483799</v>
      </c>
      <c r="T6" s="28">
        <v>205</v>
      </c>
      <c r="U6" s="36">
        <v>56</v>
      </c>
      <c r="V6" s="37" t="s">
        <v>244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191</v>
      </c>
      <c r="AB6" s="40">
        <f t="shared" si="11"/>
        <v>-0.48</v>
      </c>
      <c r="AC6" s="41">
        <v>0.40333333333333327</v>
      </c>
      <c r="AD6" s="39">
        <f t="shared" si="12"/>
        <v>-8.905599999999998</v>
      </c>
      <c r="AE6" s="39">
        <v>-10.16</v>
      </c>
      <c r="AF6" s="39">
        <v>-6.7472500000000002</v>
      </c>
      <c r="AG6" s="39">
        <v>0</v>
      </c>
    </row>
    <row r="7" spans="1:33" ht="15.75" customHeight="1" x14ac:dyDescent="0.2">
      <c r="A7" s="28" t="s">
        <v>39</v>
      </c>
      <c r="B7" s="28" t="s">
        <v>245</v>
      </c>
      <c r="C7" s="15">
        <f t="shared" si="4"/>
        <v>25.156666666666666</v>
      </c>
      <c r="D7" s="29">
        <v>18</v>
      </c>
      <c r="E7" s="29">
        <v>1</v>
      </c>
      <c r="F7" s="30">
        <v>452.82</v>
      </c>
      <c r="G7" s="30">
        <v>0</v>
      </c>
      <c r="H7" s="31">
        <f t="shared" si="1"/>
        <v>0</v>
      </c>
      <c r="I7" s="31">
        <f t="shared" si="2"/>
        <v>0.16253014442824967</v>
      </c>
      <c r="J7" s="32">
        <f t="shared" si="5"/>
        <v>73.596900000000019</v>
      </c>
      <c r="K7" s="32">
        <f t="shared" si="3"/>
        <v>4.0887166666666674</v>
      </c>
      <c r="L7" s="29">
        <v>102</v>
      </c>
      <c r="M7" s="33">
        <f t="shared" si="6"/>
        <v>0.17647058823529413</v>
      </c>
      <c r="N7" s="29">
        <v>66</v>
      </c>
      <c r="O7" s="34">
        <f t="shared" ref="O7:P7" si="15">D7/7</f>
        <v>2.5714285714285716</v>
      </c>
      <c r="P7" s="34">
        <f t="shared" si="15"/>
        <v>0.14285714285714285</v>
      </c>
      <c r="Q7" s="29">
        <f t="shared" si="8"/>
        <v>24</v>
      </c>
      <c r="R7" s="29"/>
      <c r="S7" s="35">
        <v>1.5090439276485701</v>
      </c>
      <c r="T7" s="28">
        <v>240</v>
      </c>
      <c r="U7" s="36">
        <v>56</v>
      </c>
      <c r="V7" s="37" t="s">
        <v>246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191</v>
      </c>
      <c r="AB7" s="40">
        <f t="shared" si="11"/>
        <v>-0.48</v>
      </c>
      <c r="AC7" s="41">
        <v>0.40333333333333327</v>
      </c>
      <c r="AD7" s="39">
        <f t="shared" si="12"/>
        <v>-6.9695999999999989</v>
      </c>
      <c r="AE7" s="39">
        <v>-10.16</v>
      </c>
      <c r="AF7" s="39">
        <v>-6.7472500000000002</v>
      </c>
      <c r="AG7" s="39">
        <v>0</v>
      </c>
    </row>
    <row r="8" spans="1:33" ht="15.75" customHeight="1" x14ac:dyDescent="0.2">
      <c r="A8" s="28" t="s">
        <v>41</v>
      </c>
      <c r="B8" s="28" t="s">
        <v>247</v>
      </c>
      <c r="C8" s="15">
        <f t="shared" si="4"/>
        <v>27.379444444444449</v>
      </c>
      <c r="D8" s="29">
        <v>18</v>
      </c>
      <c r="E8" s="29">
        <v>0</v>
      </c>
      <c r="F8" s="30">
        <v>492.8300000000001</v>
      </c>
      <c r="G8" s="30">
        <v>-7.0000000000000007E-2</v>
      </c>
      <c r="H8" s="31">
        <f t="shared" si="1"/>
        <v>1.4203680782419901E-4</v>
      </c>
      <c r="I8" s="31">
        <f t="shared" si="2"/>
        <v>0.21809934460158689</v>
      </c>
      <c r="J8" s="32">
        <f t="shared" si="5"/>
        <v>107.48590000000009</v>
      </c>
      <c r="K8" s="32">
        <f t="shared" si="3"/>
        <v>5.9714388888888941</v>
      </c>
      <c r="L8" s="29">
        <v>99</v>
      </c>
      <c r="M8" s="33">
        <f t="shared" si="6"/>
        <v>0.18181818181818182</v>
      </c>
      <c r="N8" s="29">
        <v>46</v>
      </c>
      <c r="O8" s="34">
        <f t="shared" ref="O8:P8" si="16">D8/7</f>
        <v>2.5714285714285716</v>
      </c>
      <c r="P8" s="34">
        <f t="shared" si="16"/>
        <v>0</v>
      </c>
      <c r="Q8" s="29">
        <f t="shared" si="8"/>
        <v>17</v>
      </c>
      <c r="R8" s="29"/>
      <c r="S8" s="35">
        <v>1.9065420560747599</v>
      </c>
      <c r="T8" s="28">
        <v>240</v>
      </c>
      <c r="U8" s="36">
        <v>56</v>
      </c>
      <c r="V8" s="37" t="s">
        <v>248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191</v>
      </c>
      <c r="AB8" s="40">
        <f t="shared" si="11"/>
        <v>-0.48</v>
      </c>
      <c r="AC8" s="41">
        <v>0.40333333333333327</v>
      </c>
      <c r="AD8" s="39">
        <f t="shared" si="12"/>
        <v>-6.9695999999999989</v>
      </c>
      <c r="AE8" s="39">
        <v>-10.16</v>
      </c>
      <c r="AF8" s="39">
        <v>-6.75</v>
      </c>
      <c r="AG8" s="39">
        <v>0</v>
      </c>
    </row>
    <row r="9" spans="1:33" ht="15.75" customHeight="1" x14ac:dyDescent="0.2">
      <c r="A9" s="28" t="s">
        <v>43</v>
      </c>
      <c r="B9" s="28" t="s">
        <v>249</v>
      </c>
      <c r="C9" s="15">
        <f t="shared" si="4"/>
        <v>30.456666666666671</v>
      </c>
      <c r="D9" s="29">
        <v>15</v>
      </c>
      <c r="E9" s="29">
        <v>0</v>
      </c>
      <c r="F9" s="30">
        <v>456.85000000000008</v>
      </c>
      <c r="G9" s="30">
        <v>0</v>
      </c>
      <c r="H9" s="31">
        <f t="shared" si="1"/>
        <v>0</v>
      </c>
      <c r="I9" s="31">
        <f t="shared" si="2"/>
        <v>0.27264857174127177</v>
      </c>
      <c r="J9" s="32">
        <f t="shared" si="5"/>
        <v>124.55950000000004</v>
      </c>
      <c r="K9" s="32">
        <f t="shared" si="3"/>
        <v>8.3039666666666694</v>
      </c>
      <c r="L9" s="29">
        <v>136</v>
      </c>
      <c r="M9" s="33">
        <f t="shared" si="6"/>
        <v>0.11029411764705882</v>
      </c>
      <c r="N9" s="29">
        <v>29</v>
      </c>
      <c r="O9" s="34">
        <f t="shared" ref="O9:P9" si="17">D9/7</f>
        <v>2.1428571428571428</v>
      </c>
      <c r="P9" s="34">
        <f t="shared" si="17"/>
        <v>0</v>
      </c>
      <c r="Q9" s="29">
        <f t="shared" si="8"/>
        <v>13</v>
      </c>
      <c r="R9" s="29"/>
      <c r="S9" s="35">
        <v>1.8562874251496999</v>
      </c>
      <c r="T9" s="28">
        <v>240</v>
      </c>
      <c r="U9" s="36">
        <v>56</v>
      </c>
      <c r="V9" s="37" t="s">
        <v>250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191</v>
      </c>
      <c r="AB9" s="40">
        <f t="shared" si="11"/>
        <v>-0.48</v>
      </c>
      <c r="AC9" s="41">
        <v>0.40333333333333327</v>
      </c>
      <c r="AD9" s="39">
        <f t="shared" si="12"/>
        <v>-5.8079999999999989</v>
      </c>
      <c r="AE9" s="39">
        <v>-10.16</v>
      </c>
      <c r="AF9" s="39">
        <v>-7.0369999999999999</v>
      </c>
      <c r="AG9" s="39">
        <v>0</v>
      </c>
    </row>
    <row r="10" spans="1:33" ht="15.75" customHeight="1" x14ac:dyDescent="0.2">
      <c r="A10" s="28" t="s">
        <v>44</v>
      </c>
      <c r="B10" s="28" t="s">
        <v>215</v>
      </c>
      <c r="C10" s="15">
        <f t="shared" si="4"/>
        <v>33.073333333333338</v>
      </c>
      <c r="D10" s="29">
        <v>12</v>
      </c>
      <c r="E10" s="29">
        <v>0</v>
      </c>
      <c r="F10" s="30">
        <v>396.88000000000005</v>
      </c>
      <c r="G10" s="30">
        <v>0</v>
      </c>
      <c r="H10" s="31">
        <f t="shared" si="1"/>
        <v>0</v>
      </c>
      <c r="I10" s="31">
        <f t="shared" si="2"/>
        <v>0.31832695021165081</v>
      </c>
      <c r="J10" s="32">
        <f t="shared" si="5"/>
        <v>126.33759999999998</v>
      </c>
      <c r="K10" s="32">
        <f t="shared" si="3"/>
        <v>10.528133333333331</v>
      </c>
      <c r="L10" s="29">
        <v>85</v>
      </c>
      <c r="M10" s="33">
        <f t="shared" si="6"/>
        <v>0.14117647058823529</v>
      </c>
      <c r="N10" s="29">
        <v>15</v>
      </c>
      <c r="O10" s="34">
        <f t="shared" ref="O10:P10" si="18">D10/7</f>
        <v>1.7142857142857142</v>
      </c>
      <c r="P10" s="34">
        <f t="shared" si="18"/>
        <v>0</v>
      </c>
      <c r="Q10" s="29">
        <f t="shared" si="8"/>
        <v>8</v>
      </c>
      <c r="R10" s="29"/>
      <c r="S10" s="35">
        <v>1.8128654970760201</v>
      </c>
      <c r="T10" s="28">
        <v>166</v>
      </c>
      <c r="U10" s="36">
        <v>56</v>
      </c>
      <c r="V10" s="37" t="s">
        <v>251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191</v>
      </c>
      <c r="AB10" s="40">
        <f t="shared" si="11"/>
        <v>-0.48</v>
      </c>
      <c r="AC10" s="41">
        <v>0.40333333333333327</v>
      </c>
      <c r="AD10" s="39">
        <f t="shared" si="12"/>
        <v>-4.646399999999999</v>
      </c>
      <c r="AE10" s="39">
        <v>-10.16</v>
      </c>
      <c r="AF10" s="39">
        <v>-7.0369999999999999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35.365000000000002</v>
      </c>
      <c r="D11" s="29">
        <v>8</v>
      </c>
      <c r="E11" s="29">
        <v>0</v>
      </c>
      <c r="F11" s="30">
        <v>282.92</v>
      </c>
      <c r="G11" s="30">
        <v>0</v>
      </c>
      <c r="H11" s="31">
        <f t="shared" si="1"/>
        <v>0</v>
      </c>
      <c r="I11" s="31">
        <f t="shared" si="2"/>
        <v>0.35277958433479428</v>
      </c>
      <c r="J11" s="32">
        <f t="shared" si="5"/>
        <v>99.808400000000006</v>
      </c>
      <c r="K11" s="32">
        <f t="shared" si="3"/>
        <v>12.476050000000001</v>
      </c>
      <c r="L11" s="29">
        <v>79</v>
      </c>
      <c r="M11" s="33">
        <f t="shared" si="6"/>
        <v>0.10126582278481013</v>
      </c>
      <c r="N11" s="29">
        <v>9</v>
      </c>
      <c r="O11" s="34">
        <f t="shared" ref="O11:P11" si="19">D11/7</f>
        <v>1.1428571428571428</v>
      </c>
      <c r="P11" s="34">
        <f t="shared" si="19"/>
        <v>0</v>
      </c>
      <c r="Q11" s="29">
        <f t="shared" si="8"/>
        <v>7</v>
      </c>
      <c r="R11" s="29"/>
      <c r="S11" s="35">
        <v>2.2160278745644599</v>
      </c>
      <c r="T11" s="28">
        <v>241</v>
      </c>
      <c r="U11" s="36">
        <v>56</v>
      </c>
      <c r="V11" s="37" t="s">
        <v>252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191</v>
      </c>
      <c r="AB11" s="40">
        <f t="shared" si="11"/>
        <v>-0.48</v>
      </c>
      <c r="AC11" s="41">
        <v>0.40333333333333327</v>
      </c>
      <c r="AD11" s="39">
        <f t="shared" si="12"/>
        <v>-3.0975999999999995</v>
      </c>
      <c r="AE11" s="39">
        <v>-10.16</v>
      </c>
      <c r="AF11" s="39">
        <v>-7.0369999999999999</v>
      </c>
      <c r="AG11" s="39">
        <v>0</v>
      </c>
    </row>
    <row r="12" spans="1:33" ht="15.75" customHeight="1" x14ac:dyDescent="0.2">
      <c r="A12" s="28" t="s">
        <v>46</v>
      </c>
      <c r="B12" s="28" t="s">
        <v>253</v>
      </c>
      <c r="C12" s="15">
        <f t="shared" si="4"/>
        <v>35.323333333333331</v>
      </c>
      <c r="D12" s="29">
        <v>3</v>
      </c>
      <c r="E12" s="29">
        <v>0</v>
      </c>
      <c r="F12" s="30">
        <v>105.97</v>
      </c>
      <c r="G12" s="30">
        <v>0</v>
      </c>
      <c r="H12" s="31">
        <f t="shared" si="1"/>
        <v>0</v>
      </c>
      <c r="I12" s="31">
        <f t="shared" si="2"/>
        <v>0.35219307351137108</v>
      </c>
      <c r="J12" s="32">
        <f t="shared" si="5"/>
        <v>37.321899999999992</v>
      </c>
      <c r="K12" s="32">
        <f t="shared" si="3"/>
        <v>12.440633333333331</v>
      </c>
      <c r="L12" s="29">
        <v>27</v>
      </c>
      <c r="M12" s="33">
        <f t="shared" si="6"/>
        <v>0.1111111111111111</v>
      </c>
      <c r="N12" s="29">
        <v>2</v>
      </c>
      <c r="O12" s="34">
        <f t="shared" ref="O12:P12" si="20">D12/7</f>
        <v>0.42857142857142855</v>
      </c>
      <c r="P12" s="34">
        <f t="shared" si="20"/>
        <v>0</v>
      </c>
      <c r="Q12" s="29">
        <f t="shared" si="8"/>
        <v>4</v>
      </c>
      <c r="R12" s="29"/>
      <c r="S12" s="35" t="e">
        <v>#N/A</v>
      </c>
      <c r="T12" s="28">
        <v>241</v>
      </c>
      <c r="U12" s="36">
        <v>56</v>
      </c>
      <c r="V12" s="37" t="s">
        <v>254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191</v>
      </c>
      <c r="AB12" s="40">
        <f t="shared" si="11"/>
        <v>-0.48</v>
      </c>
      <c r="AC12" s="41">
        <v>0.40333333333333327</v>
      </c>
      <c r="AD12" s="39">
        <f t="shared" si="12"/>
        <v>-1.1615999999999997</v>
      </c>
      <c r="AE12" s="39">
        <v>-10.16</v>
      </c>
      <c r="AF12" s="39">
        <v>-7.0369999999999999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34.99</v>
      </c>
      <c r="D13" s="29">
        <v>1</v>
      </c>
      <c r="E13" s="29">
        <v>0</v>
      </c>
      <c r="F13" s="32">
        <v>34.99</v>
      </c>
      <c r="G13" s="30">
        <v>0</v>
      </c>
      <c r="H13" s="31">
        <f t="shared" si="1"/>
        <v>0</v>
      </c>
      <c r="I13" s="31">
        <f t="shared" si="2"/>
        <v>0.34309231208916841</v>
      </c>
      <c r="J13" s="32">
        <f t="shared" si="5"/>
        <v>12.004800000000003</v>
      </c>
      <c r="K13" s="32">
        <f t="shared" si="3"/>
        <v>12.004800000000003</v>
      </c>
      <c r="L13" s="29">
        <v>25</v>
      </c>
      <c r="M13" s="33">
        <f t="shared" si="6"/>
        <v>0.04</v>
      </c>
      <c r="N13" s="29">
        <v>2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14</v>
      </c>
      <c r="R13" s="29"/>
      <c r="S13" s="35" t="e">
        <v>#N/A</v>
      </c>
      <c r="T13" s="28">
        <v>241</v>
      </c>
      <c r="U13" s="36">
        <v>56</v>
      </c>
      <c r="V13" s="37" t="s">
        <v>255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191</v>
      </c>
      <c r="AB13" s="40">
        <f t="shared" si="11"/>
        <v>-0.48</v>
      </c>
      <c r="AC13" s="41">
        <v>0.40333333333333327</v>
      </c>
      <c r="AD13" s="39">
        <f t="shared" si="12"/>
        <v>-0.38719999999999993</v>
      </c>
      <c r="AE13" s="39">
        <v>-10.16</v>
      </c>
      <c r="AF13" s="39">
        <v>-7.1894999999999998</v>
      </c>
      <c r="AG13" s="39">
        <v>0</v>
      </c>
    </row>
    <row r="14" spans="1:33" ht="15.75" customHeight="1" x14ac:dyDescent="0.2">
      <c r="A14" s="28" t="s">
        <v>48</v>
      </c>
      <c r="B14" s="28" t="s">
        <v>256</v>
      </c>
      <c r="C14" s="15">
        <f t="shared" si="4"/>
        <v>34.99</v>
      </c>
      <c r="D14" s="29">
        <v>4</v>
      </c>
      <c r="E14" s="29">
        <v>0</v>
      </c>
      <c r="F14" s="32">
        <v>139.96</v>
      </c>
      <c r="G14" s="30">
        <v>-0.06</v>
      </c>
      <c r="H14" s="31">
        <f t="shared" si="1"/>
        <v>4.286939125464418E-4</v>
      </c>
      <c r="I14" s="31">
        <f t="shared" si="2"/>
        <v>0.34266361817662194</v>
      </c>
      <c r="J14" s="32">
        <f t="shared" si="5"/>
        <v>47.95920000000001</v>
      </c>
      <c r="K14" s="32">
        <f t="shared" si="3"/>
        <v>11.989800000000002</v>
      </c>
      <c r="L14" s="29">
        <v>20</v>
      </c>
      <c r="M14" s="33">
        <f t="shared" si="6"/>
        <v>0.2</v>
      </c>
      <c r="N14" s="29">
        <v>56</v>
      </c>
      <c r="O14" s="34">
        <f t="shared" ref="O14:P14" si="22">D14/7</f>
        <v>0.5714285714285714</v>
      </c>
      <c r="P14" s="34">
        <f t="shared" si="22"/>
        <v>0</v>
      </c>
      <c r="Q14" s="29">
        <f t="shared" si="8"/>
        <v>98</v>
      </c>
      <c r="R14" s="29"/>
      <c r="S14" s="35">
        <v>2.06451612903225</v>
      </c>
      <c r="T14" s="28">
        <v>181</v>
      </c>
      <c r="U14" s="36">
        <v>74</v>
      </c>
      <c r="V14" s="37" t="s">
        <v>257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191</v>
      </c>
      <c r="AB14" s="40">
        <f t="shared" si="11"/>
        <v>-0.48</v>
      </c>
      <c r="AC14" s="41">
        <v>0.40333333333333327</v>
      </c>
      <c r="AD14" s="39">
        <f t="shared" si="12"/>
        <v>-1.5487999999999997</v>
      </c>
      <c r="AE14" s="39">
        <v>-10.16</v>
      </c>
      <c r="AF14" s="39">
        <v>-7.1894999999999998</v>
      </c>
      <c r="AG14" s="39">
        <v>0</v>
      </c>
    </row>
    <row r="15" spans="1:33" ht="15.75" customHeight="1" x14ac:dyDescent="0.2">
      <c r="A15" s="28" t="s">
        <v>49</v>
      </c>
      <c r="B15" s="28" t="s">
        <v>258</v>
      </c>
      <c r="C15" s="15">
        <f t="shared" si="4"/>
        <v>36.99</v>
      </c>
      <c r="D15" s="29">
        <v>3</v>
      </c>
      <c r="E15" s="29">
        <v>0</v>
      </c>
      <c r="F15" s="32">
        <v>110.97</v>
      </c>
      <c r="G15" s="30">
        <v>0</v>
      </c>
      <c r="H15" s="31">
        <f t="shared" si="1"/>
        <v>0</v>
      </c>
      <c r="I15" s="31">
        <f t="shared" si="2"/>
        <v>0.37050013517166797</v>
      </c>
      <c r="J15" s="32">
        <f t="shared" si="5"/>
        <v>41.114399999999996</v>
      </c>
      <c r="K15" s="32">
        <f t="shared" si="3"/>
        <v>13.704799999999999</v>
      </c>
      <c r="L15" s="29">
        <v>60</v>
      </c>
      <c r="M15" s="33">
        <f t="shared" si="6"/>
        <v>0.05</v>
      </c>
      <c r="N15" s="29">
        <v>85</v>
      </c>
      <c r="O15" s="34">
        <f t="shared" ref="O15:P15" si="23">D15/7</f>
        <v>0.42857142857142855</v>
      </c>
      <c r="P15" s="34">
        <f t="shared" si="23"/>
        <v>0</v>
      </c>
      <c r="Q15" s="29">
        <f t="shared" si="8"/>
        <v>198</v>
      </c>
      <c r="R15" s="29"/>
      <c r="S15" s="35">
        <v>1.8954248366013</v>
      </c>
      <c r="T15" s="28">
        <v>106</v>
      </c>
      <c r="U15" s="36">
        <v>74</v>
      </c>
      <c r="V15" s="37" t="s">
        <v>257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191</v>
      </c>
      <c r="AB15" s="40">
        <f t="shared" si="11"/>
        <v>-0.48</v>
      </c>
      <c r="AC15" s="41">
        <v>0.40333333333333327</v>
      </c>
      <c r="AD15" s="39">
        <f t="shared" si="12"/>
        <v>-1.1615999999999997</v>
      </c>
      <c r="AE15" s="39">
        <v>-10.16</v>
      </c>
      <c r="AF15" s="39">
        <v>-7.1894999999999998</v>
      </c>
      <c r="AG15" s="39">
        <v>0</v>
      </c>
    </row>
    <row r="16" spans="1:33" ht="15.75" customHeight="1" x14ac:dyDescent="0.2">
      <c r="A16" s="28" t="s">
        <v>50</v>
      </c>
      <c r="B16" s="28" t="s">
        <v>259</v>
      </c>
      <c r="C16" s="15">
        <f t="shared" si="4"/>
        <v>31.323333333333334</v>
      </c>
      <c r="D16" s="29">
        <v>3</v>
      </c>
      <c r="E16" s="29">
        <v>0</v>
      </c>
      <c r="F16" s="32">
        <v>93.97</v>
      </c>
      <c r="G16" s="30">
        <v>0</v>
      </c>
      <c r="H16" s="31">
        <f t="shared" si="1"/>
        <v>0</v>
      </c>
      <c r="I16" s="31">
        <f t="shared" si="2"/>
        <v>0.28375438969884004</v>
      </c>
      <c r="J16" s="32">
        <f t="shared" si="5"/>
        <v>26.664399999999997</v>
      </c>
      <c r="K16" s="32">
        <f t="shared" si="3"/>
        <v>8.8881333333333323</v>
      </c>
      <c r="L16" s="29">
        <v>49</v>
      </c>
      <c r="M16" s="33">
        <f t="shared" si="6"/>
        <v>6.1224489795918366E-2</v>
      </c>
      <c r="N16" s="29">
        <v>84</v>
      </c>
      <c r="O16" s="34">
        <f t="shared" ref="O16:P16" si="24">D16/7</f>
        <v>0.42857142857142855</v>
      </c>
      <c r="P16" s="34">
        <f t="shared" si="24"/>
        <v>0</v>
      </c>
      <c r="Q16" s="29">
        <f t="shared" si="8"/>
        <v>196</v>
      </c>
      <c r="R16" s="29"/>
      <c r="S16" s="35">
        <v>2.0363636363636299</v>
      </c>
      <c r="T16" s="28">
        <v>106</v>
      </c>
      <c r="U16" s="36">
        <v>74</v>
      </c>
      <c r="V16" s="37" t="s">
        <v>260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0.40333333333333327</v>
      </c>
      <c r="AD16" s="39">
        <f t="shared" si="12"/>
        <v>-1.1615999999999997</v>
      </c>
      <c r="AE16" s="39">
        <v>-10.16</v>
      </c>
      <c r="AF16" s="39">
        <v>-7.1894999999999998</v>
      </c>
      <c r="AG16" s="39">
        <v>0</v>
      </c>
    </row>
    <row r="17" spans="1:33" ht="15.75" customHeight="1" x14ac:dyDescent="0.2">
      <c r="A17" s="28" t="s">
        <v>51</v>
      </c>
      <c r="B17" s="28" t="s">
        <v>261</v>
      </c>
      <c r="C17" s="15">
        <f t="shared" si="4"/>
        <v>28.589999999999996</v>
      </c>
      <c r="D17" s="29">
        <v>5</v>
      </c>
      <c r="E17" s="29">
        <v>0</v>
      </c>
      <c r="F17" s="32">
        <v>142.94999999999999</v>
      </c>
      <c r="G17" s="30">
        <v>0</v>
      </c>
      <c r="H17" s="31">
        <f t="shared" si="1"/>
        <v>0</v>
      </c>
      <c r="I17" s="31">
        <f t="shared" si="2"/>
        <v>0.229618747813921</v>
      </c>
      <c r="J17" s="32">
        <f t="shared" si="5"/>
        <v>32.824000000000005</v>
      </c>
      <c r="K17" s="32">
        <f t="shared" si="3"/>
        <v>6.5648000000000009</v>
      </c>
      <c r="L17" s="29">
        <v>50</v>
      </c>
      <c r="M17" s="33">
        <f t="shared" si="6"/>
        <v>0.1</v>
      </c>
      <c r="N17" s="29">
        <v>76</v>
      </c>
      <c r="O17" s="34">
        <f t="shared" ref="O17:P17" si="25">D17/7</f>
        <v>0.7142857142857143</v>
      </c>
      <c r="P17" s="34">
        <f t="shared" si="25"/>
        <v>0</v>
      </c>
      <c r="Q17" s="29">
        <f t="shared" si="8"/>
        <v>106</v>
      </c>
      <c r="R17" s="29"/>
      <c r="S17" s="35">
        <v>2.3760683760683698</v>
      </c>
      <c r="T17" s="28">
        <v>106</v>
      </c>
      <c r="U17" s="36">
        <v>74</v>
      </c>
      <c r="V17" s="37" t="s">
        <v>260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0.40333333333333327</v>
      </c>
      <c r="AD17" s="39">
        <f t="shared" si="12"/>
        <v>-1.9359999999999997</v>
      </c>
      <c r="AE17" s="39">
        <v>-10.16</v>
      </c>
      <c r="AF17" s="39">
        <v>-7.1894999999999998</v>
      </c>
      <c r="AG17" s="39">
        <v>0</v>
      </c>
    </row>
    <row r="18" spans="1:33" ht="15.75" customHeight="1" x14ac:dyDescent="0.2">
      <c r="A18" s="28" t="s">
        <v>52</v>
      </c>
      <c r="B18" s="28" t="s">
        <v>197</v>
      </c>
      <c r="C18" s="15">
        <f t="shared" si="4"/>
        <v>25.323333333333334</v>
      </c>
      <c r="D18" s="29">
        <v>9</v>
      </c>
      <c r="E18" s="29">
        <v>0</v>
      </c>
      <c r="F18" s="32">
        <v>227.91</v>
      </c>
      <c r="G18" s="30">
        <v>-0.08</v>
      </c>
      <c r="H18" s="31">
        <f t="shared" si="1"/>
        <v>3.5101575183186346E-4</v>
      </c>
      <c r="I18" s="31">
        <f t="shared" si="2"/>
        <v>0.13146943969110611</v>
      </c>
      <c r="J18" s="32">
        <f t="shared" si="5"/>
        <v>29.963199999999993</v>
      </c>
      <c r="K18" s="32">
        <f t="shared" si="3"/>
        <v>3.3292444444444436</v>
      </c>
      <c r="L18" s="29">
        <v>47</v>
      </c>
      <c r="M18" s="33">
        <f t="shared" si="6"/>
        <v>0.19148936170212766</v>
      </c>
      <c r="N18" s="29">
        <v>67</v>
      </c>
      <c r="O18" s="34">
        <f t="shared" ref="O18:P18" si="26">D18/7</f>
        <v>1.2857142857142858</v>
      </c>
      <c r="P18" s="34">
        <f t="shared" si="26"/>
        <v>0</v>
      </c>
      <c r="Q18" s="29">
        <f t="shared" si="8"/>
        <v>52</v>
      </c>
      <c r="R18" s="29"/>
      <c r="S18" s="35">
        <v>2.2385321100917399</v>
      </c>
      <c r="T18" s="28">
        <v>106</v>
      </c>
      <c r="U18" s="36" t="s">
        <v>33</v>
      </c>
      <c r="V18" s="37" t="s">
        <v>262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191</v>
      </c>
      <c r="AB18" s="40">
        <f t="shared" si="11"/>
        <v>-0.48</v>
      </c>
      <c r="AC18" s="41">
        <v>0.40333333333333327</v>
      </c>
      <c r="AD18" s="39">
        <f t="shared" si="12"/>
        <v>-3.4847999999999995</v>
      </c>
      <c r="AE18" s="39">
        <v>-10.16</v>
      </c>
      <c r="AF18" s="39">
        <v>-7.1894999999999998</v>
      </c>
      <c r="AG18" s="39">
        <v>-4.0500000000000007</v>
      </c>
    </row>
    <row r="19" spans="1:33" ht="15.75" customHeight="1" x14ac:dyDescent="0.2">
      <c r="A19" s="28" t="s">
        <v>54</v>
      </c>
      <c r="B19" s="28" t="s">
        <v>263</v>
      </c>
      <c r="C19" s="15">
        <f t="shared" si="4"/>
        <v>23.656666666666666</v>
      </c>
      <c r="D19" s="29">
        <v>3</v>
      </c>
      <c r="E19" s="29">
        <v>0</v>
      </c>
      <c r="F19" s="32">
        <v>70.97</v>
      </c>
      <c r="G19" s="30">
        <v>0</v>
      </c>
      <c r="H19" s="31">
        <f t="shared" si="1"/>
        <v>0</v>
      </c>
      <c r="I19" s="31">
        <f t="shared" si="2"/>
        <v>0.10024517401719037</v>
      </c>
      <c r="J19" s="32">
        <f t="shared" si="5"/>
        <v>7.1143999999999998</v>
      </c>
      <c r="K19" s="32">
        <f t="shared" si="3"/>
        <v>2.3714666666666666</v>
      </c>
      <c r="L19" s="29">
        <v>31</v>
      </c>
      <c r="M19" s="33">
        <f t="shared" si="6"/>
        <v>9.6774193548387094E-2</v>
      </c>
      <c r="N19" s="29">
        <v>138</v>
      </c>
      <c r="O19" s="34">
        <f t="shared" ref="O19:P19" si="27">D19/7</f>
        <v>0.42857142857142855</v>
      </c>
      <c r="P19" s="34">
        <f t="shared" si="27"/>
        <v>0</v>
      </c>
      <c r="Q19" s="29">
        <f t="shared" si="8"/>
        <v>322</v>
      </c>
      <c r="R19" s="29"/>
      <c r="S19" s="35">
        <v>1.3295454545454499</v>
      </c>
      <c r="T19" s="28">
        <v>242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191</v>
      </c>
      <c r="AB19" s="40">
        <f t="shared" si="11"/>
        <v>-0.48</v>
      </c>
      <c r="AC19" s="41">
        <v>0.40333333333333327</v>
      </c>
      <c r="AD19" s="39">
        <f t="shared" si="12"/>
        <v>-1.1615999999999997</v>
      </c>
      <c r="AE19" s="39">
        <v>-10.16</v>
      </c>
      <c r="AF19" s="39">
        <v>-7.1894999999999998</v>
      </c>
      <c r="AG19" s="39">
        <v>0</v>
      </c>
    </row>
    <row r="20" spans="1:33" ht="15.75" customHeight="1" x14ac:dyDescent="0.2">
      <c r="A20" s="28" t="s">
        <v>55</v>
      </c>
      <c r="B20" s="28" t="s">
        <v>264</v>
      </c>
      <c r="C20" s="15">
        <f t="shared" si="4"/>
        <v>24.99</v>
      </c>
      <c r="D20" s="29">
        <v>4</v>
      </c>
      <c r="E20" s="29">
        <v>0</v>
      </c>
      <c r="F20" s="32">
        <v>99.96</v>
      </c>
      <c r="G20" s="30">
        <v>0</v>
      </c>
      <c r="H20" s="31">
        <f t="shared" si="1"/>
        <v>0</v>
      </c>
      <c r="I20" s="31">
        <f t="shared" si="2"/>
        <v>0.14024809923969586</v>
      </c>
      <c r="J20" s="32">
        <f t="shared" si="5"/>
        <v>14.019199999999998</v>
      </c>
      <c r="K20" s="32">
        <f t="shared" si="3"/>
        <v>3.5047999999999995</v>
      </c>
      <c r="L20" s="29">
        <v>42</v>
      </c>
      <c r="M20" s="33">
        <f t="shared" si="6"/>
        <v>9.5238095238095233E-2</v>
      </c>
      <c r="N20" s="29">
        <v>133</v>
      </c>
      <c r="O20" s="34">
        <f t="shared" ref="O20:P20" si="28">D20/7</f>
        <v>0.5714285714285714</v>
      </c>
      <c r="P20" s="34">
        <f t="shared" si="28"/>
        <v>0</v>
      </c>
      <c r="Q20" s="29">
        <f t="shared" si="8"/>
        <v>232</v>
      </c>
      <c r="R20" s="29"/>
      <c r="S20" s="35">
        <v>1.25752508361204</v>
      </c>
      <c r="T20" s="28">
        <v>242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191</v>
      </c>
      <c r="AB20" s="40">
        <f t="shared" si="11"/>
        <v>-0.48</v>
      </c>
      <c r="AC20" s="41">
        <v>0.40333333333333327</v>
      </c>
      <c r="AD20" s="39">
        <f t="shared" si="12"/>
        <v>-1.5487999999999997</v>
      </c>
      <c r="AE20" s="39">
        <v>-10.16</v>
      </c>
      <c r="AF20" s="39">
        <v>-7.1894999999999998</v>
      </c>
      <c r="AG20" s="39">
        <v>0</v>
      </c>
    </row>
    <row r="21" spans="1:33" ht="15.75" customHeight="1" x14ac:dyDescent="0.2">
      <c r="A21" s="28" t="s">
        <v>56</v>
      </c>
      <c r="B21" s="28" t="s">
        <v>265</v>
      </c>
      <c r="C21" s="15">
        <f t="shared" si="4"/>
        <v>24.49</v>
      </c>
      <c r="D21" s="29">
        <v>4</v>
      </c>
      <c r="E21" s="29">
        <v>0</v>
      </c>
      <c r="F21" s="32">
        <v>97.96</v>
      </c>
      <c r="G21" s="30">
        <v>-20.350000000000001</v>
      </c>
      <c r="H21" s="31">
        <f t="shared" si="1"/>
        <v>0.20773785218456517</v>
      </c>
      <c r="I21" s="31">
        <f t="shared" si="2"/>
        <v>-8.1980400163332121E-2</v>
      </c>
      <c r="J21" s="32">
        <f t="shared" si="5"/>
        <v>-8.0308000000000135</v>
      </c>
      <c r="K21" s="32">
        <f t="shared" si="3"/>
        <v>-2.0077000000000034</v>
      </c>
      <c r="L21" s="29">
        <v>30</v>
      </c>
      <c r="M21" s="33">
        <f t="shared" si="6"/>
        <v>0.13333333333333333</v>
      </c>
      <c r="N21" s="29">
        <v>131</v>
      </c>
      <c r="O21" s="34">
        <f t="shared" ref="O21:P21" si="29">D21/7</f>
        <v>0.5714285714285714</v>
      </c>
      <c r="P21" s="34">
        <f t="shared" si="29"/>
        <v>0</v>
      </c>
      <c r="Q21" s="29">
        <f t="shared" si="8"/>
        <v>229</v>
      </c>
      <c r="R21" s="29"/>
      <c r="S21" s="35">
        <v>1.15151515151515</v>
      </c>
      <c r="T21" s="28">
        <v>242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10.175000000000001</v>
      </c>
      <c r="Z21" s="28">
        <v>2</v>
      </c>
      <c r="AA21" s="28" t="s">
        <v>191</v>
      </c>
      <c r="AB21" s="40">
        <f t="shared" si="11"/>
        <v>-0.48</v>
      </c>
      <c r="AC21" s="41">
        <v>0.40333333333333327</v>
      </c>
      <c r="AD21" s="39">
        <f t="shared" si="12"/>
        <v>-1.5487999999999997</v>
      </c>
      <c r="AE21" s="39">
        <v>-10.16</v>
      </c>
      <c r="AF21" s="39">
        <v>-7.1894999999999998</v>
      </c>
      <c r="AG21" s="39">
        <v>0</v>
      </c>
    </row>
    <row r="22" spans="1:33" ht="15.75" customHeight="1" x14ac:dyDescent="0.2">
      <c r="A22" s="28" t="s">
        <v>57</v>
      </c>
      <c r="B22" s="28" t="s">
        <v>266</v>
      </c>
      <c r="C22" s="15">
        <f t="shared" si="4"/>
        <v>23.080909090909095</v>
      </c>
      <c r="D22" s="29">
        <v>11</v>
      </c>
      <c r="E22" s="29">
        <v>0</v>
      </c>
      <c r="F22" s="30">
        <v>253.89000000000004</v>
      </c>
      <c r="G22" s="30">
        <v>-5.9599999999999991</v>
      </c>
      <c r="H22" s="31">
        <f t="shared" si="1"/>
        <v>2.34747331521525E-2</v>
      </c>
      <c r="I22" s="31">
        <f t="shared" si="2"/>
        <v>5.8067667099925252E-2</v>
      </c>
      <c r="J22" s="32">
        <f t="shared" si="5"/>
        <v>14.742800000000024</v>
      </c>
      <c r="K22" s="32">
        <f t="shared" si="3"/>
        <v>1.3402545454545476</v>
      </c>
      <c r="L22" s="29">
        <v>44</v>
      </c>
      <c r="M22" s="33">
        <f t="shared" si="6"/>
        <v>0.25</v>
      </c>
      <c r="N22" s="29">
        <v>118</v>
      </c>
      <c r="O22" s="34">
        <f t="shared" ref="O22:P22" si="30">D22/7</f>
        <v>1.5714285714285714</v>
      </c>
      <c r="P22" s="34">
        <f t="shared" si="30"/>
        <v>0</v>
      </c>
      <c r="Q22" s="29">
        <f t="shared" si="8"/>
        <v>75</v>
      </c>
      <c r="R22" s="29"/>
      <c r="S22" s="35">
        <v>1.1694915254237199</v>
      </c>
      <c r="T22" s="28">
        <v>102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0.40333333333333327</v>
      </c>
      <c r="AD22" s="39">
        <f t="shared" si="12"/>
        <v>-4.259199999999999</v>
      </c>
      <c r="AE22" s="39">
        <v>-10.16</v>
      </c>
      <c r="AF22" s="39">
        <v>-7.1894999999999998</v>
      </c>
      <c r="AG22" s="39">
        <v>0</v>
      </c>
    </row>
    <row r="23" spans="1:33" ht="15.75" customHeight="1" x14ac:dyDescent="0.2">
      <c r="A23" s="28" t="s">
        <v>58</v>
      </c>
      <c r="B23" s="28" t="s">
        <v>267</v>
      </c>
      <c r="C23" s="15">
        <f t="shared" si="4"/>
        <v>24.256666666666668</v>
      </c>
      <c r="D23" s="29">
        <v>15</v>
      </c>
      <c r="E23" s="29">
        <v>0</v>
      </c>
      <c r="F23" s="32">
        <v>363.85</v>
      </c>
      <c r="G23" s="30">
        <v>-11.040000000000003</v>
      </c>
      <c r="H23" s="31">
        <f t="shared" si="1"/>
        <v>3.034217397279099E-2</v>
      </c>
      <c r="I23" s="31">
        <f t="shared" si="2"/>
        <v>8.8448536484815196E-2</v>
      </c>
      <c r="J23" s="32">
        <f t="shared" si="5"/>
        <v>32.182000000000009</v>
      </c>
      <c r="K23" s="32">
        <f t="shared" si="3"/>
        <v>2.1454666666666671</v>
      </c>
      <c r="L23" s="29">
        <v>47</v>
      </c>
      <c r="M23" s="33">
        <f t="shared" si="6"/>
        <v>0.31914893617021278</v>
      </c>
      <c r="N23" s="29">
        <v>109</v>
      </c>
      <c r="O23" s="34">
        <f t="shared" ref="O23:P23" si="31">D23/7</f>
        <v>2.1428571428571428</v>
      </c>
      <c r="P23" s="34">
        <f t="shared" si="31"/>
        <v>0</v>
      </c>
      <c r="Q23" s="29">
        <f t="shared" si="8"/>
        <v>50</v>
      </c>
      <c r="R23" s="29"/>
      <c r="S23" s="35">
        <v>0.78494623655913898</v>
      </c>
      <c r="T23" s="28">
        <v>102</v>
      </c>
      <c r="U23" s="36" t="s">
        <v>33</v>
      </c>
      <c r="V23" s="37" t="s">
        <v>33</v>
      </c>
      <c r="W23" s="28">
        <v>2</v>
      </c>
      <c r="X23" s="38">
        <f t="shared" si="9"/>
        <v>0.13333333333333333</v>
      </c>
      <c r="Y23" s="39">
        <f t="shared" si="10"/>
        <v>2.7600000000000007</v>
      </c>
      <c r="Z23" s="28">
        <v>2</v>
      </c>
      <c r="AA23" s="28" t="s">
        <v>191</v>
      </c>
      <c r="AB23" s="40">
        <f t="shared" si="11"/>
        <v>-0.48</v>
      </c>
      <c r="AC23" s="41">
        <v>0.40333333333333327</v>
      </c>
      <c r="AD23" s="39">
        <f t="shared" si="12"/>
        <v>-5.8079999999999989</v>
      </c>
      <c r="AE23" s="39">
        <v>-10.16</v>
      </c>
      <c r="AF23" s="39">
        <v>-7.1894999999999998</v>
      </c>
      <c r="AG23" s="39">
        <v>0</v>
      </c>
    </row>
    <row r="24" spans="1:33" ht="15.75" customHeight="1" x14ac:dyDescent="0.2">
      <c r="A24" s="28" t="s">
        <v>59</v>
      </c>
      <c r="B24" s="28" t="s">
        <v>268</v>
      </c>
      <c r="C24" s="15">
        <f t="shared" si="4"/>
        <v>24.535454545454549</v>
      </c>
      <c r="D24" s="29">
        <v>11</v>
      </c>
      <c r="E24" s="29">
        <v>1</v>
      </c>
      <c r="F24" s="32">
        <v>269.89000000000004</v>
      </c>
      <c r="G24" s="32">
        <v>-20.18</v>
      </c>
      <c r="H24" s="31">
        <f t="shared" si="1"/>
        <v>7.4771203082737395E-2</v>
      </c>
      <c r="I24" s="31">
        <f t="shared" si="2"/>
        <v>5.2327985475564179E-2</v>
      </c>
      <c r="J24" s="32">
        <f t="shared" si="5"/>
        <v>14.122800000000019</v>
      </c>
      <c r="K24" s="32">
        <f t="shared" si="3"/>
        <v>1.2838909090909107</v>
      </c>
      <c r="L24" s="29">
        <v>37</v>
      </c>
      <c r="M24" s="33">
        <f t="shared" si="6"/>
        <v>0.29729729729729731</v>
      </c>
      <c r="N24" s="29">
        <v>91</v>
      </c>
      <c r="O24" s="34">
        <f t="shared" ref="O24:P24" si="32">D24/7</f>
        <v>1.5714285714285714</v>
      </c>
      <c r="P24" s="34">
        <f t="shared" si="32"/>
        <v>0.14285714285714285</v>
      </c>
      <c r="Q24" s="29">
        <f t="shared" si="8"/>
        <v>53</v>
      </c>
      <c r="R24" s="29"/>
      <c r="S24" s="35">
        <v>0.89552238805970097</v>
      </c>
      <c r="T24" s="28">
        <v>102</v>
      </c>
      <c r="U24" s="36" t="s">
        <v>33</v>
      </c>
      <c r="V24" s="37" t="s">
        <v>33</v>
      </c>
      <c r="W24" s="28">
        <v>1</v>
      </c>
      <c r="X24" s="38">
        <f t="shared" si="9"/>
        <v>9.0909090909090912E-2</v>
      </c>
      <c r="Y24" s="39">
        <f t="shared" si="10"/>
        <v>6.7266666666666666</v>
      </c>
      <c r="Z24" s="28">
        <v>2</v>
      </c>
      <c r="AA24" s="28" t="s">
        <v>191</v>
      </c>
      <c r="AB24" s="40">
        <f t="shared" si="11"/>
        <v>-0.48</v>
      </c>
      <c r="AC24" s="41">
        <v>0.40333333333333327</v>
      </c>
      <c r="AD24" s="39">
        <f t="shared" si="12"/>
        <v>-4.259199999999999</v>
      </c>
      <c r="AE24" s="39">
        <v>-10.16</v>
      </c>
      <c r="AF24" s="39">
        <v>-7.1894999999999998</v>
      </c>
      <c r="AG24" s="39">
        <v>0</v>
      </c>
    </row>
    <row r="25" spans="1:33" ht="15.75" customHeight="1" x14ac:dyDescent="0.2">
      <c r="A25" s="14" t="s">
        <v>60</v>
      </c>
      <c r="B25" s="14" t="s">
        <v>269</v>
      </c>
      <c r="C25" s="15">
        <f t="shared" si="4"/>
        <v>23.767777777777777</v>
      </c>
      <c r="D25" s="16">
        <v>9</v>
      </c>
      <c r="E25" s="16">
        <v>0</v>
      </c>
      <c r="F25" s="17">
        <v>213.91</v>
      </c>
      <c r="G25" s="17">
        <v>-46.279999999999987</v>
      </c>
      <c r="H25" s="31">
        <f t="shared" si="1"/>
        <v>0.21635267168435318</v>
      </c>
      <c r="I25" s="31">
        <f t="shared" si="2"/>
        <v>-0.11262353326165216</v>
      </c>
      <c r="J25" s="32">
        <f t="shared" si="5"/>
        <v>-24.091300000000011</v>
      </c>
      <c r="K25" s="32">
        <f t="shared" si="3"/>
        <v>-2.6768111111111121</v>
      </c>
      <c r="L25" s="16">
        <v>60</v>
      </c>
      <c r="M25" s="33">
        <f t="shared" si="6"/>
        <v>0.15</v>
      </c>
      <c r="N25" s="16">
        <v>77</v>
      </c>
      <c r="O25" s="34">
        <f t="shared" ref="O25:P25" si="33">D25/7</f>
        <v>1.2857142857142858</v>
      </c>
      <c r="P25" s="34">
        <f t="shared" si="33"/>
        <v>0</v>
      </c>
      <c r="Q25" s="29">
        <f t="shared" si="8"/>
        <v>59</v>
      </c>
      <c r="R25" s="29"/>
      <c r="S25" s="21">
        <v>1.003257328990228</v>
      </c>
      <c r="T25" s="28">
        <v>102</v>
      </c>
      <c r="U25" s="36" t="s">
        <v>33</v>
      </c>
      <c r="V25" s="37" t="s">
        <v>33</v>
      </c>
      <c r="W25" s="14">
        <v>2</v>
      </c>
      <c r="X25" s="38">
        <f t="shared" si="9"/>
        <v>0.22222222222222221</v>
      </c>
      <c r="Y25" s="39">
        <f t="shared" si="10"/>
        <v>11.569999999999997</v>
      </c>
      <c r="Z25" s="14">
        <v>2</v>
      </c>
      <c r="AA25" s="28" t="s">
        <v>191</v>
      </c>
      <c r="AB25" s="40">
        <f t="shared" si="11"/>
        <v>-0.48</v>
      </c>
      <c r="AC25" s="41">
        <v>0.40333333333333327</v>
      </c>
      <c r="AD25" s="39">
        <f t="shared" si="12"/>
        <v>-3.4847999999999995</v>
      </c>
      <c r="AE25" s="25">
        <v>-10.16</v>
      </c>
      <c r="AF25" s="25">
        <v>-7.19</v>
      </c>
      <c r="AG25" s="25">
        <v>0</v>
      </c>
    </row>
    <row r="26" spans="1:33" ht="15.75" customHeight="1" x14ac:dyDescent="0.2">
      <c r="A26" s="14" t="s">
        <v>61</v>
      </c>
      <c r="B26" s="14" t="s">
        <v>270</v>
      </c>
      <c r="C26" s="15">
        <f t="shared" si="4"/>
        <v>21.791</v>
      </c>
      <c r="D26" s="16">
        <v>10</v>
      </c>
      <c r="E26" s="16">
        <v>0</v>
      </c>
      <c r="F26" s="17">
        <v>217.91</v>
      </c>
      <c r="G26" s="17">
        <v>-42.55</v>
      </c>
      <c r="H26" s="31">
        <f t="shared" si="1"/>
        <v>0.19526409985773943</v>
      </c>
      <c r="I26" s="31">
        <f t="shared" si="2"/>
        <v>-0.1775664265063559</v>
      </c>
      <c r="J26" s="32">
        <f t="shared" si="5"/>
        <v>-38.693500000000014</v>
      </c>
      <c r="K26" s="32">
        <f t="shared" si="3"/>
        <v>-3.8693500000000016</v>
      </c>
      <c r="L26" s="16">
        <v>55</v>
      </c>
      <c r="M26" s="33">
        <f t="shared" si="6"/>
        <v>0.18181818181818182</v>
      </c>
      <c r="N26" s="16">
        <v>73</v>
      </c>
      <c r="O26" s="34">
        <f t="shared" ref="O26:P26" si="34">D26/7</f>
        <v>1.4285714285714286</v>
      </c>
      <c r="P26" s="34">
        <f t="shared" si="34"/>
        <v>0</v>
      </c>
      <c r="Q26" s="29">
        <f t="shared" si="8"/>
        <v>51</v>
      </c>
      <c r="R26" s="29"/>
      <c r="S26" s="21">
        <v>1.255474452554745</v>
      </c>
      <c r="T26" s="28">
        <v>102</v>
      </c>
      <c r="U26" s="36" t="s">
        <v>33</v>
      </c>
      <c r="V26" s="37" t="s">
        <v>33</v>
      </c>
      <c r="W26" s="14">
        <v>2</v>
      </c>
      <c r="X26" s="38">
        <f t="shared" si="9"/>
        <v>0.2</v>
      </c>
      <c r="Y26" s="39">
        <f t="shared" si="10"/>
        <v>8.51</v>
      </c>
      <c r="Z26" s="14">
        <v>3</v>
      </c>
      <c r="AA26" s="28" t="s">
        <v>191</v>
      </c>
      <c r="AB26" s="40">
        <f t="shared" si="11"/>
        <v>-0.48</v>
      </c>
      <c r="AC26" s="41">
        <v>0.40333333333333327</v>
      </c>
      <c r="AD26" s="39">
        <f t="shared" si="12"/>
        <v>-3.8719999999999994</v>
      </c>
      <c r="AE26" s="25">
        <v>-10.56</v>
      </c>
      <c r="AF26" s="25">
        <v>-7.1894999999999998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23.99</v>
      </c>
      <c r="D27" s="16">
        <v>9</v>
      </c>
      <c r="E27" s="16">
        <v>2</v>
      </c>
      <c r="F27" s="17">
        <v>215.91</v>
      </c>
      <c r="G27" s="17">
        <v>-43.48</v>
      </c>
      <c r="H27" s="31">
        <f t="shared" si="1"/>
        <v>0.20138020471492751</v>
      </c>
      <c r="I27" s="31">
        <f t="shared" si="2"/>
        <v>-0.12262887314158682</v>
      </c>
      <c r="J27" s="32">
        <f t="shared" si="5"/>
        <v>-26.476800000000011</v>
      </c>
      <c r="K27" s="32">
        <f t="shared" si="3"/>
        <v>-2.9418666666666677</v>
      </c>
      <c r="L27" s="16">
        <v>46</v>
      </c>
      <c r="M27" s="33">
        <f t="shared" si="6"/>
        <v>0.19565217391304349</v>
      </c>
      <c r="N27" s="16">
        <v>59</v>
      </c>
      <c r="O27" s="34">
        <f t="shared" ref="O27:P27" si="35">D27/7</f>
        <v>1.2857142857142858</v>
      </c>
      <c r="P27" s="34">
        <f t="shared" si="35"/>
        <v>0.2857142857142857</v>
      </c>
      <c r="Q27" s="29">
        <f t="shared" si="8"/>
        <v>37</v>
      </c>
      <c r="R27" s="29"/>
      <c r="S27" s="21">
        <v>0.92307692307692313</v>
      </c>
      <c r="T27" s="28">
        <v>242</v>
      </c>
      <c r="U27" s="36" t="s">
        <v>33</v>
      </c>
      <c r="V27" s="37" t="s">
        <v>33</v>
      </c>
      <c r="W27" s="14">
        <v>4</v>
      </c>
      <c r="X27" s="38">
        <f t="shared" si="9"/>
        <v>0.44444444444444442</v>
      </c>
      <c r="Y27" s="39">
        <f t="shared" si="10"/>
        <v>6.2114285714285709</v>
      </c>
      <c r="Z27" s="14">
        <v>3</v>
      </c>
      <c r="AA27" s="28" t="s">
        <v>191</v>
      </c>
      <c r="AB27" s="40">
        <f t="shared" si="11"/>
        <v>-0.48</v>
      </c>
      <c r="AC27" s="41">
        <v>0.40333333333333327</v>
      </c>
      <c r="AD27" s="39">
        <f t="shared" si="12"/>
        <v>-3.4847999999999995</v>
      </c>
      <c r="AE27" s="25">
        <v>-10.56</v>
      </c>
      <c r="AF27" s="25">
        <v>-7.1894999999999998</v>
      </c>
      <c r="AG27" s="25">
        <v>-3.29</v>
      </c>
    </row>
    <row r="28" spans="1:33" ht="15.75" customHeight="1" x14ac:dyDescent="0.2">
      <c r="A28" s="14" t="s">
        <v>63</v>
      </c>
      <c r="B28" s="14" t="s">
        <v>271</v>
      </c>
      <c r="C28" s="15">
        <f t="shared" si="4"/>
        <v>24.434444444444445</v>
      </c>
      <c r="D28" s="16">
        <v>9</v>
      </c>
      <c r="E28" s="16">
        <v>0</v>
      </c>
      <c r="F28" s="17">
        <v>219.91</v>
      </c>
      <c r="G28" s="17">
        <v>-29.2</v>
      </c>
      <c r="H28" s="31">
        <f t="shared" si="1"/>
        <v>0.13278159246964666</v>
      </c>
      <c r="I28" s="31">
        <f t="shared" si="2"/>
        <v>-2.5041153199035996E-2</v>
      </c>
      <c r="J28" s="32">
        <f t="shared" si="5"/>
        <v>-5.5068000000000055</v>
      </c>
      <c r="K28" s="32">
        <f t="shared" si="3"/>
        <v>-0.61186666666666722</v>
      </c>
      <c r="L28" s="16">
        <v>46</v>
      </c>
      <c r="M28" s="33">
        <f t="shared" si="6"/>
        <v>0.19565217391304349</v>
      </c>
      <c r="N28" s="16">
        <v>49</v>
      </c>
      <c r="O28" s="34">
        <f t="shared" ref="O28:P28" si="36">D28/7</f>
        <v>1.2857142857142858</v>
      </c>
      <c r="P28" s="34">
        <f t="shared" si="36"/>
        <v>0</v>
      </c>
      <c r="Q28" s="29">
        <f t="shared" si="8"/>
        <v>38</v>
      </c>
      <c r="R28" s="29"/>
      <c r="S28" s="21">
        <v>1.023255813953488</v>
      </c>
      <c r="T28" s="14" t="s">
        <v>33</v>
      </c>
      <c r="U28" s="22">
        <v>70</v>
      </c>
      <c r="V28" s="43" t="s">
        <v>272</v>
      </c>
      <c r="W28" s="14">
        <v>2</v>
      </c>
      <c r="X28" s="38">
        <f t="shared" si="9"/>
        <v>0.22222222222222221</v>
      </c>
      <c r="Y28" s="39">
        <f t="shared" si="10"/>
        <v>7.3</v>
      </c>
      <c r="Z28" s="14">
        <v>2</v>
      </c>
      <c r="AA28" s="28" t="s">
        <v>191</v>
      </c>
      <c r="AB28" s="40">
        <f t="shared" si="11"/>
        <v>-0.48</v>
      </c>
      <c r="AC28" s="41">
        <v>0.40333333333333327</v>
      </c>
      <c r="AD28" s="39">
        <f t="shared" si="12"/>
        <v>-3.4847999999999995</v>
      </c>
      <c r="AE28" s="25">
        <v>-10.56</v>
      </c>
      <c r="AF28" s="25">
        <v>-7.1894999999999998</v>
      </c>
      <c r="AG28" s="25">
        <v>0</v>
      </c>
    </row>
    <row r="29" spans="1:33" ht="15.75" customHeight="1" x14ac:dyDescent="0.2">
      <c r="A29" s="14" t="s">
        <v>65</v>
      </c>
      <c r="B29" s="14" t="s">
        <v>273</v>
      </c>
      <c r="C29" s="15">
        <f t="shared" si="4"/>
        <v>25.434444444444445</v>
      </c>
      <c r="D29" s="16">
        <v>9</v>
      </c>
      <c r="E29" s="16">
        <v>0</v>
      </c>
      <c r="F29" s="17">
        <v>228.91</v>
      </c>
      <c r="G29" s="17">
        <v>-7.1000000000000014</v>
      </c>
      <c r="H29" s="31">
        <f t="shared" si="1"/>
        <v>3.1016556725350582E-2</v>
      </c>
      <c r="I29" s="31">
        <f t="shared" si="2"/>
        <v>0.10590712507098858</v>
      </c>
      <c r="J29" s="32">
        <f t="shared" si="5"/>
        <v>24.243199999999995</v>
      </c>
      <c r="K29" s="32">
        <f t="shared" si="3"/>
        <v>2.6936888888888881</v>
      </c>
      <c r="L29" s="16">
        <v>42</v>
      </c>
      <c r="M29" s="33">
        <f t="shared" si="6"/>
        <v>0.21428571428571427</v>
      </c>
      <c r="N29" s="16">
        <v>40</v>
      </c>
      <c r="O29" s="34">
        <f t="shared" ref="O29:P29" si="37">D29/7</f>
        <v>1.2857142857142858</v>
      </c>
      <c r="P29" s="34">
        <f t="shared" si="37"/>
        <v>0</v>
      </c>
      <c r="Q29" s="29">
        <f t="shared" si="8"/>
        <v>31</v>
      </c>
      <c r="R29" s="29"/>
      <c r="S29" s="21">
        <v>1.231638418079096</v>
      </c>
      <c r="T29" s="14" t="s">
        <v>33</v>
      </c>
      <c r="U29" s="22">
        <v>70</v>
      </c>
      <c r="V29" s="43" t="s">
        <v>274</v>
      </c>
      <c r="W29" s="14">
        <v>0</v>
      </c>
      <c r="X29" s="38">
        <f t="shared" si="9"/>
        <v>0</v>
      </c>
      <c r="Y29" s="39">
        <f t="shared" si="10"/>
        <v>7.1000000000000014</v>
      </c>
      <c r="Z29" s="14">
        <v>1</v>
      </c>
      <c r="AA29" s="28" t="s">
        <v>191</v>
      </c>
      <c r="AB29" s="40">
        <f t="shared" si="11"/>
        <v>-0.48</v>
      </c>
      <c r="AC29" s="41">
        <v>0.40333333333333327</v>
      </c>
      <c r="AD29" s="39">
        <f t="shared" si="12"/>
        <v>-3.4847999999999995</v>
      </c>
      <c r="AE29" s="25">
        <v>-10.56</v>
      </c>
      <c r="AF29" s="25">
        <v>-7.1894999999999998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26.132857142857144</v>
      </c>
      <c r="D30" s="16">
        <v>7</v>
      </c>
      <c r="E30" s="16">
        <v>0</v>
      </c>
      <c r="F30" s="17">
        <v>182.93</v>
      </c>
      <c r="G30" s="17">
        <v>0</v>
      </c>
      <c r="H30" s="31">
        <f t="shared" si="1"/>
        <v>0</v>
      </c>
      <c r="I30" s="31">
        <f t="shared" si="2"/>
        <v>0.12691460804679386</v>
      </c>
      <c r="J30" s="32">
        <f t="shared" si="5"/>
        <v>23.216489250000002</v>
      </c>
      <c r="K30" s="32">
        <f t="shared" si="3"/>
        <v>3.3166413214285719</v>
      </c>
      <c r="L30" s="16">
        <v>25</v>
      </c>
      <c r="M30" s="33">
        <f t="shared" si="6"/>
        <v>0.28000000000000003</v>
      </c>
      <c r="N30" s="16">
        <v>34</v>
      </c>
      <c r="O30" s="34">
        <f t="shared" ref="O30:P30" si="38">D30/7</f>
        <v>1</v>
      </c>
      <c r="P30" s="34">
        <f t="shared" si="38"/>
        <v>0</v>
      </c>
      <c r="Q30" s="29">
        <f t="shared" si="8"/>
        <v>34</v>
      </c>
      <c r="R30" s="29"/>
      <c r="S30" s="21">
        <v>1.262536873156342</v>
      </c>
      <c r="T30" s="14" t="s">
        <v>33</v>
      </c>
      <c r="U30" s="22">
        <v>70</v>
      </c>
      <c r="V30" s="43" t="s">
        <v>275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0.40333333333333327</v>
      </c>
      <c r="AD30" s="39">
        <f t="shared" si="12"/>
        <v>-2.7103999999999995</v>
      </c>
      <c r="AE30" s="25">
        <v>-10.56</v>
      </c>
      <c r="AF30" s="25">
        <v>-7.9490872499999998</v>
      </c>
      <c r="AG30" s="25">
        <v>0</v>
      </c>
    </row>
    <row r="31" spans="1:33" ht="15.75" customHeight="1" x14ac:dyDescent="0.2">
      <c r="A31" s="14" t="s">
        <v>67</v>
      </c>
      <c r="B31" s="49" t="s">
        <v>82</v>
      </c>
      <c r="C31" s="15">
        <f t="shared" si="4"/>
        <v>26.365000000000002</v>
      </c>
      <c r="D31" s="16">
        <v>8</v>
      </c>
      <c r="E31" s="16">
        <v>0</v>
      </c>
      <c r="F31" s="17">
        <v>210.92000000000002</v>
      </c>
      <c r="G31" s="44">
        <v>0</v>
      </c>
      <c r="H31" s="31">
        <f t="shared" si="1"/>
        <v>0</v>
      </c>
      <c r="I31" s="31">
        <f t="shared" si="2"/>
        <v>0.1332813483785325</v>
      </c>
      <c r="J31" s="32">
        <f t="shared" si="5"/>
        <v>28.111702000000079</v>
      </c>
      <c r="K31" s="32">
        <f t="shared" si="3"/>
        <v>3.5139627500000099</v>
      </c>
      <c r="L31" s="16">
        <v>33</v>
      </c>
      <c r="M31" s="33">
        <f t="shared" si="6"/>
        <v>0.24242424242424243</v>
      </c>
      <c r="N31" s="16">
        <v>27</v>
      </c>
      <c r="O31" s="34">
        <f t="shared" ref="O31:P32" si="39">D31/7</f>
        <v>1.1428571428571428</v>
      </c>
      <c r="P31" s="34">
        <f t="shared" si="39"/>
        <v>0</v>
      </c>
      <c r="Q31" s="29">
        <f t="shared" si="8"/>
        <v>23</v>
      </c>
      <c r="R31" s="29"/>
      <c r="S31" s="21">
        <v>1.44262295081967</v>
      </c>
      <c r="T31" s="14">
        <v>172</v>
      </c>
      <c r="U31" s="22">
        <v>70</v>
      </c>
      <c r="V31" s="43" t="s">
        <v>1360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0.40333333333333327</v>
      </c>
      <c r="AD31" s="39">
        <f t="shared" si="12"/>
        <v>-3.0975999999999995</v>
      </c>
      <c r="AE31" s="45">
        <v>-10.56</v>
      </c>
      <c r="AF31" s="45">
        <v>-7.9490872499999901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26.79</v>
      </c>
      <c r="D32" s="54">
        <v>5</v>
      </c>
      <c r="E32" s="54">
        <v>0</v>
      </c>
      <c r="F32" s="55">
        <v>133.94999999999999</v>
      </c>
      <c r="G32" s="55">
        <v>0</v>
      </c>
      <c r="H32" s="31">
        <f t="shared" si="1"/>
        <v>0</v>
      </c>
      <c r="I32" s="31">
        <f t="shared" si="2"/>
        <v>0.1341998040313549</v>
      </c>
      <c r="J32" s="32">
        <f t="shared" si="5"/>
        <v>17.976063749999987</v>
      </c>
      <c r="K32" s="32">
        <f t="shared" si="3"/>
        <v>3.5952127499999973</v>
      </c>
      <c r="L32" s="54">
        <v>24</v>
      </c>
      <c r="M32" s="33">
        <f t="shared" si="6"/>
        <v>0.20833333333333334</v>
      </c>
      <c r="N32" s="54">
        <v>21</v>
      </c>
      <c r="O32" s="34">
        <f t="shared" si="39"/>
        <v>0.7142857142857143</v>
      </c>
      <c r="P32" s="34">
        <f t="shared" si="39"/>
        <v>0</v>
      </c>
      <c r="Q32" s="29">
        <f t="shared" si="8"/>
        <v>29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1.3700305810397551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191</v>
      </c>
      <c r="AB32" s="40">
        <f t="shared" si="11"/>
        <v>-0.48</v>
      </c>
      <c r="AC32" s="59">
        <v>0.40333333333333327</v>
      </c>
      <c r="AD32" s="39">
        <f t="shared" si="12"/>
        <v>-1.9359999999999997</v>
      </c>
      <c r="AE32" s="60">
        <v>-10.56</v>
      </c>
      <c r="AF32" s="60">
        <v>-7.9490872499999998</v>
      </c>
      <c r="AG32" s="60">
        <v>-1.4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1:33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1:33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1:33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1:33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Info!B1:BJ5000""),3,FALSE),"""")"),"Wooden Coat Rack Wall Mount - Black Wood Hat Hanger with 6 Metal Hooks")</f>
        <v>Wooden Coat Rack Wall Mount - Black Wood Hat Hanger with 6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Info!B1:BJ5000""),2,FALSE),"""")"),"B08Q3KG547")</f>
        <v>B08Q3KG547</v>
      </c>
      <c r="B2" s="2" t="s">
        <v>276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05" customHeight="1" x14ac:dyDescent="0.2">
      <c r="A3" s="83" t="s">
        <v>30</v>
      </c>
      <c r="B3" s="80"/>
      <c r="C3" s="3">
        <f>((AE32+AF32)/0.85)*-1</f>
        <v>12.423529411764706</v>
      </c>
      <c r="D3" s="4">
        <f>SUM(D4:D99702)</f>
        <v>65</v>
      </c>
      <c r="E3" s="4"/>
      <c r="F3" s="5">
        <f t="shared" ref="F3:G3" si="0">SUM(F4:F99702)</f>
        <v>1815.3600000000001</v>
      </c>
      <c r="G3" s="5">
        <f t="shared" si="0"/>
        <v>-163.74999999999997</v>
      </c>
      <c r="H3" s="6">
        <f>G3/F3*-1</f>
        <v>9.0202494271108741E-2</v>
      </c>
      <c r="I3" s="7">
        <f>J3/F3</f>
        <v>0.13387387469519357</v>
      </c>
      <c r="J3" s="5">
        <f>SUM(J4:J99702)</f>
        <v>243.02927716666662</v>
      </c>
      <c r="K3" s="5">
        <f>J3/D3</f>
        <v>3.7389119564102558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Sheet!a1:g5000""),2,FALSE),"""")"),"2 - March
1.5 - April
1.5 - May
1.5 - June
1.5 - July
1.5 - Aug
1.5 - Sept
1.5 - Oct
1.5 - Nov
2 - Dec
2 - Jan
1.5 - Feb")</f>
        <v>2 - March
1.5 - April
1.5 - May
1.5 - June
1.5 - July
1.5 - Aug
1.5 - Sept
1.5 - Oct
1.5 - Nov
2 - Dec
2 - Jan
1.5 -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9</v>
      </c>
      <c r="X3" s="6">
        <f>W3/D3</f>
        <v>0.13846153846153847</v>
      </c>
      <c r="Y3" s="5"/>
      <c r="Z3" s="4"/>
      <c r="AA3" s="4"/>
      <c r="AB3" s="4"/>
      <c r="AC3" s="4"/>
      <c r="AD3" s="5">
        <f>SUM(AD4:AD99702)</f>
        <v>-29.463958333333327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Info!B2:BZ3000""),37,FALSE)),"""")*-1"),0)</f>
        <v>0</v>
      </c>
      <c r="AG3" s="5">
        <f>SUM(AG4:AG99702)</f>
        <v>-2.4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1"/>
      <c r="AB4" s="26"/>
      <c r="AC4" s="27"/>
      <c r="AD4" s="25"/>
      <c r="AE4" s="25"/>
      <c r="AF4" s="25"/>
      <c r="AG4" s="25"/>
    </row>
    <row r="5" spans="1:33" ht="15.75" hidden="1" customHeight="1" x14ac:dyDescent="0.2">
      <c r="A5" s="28"/>
      <c r="B5" s="28"/>
      <c r="C5" s="15"/>
      <c r="D5" s="29"/>
      <c r="E5" s="29"/>
      <c r="F5" s="30"/>
      <c r="G5" s="30"/>
      <c r="H5" s="31"/>
      <c r="I5" s="31"/>
      <c r="J5" s="32"/>
      <c r="K5" s="32"/>
      <c r="L5" s="29"/>
      <c r="M5" s="33"/>
      <c r="N5" s="29"/>
      <c r="O5" s="34"/>
      <c r="P5" s="34"/>
      <c r="Q5" s="29"/>
      <c r="R5" s="29"/>
      <c r="S5" s="35"/>
      <c r="T5" s="28"/>
      <c r="U5" s="36"/>
      <c r="V5" s="37"/>
      <c r="W5" s="28"/>
      <c r="X5" s="38"/>
      <c r="Y5" s="39"/>
      <c r="Z5" s="28"/>
      <c r="AA5" s="28"/>
      <c r="AB5" s="40"/>
      <c r="AC5" s="41"/>
      <c r="AD5" s="39"/>
      <c r="AE5" s="39"/>
      <c r="AF5" s="39"/>
      <c r="AG5" s="39"/>
    </row>
    <row r="6" spans="1:33" ht="15.75" hidden="1" customHeight="1" x14ac:dyDescent="0.2">
      <c r="A6" s="28"/>
      <c r="B6" s="28"/>
      <c r="C6" s="15"/>
      <c r="D6" s="29"/>
      <c r="E6" s="29"/>
      <c r="F6" s="30"/>
      <c r="G6" s="30"/>
      <c r="H6" s="31"/>
      <c r="I6" s="31"/>
      <c r="J6" s="32"/>
      <c r="K6" s="32"/>
      <c r="L6" s="29"/>
      <c r="M6" s="33"/>
      <c r="N6" s="29"/>
      <c r="O6" s="34"/>
      <c r="P6" s="34"/>
      <c r="Q6" s="29"/>
      <c r="R6" s="29"/>
      <c r="S6" s="35"/>
      <c r="T6" s="28"/>
      <c r="U6" s="36"/>
      <c r="V6" s="37"/>
      <c r="W6" s="28"/>
      <c r="X6" s="38"/>
      <c r="Y6" s="39"/>
      <c r="Z6" s="28"/>
      <c r="AA6" s="28"/>
      <c r="AB6" s="40"/>
      <c r="AC6" s="41"/>
      <c r="AD6" s="39"/>
      <c r="AE6" s="39"/>
      <c r="AF6" s="39"/>
      <c r="AG6" s="39"/>
    </row>
    <row r="7" spans="1:33" ht="15.75" hidden="1" customHeight="1" x14ac:dyDescent="0.2">
      <c r="A7" s="28"/>
      <c r="B7" s="28"/>
      <c r="C7" s="15"/>
      <c r="D7" s="29"/>
      <c r="E7" s="29"/>
      <c r="F7" s="30"/>
      <c r="G7" s="30"/>
      <c r="H7" s="31"/>
      <c r="I7" s="31"/>
      <c r="J7" s="32"/>
      <c r="K7" s="32"/>
      <c r="L7" s="29"/>
      <c r="M7" s="33"/>
      <c r="N7" s="29"/>
      <c r="O7" s="34"/>
      <c r="P7" s="34"/>
      <c r="Q7" s="29"/>
      <c r="R7" s="29"/>
      <c r="S7" s="35"/>
      <c r="T7" s="28"/>
      <c r="U7" s="36"/>
      <c r="V7" s="37"/>
      <c r="W7" s="28"/>
      <c r="X7" s="38"/>
      <c r="Y7" s="39"/>
      <c r="Z7" s="28"/>
      <c r="AA7" s="28"/>
      <c r="AB7" s="40"/>
      <c r="AC7" s="41"/>
      <c r="AD7" s="39"/>
      <c r="AE7" s="39"/>
      <c r="AF7" s="39"/>
      <c r="AG7" s="39"/>
    </row>
    <row r="8" spans="1:33" ht="15.75" hidden="1" customHeight="1" x14ac:dyDescent="0.2">
      <c r="A8" s="28"/>
      <c r="B8" s="28"/>
      <c r="C8" s="15"/>
      <c r="D8" s="29"/>
      <c r="E8" s="29"/>
      <c r="F8" s="30"/>
      <c r="G8" s="30"/>
      <c r="H8" s="31"/>
      <c r="I8" s="31"/>
      <c r="J8" s="32"/>
      <c r="K8" s="32"/>
      <c r="L8" s="29"/>
      <c r="M8" s="33"/>
      <c r="N8" s="29"/>
      <c r="O8" s="34"/>
      <c r="P8" s="34"/>
      <c r="Q8" s="29"/>
      <c r="R8" s="29"/>
      <c r="S8" s="35"/>
      <c r="T8" s="28"/>
      <c r="U8" s="36"/>
      <c r="V8" s="37"/>
      <c r="W8" s="28"/>
      <c r="X8" s="38"/>
      <c r="Y8" s="39"/>
      <c r="Z8" s="28"/>
      <c r="AA8" s="28"/>
      <c r="AB8" s="40"/>
      <c r="AC8" s="41"/>
      <c r="AD8" s="39"/>
      <c r="AE8" s="39"/>
      <c r="AF8" s="39"/>
      <c r="AG8" s="39"/>
    </row>
    <row r="9" spans="1:33" ht="15.75" hidden="1" customHeight="1" x14ac:dyDescent="0.2">
      <c r="A9" s="28"/>
      <c r="B9" s="28"/>
      <c r="C9" s="15"/>
      <c r="D9" s="29"/>
      <c r="E9" s="29"/>
      <c r="F9" s="30"/>
      <c r="G9" s="30"/>
      <c r="H9" s="31"/>
      <c r="I9" s="31"/>
      <c r="J9" s="32"/>
      <c r="K9" s="32"/>
      <c r="L9" s="29"/>
      <c r="M9" s="33"/>
      <c r="N9" s="29"/>
      <c r="O9" s="34"/>
      <c r="P9" s="34"/>
      <c r="Q9" s="29"/>
      <c r="R9" s="29"/>
      <c r="S9" s="35"/>
      <c r="T9" s="28"/>
      <c r="U9" s="36"/>
      <c r="V9" s="37"/>
      <c r="W9" s="28"/>
      <c r="X9" s="38"/>
      <c r="Y9" s="39"/>
      <c r="Z9" s="28"/>
      <c r="AA9" s="28"/>
      <c r="AB9" s="40"/>
      <c r="AC9" s="41"/>
      <c r="AD9" s="39"/>
      <c r="AE9" s="39"/>
      <c r="AF9" s="39"/>
      <c r="AG9" s="39"/>
    </row>
    <row r="10" spans="1:33" ht="15.75" hidden="1" customHeight="1" x14ac:dyDescent="0.2">
      <c r="A10" s="28"/>
      <c r="B10" s="28"/>
      <c r="C10" s="15"/>
      <c r="D10" s="29"/>
      <c r="E10" s="29"/>
      <c r="F10" s="30"/>
      <c r="G10" s="30"/>
      <c r="H10" s="31"/>
      <c r="I10" s="31"/>
      <c r="J10" s="32"/>
      <c r="K10" s="32"/>
      <c r="L10" s="29"/>
      <c r="M10" s="33"/>
      <c r="N10" s="29"/>
      <c r="O10" s="34"/>
      <c r="P10" s="34"/>
      <c r="Q10" s="29"/>
      <c r="R10" s="29"/>
      <c r="S10" s="35"/>
      <c r="T10" s="28"/>
      <c r="U10" s="36"/>
      <c r="V10" s="37"/>
      <c r="W10" s="28"/>
      <c r="X10" s="38"/>
      <c r="Y10" s="39"/>
      <c r="Z10" s="28"/>
      <c r="AA10" s="28"/>
      <c r="AB10" s="40"/>
      <c r="AC10" s="41"/>
      <c r="AD10" s="39"/>
      <c r="AE10" s="39"/>
      <c r="AF10" s="39"/>
      <c r="AG10" s="39"/>
    </row>
    <row r="11" spans="1:33" ht="15.75" hidden="1" customHeight="1" x14ac:dyDescent="0.2">
      <c r="A11" s="28"/>
      <c r="B11" s="28"/>
      <c r="C11" s="15"/>
      <c r="D11" s="29"/>
      <c r="E11" s="29"/>
      <c r="F11" s="30"/>
      <c r="G11" s="30"/>
      <c r="H11" s="31"/>
      <c r="I11" s="31"/>
      <c r="J11" s="32"/>
      <c r="K11" s="32"/>
      <c r="L11" s="29"/>
      <c r="M11" s="33"/>
      <c r="N11" s="29"/>
      <c r="O11" s="34"/>
      <c r="P11" s="34"/>
      <c r="Q11" s="29"/>
      <c r="R11" s="29"/>
      <c r="S11" s="35"/>
      <c r="T11" s="28"/>
      <c r="U11" s="36"/>
      <c r="V11" s="37"/>
      <c r="W11" s="28"/>
      <c r="X11" s="38"/>
      <c r="Y11" s="39"/>
      <c r="Z11" s="28"/>
      <c r="AA11" s="28"/>
      <c r="AB11" s="40"/>
      <c r="AC11" s="41"/>
      <c r="AD11" s="39"/>
      <c r="AE11" s="39"/>
      <c r="AF11" s="39"/>
      <c r="AG11" s="39"/>
    </row>
    <row r="12" spans="1:33" ht="15.75" hidden="1" customHeight="1" x14ac:dyDescent="0.2">
      <c r="A12" s="28"/>
      <c r="B12" s="28"/>
      <c r="C12" s="15"/>
      <c r="D12" s="29"/>
      <c r="E12" s="29"/>
      <c r="F12" s="30"/>
      <c r="G12" s="30"/>
      <c r="H12" s="31"/>
      <c r="I12" s="31"/>
      <c r="J12" s="32"/>
      <c r="K12" s="32"/>
      <c r="L12" s="29"/>
      <c r="M12" s="33"/>
      <c r="N12" s="29"/>
      <c r="O12" s="34"/>
      <c r="P12" s="34"/>
      <c r="Q12" s="29"/>
      <c r="R12" s="29"/>
      <c r="S12" s="35"/>
      <c r="T12" s="28"/>
      <c r="U12" s="36"/>
      <c r="V12" s="37"/>
      <c r="W12" s="28"/>
      <c r="X12" s="38"/>
      <c r="Y12" s="39"/>
      <c r="Z12" s="28"/>
      <c r="AA12" s="28"/>
      <c r="AB12" s="40"/>
      <c r="AC12" s="41"/>
      <c r="AD12" s="39"/>
      <c r="AE12" s="39"/>
      <c r="AF12" s="39"/>
      <c r="AG12" s="39"/>
    </row>
    <row r="13" spans="1:33" ht="15.75" hidden="1" customHeight="1" x14ac:dyDescent="0.2">
      <c r="A13" s="28"/>
      <c r="B13" s="28"/>
      <c r="C13" s="15"/>
      <c r="D13" s="29"/>
      <c r="E13" s="29"/>
      <c r="F13" s="32"/>
      <c r="G13" s="30"/>
      <c r="H13" s="31"/>
      <c r="I13" s="31"/>
      <c r="J13" s="32"/>
      <c r="K13" s="32"/>
      <c r="L13" s="29"/>
      <c r="M13" s="33"/>
      <c r="N13" s="29"/>
      <c r="O13" s="34"/>
      <c r="P13" s="34"/>
      <c r="Q13" s="29"/>
      <c r="R13" s="29"/>
      <c r="S13" s="35"/>
      <c r="T13" s="28"/>
      <c r="U13" s="36"/>
      <c r="V13" s="37"/>
      <c r="W13" s="28"/>
      <c r="X13" s="38"/>
      <c r="Y13" s="39"/>
      <c r="Z13" s="28"/>
      <c r="AA13" s="28"/>
      <c r="AB13" s="40"/>
      <c r="AC13" s="41"/>
      <c r="AD13" s="39"/>
      <c r="AE13" s="39"/>
      <c r="AF13" s="39"/>
      <c r="AG13" s="39"/>
    </row>
    <row r="14" spans="1:33" ht="15.75" hidden="1" customHeight="1" x14ac:dyDescent="0.2">
      <c r="A14" s="28"/>
      <c r="B14" s="28"/>
      <c r="C14" s="15"/>
      <c r="D14" s="29"/>
      <c r="E14" s="29"/>
      <c r="F14" s="32"/>
      <c r="G14" s="30"/>
      <c r="H14" s="31"/>
      <c r="I14" s="31"/>
      <c r="J14" s="32"/>
      <c r="K14" s="32"/>
      <c r="L14" s="29"/>
      <c r="M14" s="33"/>
      <c r="N14" s="29"/>
      <c r="O14" s="34"/>
      <c r="P14" s="34"/>
      <c r="Q14" s="29"/>
      <c r="R14" s="29"/>
      <c r="S14" s="35"/>
      <c r="T14" s="28"/>
      <c r="U14" s="36"/>
      <c r="V14" s="37"/>
      <c r="W14" s="28"/>
      <c r="X14" s="38"/>
      <c r="Y14" s="39"/>
      <c r="Z14" s="28"/>
      <c r="AA14" s="28"/>
      <c r="AB14" s="40"/>
      <c r="AC14" s="41"/>
      <c r="AD14" s="39"/>
      <c r="AE14" s="39"/>
      <c r="AF14" s="39"/>
      <c r="AG14" s="39"/>
    </row>
    <row r="15" spans="1:33" ht="15.75" customHeight="1" x14ac:dyDescent="0.2">
      <c r="A15" s="28" t="s">
        <v>49</v>
      </c>
      <c r="B15" s="28" t="s">
        <v>258</v>
      </c>
      <c r="C15" s="15">
        <f t="shared" ref="C15:C32" si="1">IFERROR(F15/D15," - ")</f>
        <v>39.99</v>
      </c>
      <c r="D15" s="29">
        <v>3</v>
      </c>
      <c r="E15" s="29">
        <v>0</v>
      </c>
      <c r="F15" s="32">
        <v>119.97</v>
      </c>
      <c r="G15" s="30">
        <v>0</v>
      </c>
      <c r="H15" s="31">
        <f t="shared" ref="H15:H32" si="2">G15/F15*-1</f>
        <v>0</v>
      </c>
      <c r="I15" s="31">
        <f t="shared" ref="I15:I32" si="3">J15/F15</f>
        <v>0.38180759204952758</v>
      </c>
      <c r="J15" s="32">
        <f t="shared" ref="J15:J32" si="4">F15*0.85+G15+AF15*D15+D15*AE15+AG15+AD15</f>
        <v>45.805456818181824</v>
      </c>
      <c r="K15" s="32">
        <f t="shared" ref="K15:K32" si="5">J15/D15</f>
        <v>15.268485606060608</v>
      </c>
      <c r="L15" s="29">
        <v>26</v>
      </c>
      <c r="M15" s="33">
        <f t="shared" ref="M15:M32" si="6">IFERROR(D15/L15,"-")</f>
        <v>0.11538461538461539</v>
      </c>
      <c r="N15" s="29">
        <v>57</v>
      </c>
      <c r="O15" s="34">
        <f t="shared" ref="O15:P15" si="7">D15/7</f>
        <v>0.42857142857142855</v>
      </c>
      <c r="P15" s="34">
        <f t="shared" si="7"/>
        <v>0</v>
      </c>
      <c r="Q15" s="29">
        <f t="shared" ref="Q15:Q32" si="8">ROUNDDOWN(N15/(O15+P15),0)</f>
        <v>133</v>
      </c>
      <c r="R15" s="29"/>
      <c r="S15" s="35">
        <v>0.157894736842105</v>
      </c>
      <c r="T15" s="28">
        <v>28</v>
      </c>
      <c r="U15" s="36">
        <v>28</v>
      </c>
      <c r="V15" s="37" t="s">
        <v>277</v>
      </c>
      <c r="W15" s="28">
        <v>0</v>
      </c>
      <c r="X15" s="38">
        <f t="shared" ref="X15:X32" si="9">IFERROR(W15/D15,0)</f>
        <v>0</v>
      </c>
      <c r="Y15" s="39">
        <f t="shared" ref="Y15:Y32" si="10">IFERROR(G15/(W15+Z15)*-1,0)</f>
        <v>0</v>
      </c>
      <c r="Z15" s="28">
        <v>0</v>
      </c>
      <c r="AA15" s="28" t="s">
        <v>191</v>
      </c>
      <c r="AB15" s="40">
        <f t="shared" ref="AB15:AB32" si="11">IF(OR(AA15="UsLargeStandardSize",AA15="UsSmallStandardSize"),-0.69,-0.48)</f>
        <v>-0.48</v>
      </c>
      <c r="AC15" s="41">
        <v>0.4721788194444444</v>
      </c>
      <c r="AD15" s="39">
        <f t="shared" ref="AD15:AD32" si="12">IFERROR(AB15*AC15*D15*2,0)</f>
        <v>-1.3598749999999997</v>
      </c>
      <c r="AE15" s="39">
        <v>-10.16</v>
      </c>
      <c r="AF15" s="39">
        <v>-8.1097227272727199</v>
      </c>
      <c r="AG15" s="39">
        <v>0</v>
      </c>
    </row>
    <row r="16" spans="1:33" ht="15.75" customHeight="1" x14ac:dyDescent="0.2">
      <c r="A16" s="28" t="s">
        <v>50</v>
      </c>
      <c r="B16" s="28" t="s">
        <v>278</v>
      </c>
      <c r="C16" s="15">
        <f t="shared" si="1"/>
        <v>38.99</v>
      </c>
      <c r="D16" s="29">
        <v>2</v>
      </c>
      <c r="E16" s="29">
        <v>0</v>
      </c>
      <c r="F16" s="32">
        <v>77.98</v>
      </c>
      <c r="G16" s="30">
        <v>0</v>
      </c>
      <c r="H16" s="31">
        <f t="shared" si="2"/>
        <v>0</v>
      </c>
      <c r="I16" s="31">
        <f t="shared" si="3"/>
        <v>0.36979957953476827</v>
      </c>
      <c r="J16" s="32">
        <f t="shared" si="4"/>
        <v>28.836971212121231</v>
      </c>
      <c r="K16" s="32">
        <f t="shared" si="5"/>
        <v>14.418485606060615</v>
      </c>
      <c r="L16" s="29">
        <v>17</v>
      </c>
      <c r="M16" s="33">
        <f t="shared" si="6"/>
        <v>0.11764705882352941</v>
      </c>
      <c r="N16" s="29">
        <v>55</v>
      </c>
      <c r="O16" s="34">
        <f t="shared" ref="O16:P16" si="13">D16/7</f>
        <v>0.2857142857142857</v>
      </c>
      <c r="P16" s="34">
        <f t="shared" si="13"/>
        <v>0</v>
      </c>
      <c r="Q16" s="29">
        <f t="shared" si="8"/>
        <v>192</v>
      </c>
      <c r="R16" s="29"/>
      <c r="S16" s="35">
        <v>0.27272727272727199</v>
      </c>
      <c r="T16" s="28">
        <v>28</v>
      </c>
      <c r="U16" s="36">
        <v>28</v>
      </c>
      <c r="V16" s="37" t="s">
        <v>279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0.4721788194444444</v>
      </c>
      <c r="AD16" s="39">
        <f t="shared" si="12"/>
        <v>-0.90658333333333319</v>
      </c>
      <c r="AE16" s="39">
        <v>-10.16</v>
      </c>
      <c r="AF16" s="39">
        <v>-8.1097227272727199</v>
      </c>
      <c r="AG16" s="39">
        <v>0</v>
      </c>
    </row>
    <row r="17" spans="1:33" ht="15.75" customHeight="1" x14ac:dyDescent="0.2">
      <c r="A17" s="28" t="s">
        <v>51</v>
      </c>
      <c r="B17" s="28" t="s">
        <v>171</v>
      </c>
      <c r="C17" s="15">
        <f t="shared" si="1"/>
        <v>33.656666666666666</v>
      </c>
      <c r="D17" s="29">
        <v>3</v>
      </c>
      <c r="E17" s="29">
        <v>0</v>
      </c>
      <c r="F17" s="32">
        <v>100.97</v>
      </c>
      <c r="G17" s="30">
        <v>0</v>
      </c>
      <c r="H17" s="31">
        <f t="shared" si="2"/>
        <v>0</v>
      </c>
      <c r="I17" s="31">
        <f t="shared" si="3"/>
        <v>0.29370562363258235</v>
      </c>
      <c r="J17" s="32">
        <f t="shared" si="4"/>
        <v>29.65545681818184</v>
      </c>
      <c r="K17" s="32">
        <f t="shared" si="5"/>
        <v>9.8851522727272805</v>
      </c>
      <c r="L17" s="29">
        <v>31</v>
      </c>
      <c r="M17" s="33">
        <f t="shared" si="6"/>
        <v>9.6774193548387094E-2</v>
      </c>
      <c r="N17" s="29">
        <v>52</v>
      </c>
      <c r="O17" s="34">
        <f t="shared" ref="O17:P17" si="14">D17/7</f>
        <v>0.42857142857142855</v>
      </c>
      <c r="P17" s="34">
        <f t="shared" si="14"/>
        <v>0</v>
      </c>
      <c r="Q17" s="29">
        <f t="shared" si="8"/>
        <v>121</v>
      </c>
      <c r="R17" s="29"/>
      <c r="S17" s="35">
        <v>0.46153846153846101</v>
      </c>
      <c r="T17" s="28">
        <v>28</v>
      </c>
      <c r="U17" s="36">
        <v>28</v>
      </c>
      <c r="V17" s="37" t="s">
        <v>279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0.4721788194444444</v>
      </c>
      <c r="AD17" s="39">
        <f t="shared" si="12"/>
        <v>-1.3598749999999997</v>
      </c>
      <c r="AE17" s="39">
        <v>-10.16</v>
      </c>
      <c r="AF17" s="39">
        <v>-8.1097227272727199</v>
      </c>
      <c r="AG17" s="39">
        <v>0</v>
      </c>
    </row>
    <row r="18" spans="1:33" ht="15.75" customHeight="1" x14ac:dyDescent="0.2">
      <c r="A18" s="28" t="s">
        <v>52</v>
      </c>
      <c r="B18" s="42" t="s">
        <v>197</v>
      </c>
      <c r="C18" s="15">
        <f t="shared" si="1"/>
        <v>29.189999999999998</v>
      </c>
      <c r="D18" s="29">
        <v>5</v>
      </c>
      <c r="E18" s="29">
        <v>0</v>
      </c>
      <c r="F18" s="32">
        <v>145.94999999999999</v>
      </c>
      <c r="G18" s="30">
        <v>0</v>
      </c>
      <c r="H18" s="31">
        <f t="shared" si="2"/>
        <v>0</v>
      </c>
      <c r="I18" s="31">
        <f t="shared" si="3"/>
        <v>0.20858121295171678</v>
      </c>
      <c r="J18" s="32">
        <f t="shared" si="4"/>
        <v>30.442428030303063</v>
      </c>
      <c r="K18" s="32">
        <f t="shared" si="5"/>
        <v>6.0884856060606127</v>
      </c>
      <c r="L18" s="29">
        <v>30</v>
      </c>
      <c r="M18" s="33">
        <f t="shared" si="6"/>
        <v>0.16666666666666666</v>
      </c>
      <c r="N18" s="29">
        <v>52</v>
      </c>
      <c r="O18" s="34">
        <f t="shared" ref="O18:P18" si="15">D18/7</f>
        <v>0.7142857142857143</v>
      </c>
      <c r="P18" s="34">
        <f t="shared" si="15"/>
        <v>0</v>
      </c>
      <c r="Q18" s="29">
        <f t="shared" si="8"/>
        <v>72</v>
      </c>
      <c r="R18" s="29"/>
      <c r="S18" s="35">
        <v>0.61538461538461497</v>
      </c>
      <c r="T18" s="28">
        <v>28</v>
      </c>
      <c r="U18" s="36" t="s">
        <v>33</v>
      </c>
      <c r="V18" s="37" t="s">
        <v>280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191</v>
      </c>
      <c r="AB18" s="40">
        <f t="shared" si="11"/>
        <v>-0.48</v>
      </c>
      <c r="AC18" s="41">
        <v>0.4721788194444444</v>
      </c>
      <c r="AD18" s="39">
        <f t="shared" si="12"/>
        <v>-2.266458333333333</v>
      </c>
      <c r="AE18" s="39">
        <v>-10.16</v>
      </c>
      <c r="AF18" s="39">
        <v>-8.1097227272727199</v>
      </c>
      <c r="AG18" s="39">
        <v>0</v>
      </c>
    </row>
    <row r="19" spans="1:33" ht="15.75" customHeight="1" x14ac:dyDescent="0.2">
      <c r="A19" s="28" t="s">
        <v>54</v>
      </c>
      <c r="B19" s="28" t="s">
        <v>281</v>
      </c>
      <c r="C19" s="15">
        <f t="shared" si="1"/>
        <v>28.656666666666666</v>
      </c>
      <c r="D19" s="29">
        <v>3</v>
      </c>
      <c r="E19" s="29">
        <v>0</v>
      </c>
      <c r="F19" s="32">
        <v>85.97</v>
      </c>
      <c r="G19" s="30">
        <v>0</v>
      </c>
      <c r="H19" s="31">
        <f t="shared" si="2"/>
        <v>0</v>
      </c>
      <c r="I19" s="31">
        <f t="shared" si="3"/>
        <v>0.19664367591231605</v>
      </c>
      <c r="J19" s="32">
        <f t="shared" si="4"/>
        <v>16.905456818181811</v>
      </c>
      <c r="K19" s="32">
        <f t="shared" si="5"/>
        <v>5.6351522727272707</v>
      </c>
      <c r="L19" s="29">
        <v>29</v>
      </c>
      <c r="M19" s="33">
        <f t="shared" si="6"/>
        <v>0.10344827586206896</v>
      </c>
      <c r="N19" s="29">
        <v>74</v>
      </c>
      <c r="O19" s="34">
        <f t="shared" ref="O19:P19" si="16">D19/7</f>
        <v>0.42857142857142855</v>
      </c>
      <c r="P19" s="34">
        <f t="shared" si="16"/>
        <v>0</v>
      </c>
      <c r="Q19" s="29">
        <f t="shared" si="8"/>
        <v>172</v>
      </c>
      <c r="R19" s="29"/>
      <c r="S19" s="35">
        <v>0.38518518518518502</v>
      </c>
      <c r="T19" s="28">
        <v>126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191</v>
      </c>
      <c r="AB19" s="40">
        <f t="shared" si="11"/>
        <v>-0.48</v>
      </c>
      <c r="AC19" s="41">
        <v>0.4721788194444444</v>
      </c>
      <c r="AD19" s="39">
        <f t="shared" si="12"/>
        <v>-1.3598749999999997</v>
      </c>
      <c r="AE19" s="39">
        <v>-10.16</v>
      </c>
      <c r="AF19" s="39">
        <v>-8.1097227272727288</v>
      </c>
      <c r="AG19" s="39">
        <v>0</v>
      </c>
    </row>
    <row r="20" spans="1:33" ht="15.75" customHeight="1" x14ac:dyDescent="0.2">
      <c r="A20" s="28" t="s">
        <v>55</v>
      </c>
      <c r="B20" s="28" t="s">
        <v>282</v>
      </c>
      <c r="C20" s="15">
        <f t="shared" si="1"/>
        <v>23.99</v>
      </c>
      <c r="D20" s="29">
        <v>4</v>
      </c>
      <c r="E20" s="29">
        <v>0</v>
      </c>
      <c r="F20" s="32">
        <v>95.96</v>
      </c>
      <c r="G20" s="30">
        <v>0</v>
      </c>
      <c r="H20" s="31">
        <f t="shared" si="2"/>
        <v>0</v>
      </c>
      <c r="I20" s="31">
        <f t="shared" si="3"/>
        <v>6.9549212424368553E-2</v>
      </c>
      <c r="J20" s="32">
        <f t="shared" si="4"/>
        <v>6.6739424242424059</v>
      </c>
      <c r="K20" s="32">
        <f t="shared" si="5"/>
        <v>1.6684856060606015</v>
      </c>
      <c r="L20" s="29">
        <v>26</v>
      </c>
      <c r="M20" s="33">
        <f t="shared" si="6"/>
        <v>0.15384615384615385</v>
      </c>
      <c r="N20" s="29">
        <v>69</v>
      </c>
      <c r="O20" s="34">
        <f t="shared" ref="O20:P20" si="17">D20/7</f>
        <v>0.5714285714285714</v>
      </c>
      <c r="P20" s="34">
        <f t="shared" si="17"/>
        <v>0</v>
      </c>
      <c r="Q20" s="29">
        <f t="shared" si="8"/>
        <v>120</v>
      </c>
      <c r="R20" s="29"/>
      <c r="S20" s="35">
        <v>0.57142857142857095</v>
      </c>
      <c r="T20" s="28">
        <v>126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191</v>
      </c>
      <c r="AB20" s="40">
        <f t="shared" si="11"/>
        <v>-0.48</v>
      </c>
      <c r="AC20" s="41">
        <v>0.4721788194444444</v>
      </c>
      <c r="AD20" s="39">
        <f t="shared" si="12"/>
        <v>-1.8131666666666664</v>
      </c>
      <c r="AE20" s="39">
        <v>-10.16</v>
      </c>
      <c r="AF20" s="39">
        <v>-8.1097227272727288</v>
      </c>
      <c r="AG20" s="39">
        <v>0</v>
      </c>
    </row>
    <row r="21" spans="1:33" ht="15.75" customHeight="1" x14ac:dyDescent="0.2">
      <c r="A21" s="28" t="s">
        <v>56</v>
      </c>
      <c r="B21" s="28" t="s">
        <v>283</v>
      </c>
      <c r="C21" s="15">
        <f t="shared" si="1"/>
        <v>25.132857142857141</v>
      </c>
      <c r="D21" s="29">
        <v>7</v>
      </c>
      <c r="E21" s="29">
        <v>0</v>
      </c>
      <c r="F21" s="32">
        <v>175.92999999999998</v>
      </c>
      <c r="G21" s="30">
        <v>-29.81</v>
      </c>
      <c r="H21" s="31">
        <f t="shared" si="2"/>
        <v>0.16944239186039903</v>
      </c>
      <c r="I21" s="31">
        <f t="shared" si="3"/>
        <v>-6.4404028633978289E-2</v>
      </c>
      <c r="J21" s="32">
        <f t="shared" si="4"/>
        <v>-11.330600757575798</v>
      </c>
      <c r="K21" s="32">
        <f t="shared" si="5"/>
        <v>-1.6186572510822568</v>
      </c>
      <c r="L21" s="29">
        <v>23</v>
      </c>
      <c r="M21" s="33">
        <f t="shared" si="6"/>
        <v>0.30434782608695654</v>
      </c>
      <c r="N21" s="29">
        <v>57</v>
      </c>
      <c r="O21" s="34">
        <f t="shared" ref="O21:P21" si="18">D21/7</f>
        <v>1</v>
      </c>
      <c r="P21" s="34">
        <f t="shared" si="18"/>
        <v>0</v>
      </c>
      <c r="Q21" s="29">
        <f t="shared" si="8"/>
        <v>57</v>
      </c>
      <c r="R21" s="29"/>
      <c r="S21" s="35">
        <v>0.87272727272727202</v>
      </c>
      <c r="T21" s="28">
        <v>126</v>
      </c>
      <c r="U21" s="36" t="s">
        <v>33</v>
      </c>
      <c r="V21" s="37" t="s">
        <v>33</v>
      </c>
      <c r="W21" s="28">
        <v>1</v>
      </c>
      <c r="X21" s="38">
        <f t="shared" si="9"/>
        <v>0.14285714285714285</v>
      </c>
      <c r="Y21" s="39">
        <f t="shared" si="10"/>
        <v>9.9366666666666656</v>
      </c>
      <c r="Z21" s="28">
        <v>2</v>
      </c>
      <c r="AA21" s="28" t="s">
        <v>191</v>
      </c>
      <c r="AB21" s="40">
        <f t="shared" si="11"/>
        <v>-0.48</v>
      </c>
      <c r="AC21" s="41">
        <v>0.4721788194444444</v>
      </c>
      <c r="AD21" s="39">
        <f t="shared" si="12"/>
        <v>-3.1730416666666663</v>
      </c>
      <c r="AE21" s="39">
        <v>-10.16</v>
      </c>
      <c r="AF21" s="39">
        <v>-8.1097227272727288</v>
      </c>
      <c r="AG21" s="39">
        <v>0</v>
      </c>
    </row>
    <row r="22" spans="1:33" ht="15.75" customHeight="1" x14ac:dyDescent="0.2">
      <c r="A22" s="28" t="s">
        <v>57</v>
      </c>
      <c r="B22" s="28" t="s">
        <v>284</v>
      </c>
      <c r="C22" s="15">
        <f t="shared" si="1"/>
        <v>27.323333333333334</v>
      </c>
      <c r="D22" s="29">
        <v>3</v>
      </c>
      <c r="E22" s="29">
        <v>0</v>
      </c>
      <c r="F22" s="30">
        <v>81.97</v>
      </c>
      <c r="G22" s="30">
        <v>-24.919999999999995</v>
      </c>
      <c r="H22" s="31">
        <f t="shared" si="2"/>
        <v>0.30401366353543974</v>
      </c>
      <c r="I22" s="31">
        <f t="shared" si="3"/>
        <v>-0.13925269222664616</v>
      </c>
      <c r="J22" s="32">
        <f t="shared" si="4"/>
        <v>-11.414543181818186</v>
      </c>
      <c r="K22" s="32">
        <f t="shared" si="5"/>
        <v>-3.8048477272727284</v>
      </c>
      <c r="L22" s="29">
        <v>46</v>
      </c>
      <c r="M22" s="33">
        <f t="shared" si="6"/>
        <v>6.5217391304347824E-2</v>
      </c>
      <c r="N22" s="29">
        <v>59</v>
      </c>
      <c r="O22" s="34">
        <f t="shared" ref="O22:P22" si="19">D22/7</f>
        <v>0.42857142857142855</v>
      </c>
      <c r="P22" s="34">
        <f t="shared" si="19"/>
        <v>0</v>
      </c>
      <c r="Q22" s="29">
        <f t="shared" si="8"/>
        <v>137</v>
      </c>
      <c r="R22" s="29"/>
      <c r="S22" s="35">
        <v>0.98245614035087703</v>
      </c>
      <c r="T22" s="28">
        <v>42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0.4721788194444444</v>
      </c>
      <c r="AD22" s="39">
        <f t="shared" si="12"/>
        <v>-1.3598749999999997</v>
      </c>
      <c r="AE22" s="39">
        <v>-10.16</v>
      </c>
      <c r="AF22" s="39">
        <v>-8.1097227272727288</v>
      </c>
      <c r="AG22" s="39">
        <v>0</v>
      </c>
    </row>
    <row r="23" spans="1:33" ht="15.75" customHeight="1" x14ac:dyDescent="0.2">
      <c r="A23" s="28" t="s">
        <v>58</v>
      </c>
      <c r="B23" s="28" t="s">
        <v>285</v>
      </c>
      <c r="C23" s="15">
        <f t="shared" si="1"/>
        <v>30.990000000000002</v>
      </c>
      <c r="D23" s="29">
        <v>9</v>
      </c>
      <c r="E23" s="29">
        <v>0</v>
      </c>
      <c r="F23" s="32">
        <v>278.91000000000003</v>
      </c>
      <c r="G23" s="30">
        <v>-10.469999999999999</v>
      </c>
      <c r="H23" s="31">
        <f t="shared" si="2"/>
        <v>3.7538991072388936E-2</v>
      </c>
      <c r="I23" s="31">
        <f t="shared" si="3"/>
        <v>0.2082979113497023</v>
      </c>
      <c r="J23" s="32">
        <f t="shared" si="4"/>
        <v>58.096370454545472</v>
      </c>
      <c r="K23" s="32">
        <f t="shared" si="5"/>
        <v>6.4551522727272745</v>
      </c>
      <c r="L23" s="29">
        <v>32</v>
      </c>
      <c r="M23" s="33">
        <f t="shared" si="6"/>
        <v>0.28125</v>
      </c>
      <c r="N23" s="29">
        <v>52</v>
      </c>
      <c r="O23" s="34">
        <f t="shared" ref="O23:P23" si="20">D23/7</f>
        <v>1.2857142857142858</v>
      </c>
      <c r="P23" s="34">
        <f t="shared" si="20"/>
        <v>0</v>
      </c>
      <c r="Q23" s="29">
        <f t="shared" si="8"/>
        <v>40</v>
      </c>
      <c r="R23" s="29"/>
      <c r="S23" s="35">
        <v>0.69109947643978997</v>
      </c>
      <c r="T23" s="28">
        <v>42</v>
      </c>
      <c r="U23" s="36" t="s">
        <v>33</v>
      </c>
      <c r="V23" s="37" t="s">
        <v>33</v>
      </c>
      <c r="W23" s="28">
        <v>3</v>
      </c>
      <c r="X23" s="38">
        <f t="shared" si="9"/>
        <v>0.33333333333333331</v>
      </c>
      <c r="Y23" s="39">
        <f t="shared" si="10"/>
        <v>3.4899999999999998</v>
      </c>
      <c r="Z23" s="28">
        <v>0</v>
      </c>
      <c r="AA23" s="28" t="s">
        <v>191</v>
      </c>
      <c r="AB23" s="40">
        <f t="shared" si="11"/>
        <v>-0.48</v>
      </c>
      <c r="AC23" s="41">
        <v>0.4721788194444444</v>
      </c>
      <c r="AD23" s="39">
        <f t="shared" si="12"/>
        <v>-4.0796249999999992</v>
      </c>
      <c r="AE23" s="39">
        <v>-10.16</v>
      </c>
      <c r="AF23" s="39">
        <v>-8.1097227272727288</v>
      </c>
      <c r="AG23" s="39">
        <v>0</v>
      </c>
    </row>
    <row r="24" spans="1:33" ht="15.75" customHeight="1" x14ac:dyDescent="0.2">
      <c r="A24" s="28" t="s">
        <v>59</v>
      </c>
      <c r="B24" s="28" t="s">
        <v>194</v>
      </c>
      <c r="C24" s="15">
        <f t="shared" si="1"/>
        <v>31.49</v>
      </c>
      <c r="D24" s="29">
        <v>4</v>
      </c>
      <c r="E24" s="29">
        <v>0</v>
      </c>
      <c r="F24" s="32">
        <v>125.96</v>
      </c>
      <c r="G24" s="32">
        <v>-21.04</v>
      </c>
      <c r="H24" s="31">
        <f t="shared" si="2"/>
        <v>0.16703715465227056</v>
      </c>
      <c r="I24" s="31">
        <f t="shared" si="3"/>
        <v>8.8392683584013976E-2</v>
      </c>
      <c r="J24" s="32">
        <f t="shared" si="4"/>
        <v>11.133942424242401</v>
      </c>
      <c r="K24" s="32">
        <f t="shared" si="5"/>
        <v>2.7834856060606001</v>
      </c>
      <c r="L24" s="29">
        <v>23</v>
      </c>
      <c r="M24" s="33">
        <f t="shared" si="6"/>
        <v>0.17391304347826086</v>
      </c>
      <c r="N24" s="29">
        <v>45</v>
      </c>
      <c r="O24" s="34">
        <f t="shared" ref="O24:P24" si="21">D24/7</f>
        <v>0.5714285714285714</v>
      </c>
      <c r="P24" s="34">
        <f t="shared" si="21"/>
        <v>0</v>
      </c>
      <c r="Q24" s="29">
        <f t="shared" si="8"/>
        <v>78</v>
      </c>
      <c r="R24" s="29"/>
      <c r="S24" s="35">
        <v>0.88888888888888795</v>
      </c>
      <c r="T24" s="28">
        <v>42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191</v>
      </c>
      <c r="AB24" s="40">
        <f t="shared" si="11"/>
        <v>-0.48</v>
      </c>
      <c r="AC24" s="41">
        <v>0.4721788194444444</v>
      </c>
      <c r="AD24" s="39">
        <f t="shared" si="12"/>
        <v>-1.8131666666666664</v>
      </c>
      <c r="AE24" s="39">
        <v>-10.16</v>
      </c>
      <c r="AF24" s="39">
        <v>-8.1097227272727288</v>
      </c>
      <c r="AG24" s="39">
        <v>0</v>
      </c>
    </row>
    <row r="25" spans="1:33" ht="15.75" customHeight="1" x14ac:dyDescent="0.2">
      <c r="A25" s="14" t="s">
        <v>60</v>
      </c>
      <c r="B25" s="14" t="s">
        <v>163</v>
      </c>
      <c r="C25" s="15">
        <f t="shared" si="1"/>
        <v>21.768888888888888</v>
      </c>
      <c r="D25" s="16">
        <v>9</v>
      </c>
      <c r="E25" s="16">
        <v>0</v>
      </c>
      <c r="F25" s="17">
        <v>195.92</v>
      </c>
      <c r="G25" s="17">
        <v>-32.819999999999993</v>
      </c>
      <c r="H25" s="31">
        <f t="shared" si="2"/>
        <v>0.16751735402204979</v>
      </c>
      <c r="I25" s="31">
        <f t="shared" si="3"/>
        <v>-0.17761139750918745</v>
      </c>
      <c r="J25" s="32">
        <f t="shared" si="4"/>
        <v>-34.797625000000004</v>
      </c>
      <c r="K25" s="32">
        <f t="shared" si="5"/>
        <v>-3.8664027777777781</v>
      </c>
      <c r="L25" s="16">
        <v>32</v>
      </c>
      <c r="M25" s="33">
        <f t="shared" si="6"/>
        <v>0.28125</v>
      </c>
      <c r="N25" s="16">
        <v>38</v>
      </c>
      <c r="O25" s="34">
        <f t="shared" ref="O25:P25" si="22">D25/7</f>
        <v>1.2857142857142858</v>
      </c>
      <c r="P25" s="34">
        <f t="shared" si="22"/>
        <v>0</v>
      </c>
      <c r="Q25" s="29">
        <f t="shared" si="8"/>
        <v>29</v>
      </c>
      <c r="R25" s="29"/>
      <c r="S25" s="21">
        <v>1.0931677018633541</v>
      </c>
      <c r="T25" s="28">
        <v>42</v>
      </c>
      <c r="U25" s="36" t="s">
        <v>33</v>
      </c>
      <c r="V25" s="37" t="s">
        <v>33</v>
      </c>
      <c r="W25" s="14">
        <v>3</v>
      </c>
      <c r="X25" s="38">
        <f t="shared" si="9"/>
        <v>0.33333333333333331</v>
      </c>
      <c r="Y25" s="39">
        <f t="shared" si="10"/>
        <v>4.1024999999999991</v>
      </c>
      <c r="Z25" s="14">
        <v>5</v>
      </c>
      <c r="AA25" s="28" t="s">
        <v>191</v>
      </c>
      <c r="AB25" s="40">
        <f t="shared" si="11"/>
        <v>-0.48</v>
      </c>
      <c r="AC25" s="41">
        <v>0.4721788194444444</v>
      </c>
      <c r="AD25" s="39">
        <f t="shared" si="12"/>
        <v>-4.0796249999999992</v>
      </c>
      <c r="AE25" s="25">
        <v>-10.16</v>
      </c>
      <c r="AF25" s="25">
        <v>-8.11</v>
      </c>
      <c r="AG25" s="25">
        <v>0</v>
      </c>
    </row>
    <row r="26" spans="1:33" ht="15.75" customHeight="1" x14ac:dyDescent="0.2">
      <c r="A26" s="14" t="s">
        <v>61</v>
      </c>
      <c r="B26" s="14" t="s">
        <v>286</v>
      </c>
      <c r="C26" s="15">
        <f t="shared" si="1"/>
        <v>25.99</v>
      </c>
      <c r="D26" s="16">
        <v>5</v>
      </c>
      <c r="E26" s="16">
        <v>0</v>
      </c>
      <c r="F26" s="17">
        <v>129.94999999999999</v>
      </c>
      <c r="G26" s="17">
        <v>-18.41</v>
      </c>
      <c r="H26" s="31">
        <f t="shared" si="2"/>
        <v>0.14166987302808773</v>
      </c>
      <c r="I26" s="31">
        <f t="shared" si="3"/>
        <v>0.28457900474541481</v>
      </c>
      <c r="J26" s="32">
        <f t="shared" si="4"/>
        <v>36.981041666666648</v>
      </c>
      <c r="K26" s="32">
        <f t="shared" si="5"/>
        <v>7.3962083333333295</v>
      </c>
      <c r="L26" s="16">
        <v>22</v>
      </c>
      <c r="M26" s="33">
        <f t="shared" si="6"/>
        <v>0.22727272727272727</v>
      </c>
      <c r="N26" s="16">
        <v>36</v>
      </c>
      <c r="O26" s="34">
        <f t="shared" ref="O26:P26" si="23">D26/7</f>
        <v>0.7142857142857143</v>
      </c>
      <c r="P26" s="34">
        <f t="shared" si="23"/>
        <v>0</v>
      </c>
      <c r="Q26" s="29">
        <f t="shared" si="8"/>
        <v>50</v>
      </c>
      <c r="R26" s="29"/>
      <c r="S26" s="21">
        <v>1.3866666666666669</v>
      </c>
      <c r="T26" s="28">
        <v>42</v>
      </c>
      <c r="U26" s="36" t="s">
        <v>33</v>
      </c>
      <c r="V26" s="37" t="s">
        <v>33</v>
      </c>
      <c r="W26" s="14">
        <v>2</v>
      </c>
      <c r="X26" s="38">
        <f t="shared" si="9"/>
        <v>0.4</v>
      </c>
      <c r="Y26" s="39">
        <f t="shared" si="10"/>
        <v>4.6025</v>
      </c>
      <c r="Z26" s="14">
        <v>2</v>
      </c>
      <c r="AA26" s="28" t="s">
        <v>191</v>
      </c>
      <c r="AB26" s="40">
        <f t="shared" si="11"/>
        <v>-0.48</v>
      </c>
      <c r="AC26" s="41">
        <v>0.4721788194444444</v>
      </c>
      <c r="AD26" s="39">
        <f t="shared" si="12"/>
        <v>-2.266458333333333</v>
      </c>
      <c r="AE26" s="25">
        <v>-10.56</v>
      </c>
      <c r="AF26" s="25">
        <v>0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1"/>
        <v>25.99</v>
      </c>
      <c r="D27" s="16">
        <v>1</v>
      </c>
      <c r="E27" s="16">
        <v>0</v>
      </c>
      <c r="F27" s="17">
        <v>25.99</v>
      </c>
      <c r="G27" s="17">
        <v>-1.77</v>
      </c>
      <c r="H27" s="31">
        <f t="shared" si="2"/>
        <v>6.8103116583301274E-2</v>
      </c>
      <c r="I27" s="31">
        <f t="shared" si="3"/>
        <v>0.35814576119020125</v>
      </c>
      <c r="J27" s="32">
        <f t="shared" si="4"/>
        <v>9.3082083333333294</v>
      </c>
      <c r="K27" s="32">
        <f t="shared" si="5"/>
        <v>9.3082083333333294</v>
      </c>
      <c r="L27" s="16">
        <v>13</v>
      </c>
      <c r="M27" s="33">
        <f t="shared" si="6"/>
        <v>7.6923076923076927E-2</v>
      </c>
      <c r="N27" s="16">
        <v>31</v>
      </c>
      <c r="O27" s="34">
        <f t="shared" ref="O27:P27" si="24">D27/7</f>
        <v>0.14285714285714285</v>
      </c>
      <c r="P27" s="34">
        <f t="shared" si="24"/>
        <v>0</v>
      </c>
      <c r="Q27" s="29">
        <f t="shared" si="8"/>
        <v>217</v>
      </c>
      <c r="R27" s="29"/>
      <c r="S27" s="21">
        <v>1.017857142857143</v>
      </c>
      <c r="T27" s="28">
        <v>126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191</v>
      </c>
      <c r="AB27" s="40">
        <f t="shared" si="11"/>
        <v>-0.48</v>
      </c>
      <c r="AC27" s="41">
        <v>0.4721788194444444</v>
      </c>
      <c r="AD27" s="39">
        <f t="shared" si="12"/>
        <v>-0.45329166666666659</v>
      </c>
      <c r="AE27" s="25">
        <v>-10.56</v>
      </c>
      <c r="AF27" s="25">
        <v>0</v>
      </c>
      <c r="AG27" s="25">
        <v>0</v>
      </c>
    </row>
    <row r="28" spans="1:33" ht="15.75" customHeight="1" x14ac:dyDescent="0.2">
      <c r="A28" s="14" t="s">
        <v>63</v>
      </c>
      <c r="B28" s="14" t="s">
        <v>287</v>
      </c>
      <c r="C28" s="15">
        <f t="shared" si="1"/>
        <v>25.99</v>
      </c>
      <c r="D28" s="16">
        <v>1</v>
      </c>
      <c r="E28" s="16">
        <v>0</v>
      </c>
      <c r="F28" s="17">
        <v>25.99</v>
      </c>
      <c r="G28" s="17">
        <v>0</v>
      </c>
      <c r="H28" s="31">
        <f t="shared" si="2"/>
        <v>0</v>
      </c>
      <c r="I28" s="31">
        <f t="shared" si="3"/>
        <v>0.1142164527149138</v>
      </c>
      <c r="J28" s="32">
        <f t="shared" si="4"/>
        <v>2.9684856060606095</v>
      </c>
      <c r="K28" s="32">
        <f t="shared" si="5"/>
        <v>2.9684856060606095</v>
      </c>
      <c r="L28" s="16">
        <v>27</v>
      </c>
      <c r="M28" s="33">
        <f t="shared" si="6"/>
        <v>3.7037037037037035E-2</v>
      </c>
      <c r="N28" s="16">
        <v>30</v>
      </c>
      <c r="O28" s="34">
        <f t="shared" ref="O28:P28" si="25">D28/7</f>
        <v>0.14285714285714285</v>
      </c>
      <c r="P28" s="34">
        <f t="shared" si="25"/>
        <v>0</v>
      </c>
      <c r="Q28" s="29">
        <f t="shared" si="8"/>
        <v>210</v>
      </c>
      <c r="R28" s="29"/>
      <c r="S28" s="21">
        <v>1.032863849765258</v>
      </c>
      <c r="T28" s="14" t="s">
        <v>33</v>
      </c>
      <c r="U28" s="22" t="s">
        <v>33</v>
      </c>
      <c r="V28" s="43" t="s">
        <v>288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191</v>
      </c>
      <c r="AB28" s="40">
        <f t="shared" si="11"/>
        <v>-0.48</v>
      </c>
      <c r="AC28" s="41">
        <v>0.4721788194444444</v>
      </c>
      <c r="AD28" s="39">
        <f t="shared" si="12"/>
        <v>-0.45329166666666659</v>
      </c>
      <c r="AE28" s="25">
        <v>-10.56</v>
      </c>
      <c r="AF28" s="25">
        <v>-8.1097227272727199</v>
      </c>
      <c r="AG28" s="25">
        <v>0</v>
      </c>
    </row>
    <row r="29" spans="1:33" ht="15.75" customHeight="1" x14ac:dyDescent="0.2">
      <c r="A29" s="14" t="s">
        <v>65</v>
      </c>
      <c r="B29" s="14" t="s">
        <v>289</v>
      </c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2"/>
        <v>#DIV/0!</v>
      </c>
      <c r="I29" s="31" t="e">
        <f t="shared" si="3"/>
        <v>#DIV/0!</v>
      </c>
      <c r="J29" s="32">
        <f t="shared" si="4"/>
        <v>0</v>
      </c>
      <c r="K29" s="32" t="e">
        <f t="shared" si="5"/>
        <v>#DIV/0!</v>
      </c>
      <c r="L29" s="16">
        <v>0</v>
      </c>
      <c r="M29" s="33" t="str">
        <f t="shared" si="6"/>
        <v>-</v>
      </c>
      <c r="N29" s="16">
        <v>30</v>
      </c>
      <c r="O29" s="34">
        <f t="shared" ref="O29:P29" si="26">D29/7</f>
        <v>0</v>
      </c>
      <c r="P29" s="34">
        <f t="shared" si="26"/>
        <v>0</v>
      </c>
      <c r="Q29" s="29" t="e">
        <f t="shared" si="8"/>
        <v>#DIV/0!</v>
      </c>
      <c r="R29" s="29"/>
      <c r="S29" s="21">
        <v>1.04950495049505</v>
      </c>
      <c r="T29" s="14" t="s">
        <v>33</v>
      </c>
      <c r="U29" s="22" t="s">
        <v>33</v>
      </c>
      <c r="V29" s="43" t="s">
        <v>288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191</v>
      </c>
      <c r="AB29" s="40">
        <f t="shared" si="11"/>
        <v>-0.48</v>
      </c>
      <c r="AC29" s="41">
        <v>0.4721788194444444</v>
      </c>
      <c r="AD29" s="39">
        <f t="shared" si="12"/>
        <v>0</v>
      </c>
      <c r="AE29" s="25">
        <v>-10.56</v>
      </c>
      <c r="AF29" s="25">
        <v>-8.1097227272727199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1"/>
        <v>22.99</v>
      </c>
      <c r="D30" s="16">
        <v>1</v>
      </c>
      <c r="E30" s="16">
        <v>0</v>
      </c>
      <c r="F30" s="17">
        <v>22.99</v>
      </c>
      <c r="G30" s="17">
        <v>0</v>
      </c>
      <c r="H30" s="31">
        <f t="shared" si="2"/>
        <v>0</v>
      </c>
      <c r="I30" s="31">
        <f t="shared" si="3"/>
        <v>-7.0324322169059067E-2</v>
      </c>
      <c r="J30" s="32">
        <f t="shared" si="4"/>
        <v>-1.6167561666666679</v>
      </c>
      <c r="K30" s="32">
        <f t="shared" si="5"/>
        <v>-1.6167561666666679</v>
      </c>
      <c r="L30" s="16">
        <v>14</v>
      </c>
      <c r="M30" s="33">
        <f t="shared" si="6"/>
        <v>7.1428571428571425E-2</v>
      </c>
      <c r="N30" s="16">
        <v>29</v>
      </c>
      <c r="O30" s="34">
        <f t="shared" ref="O30:P30" si="27">D30/7</f>
        <v>0.14285714285714285</v>
      </c>
      <c r="P30" s="34">
        <f t="shared" si="27"/>
        <v>0</v>
      </c>
      <c r="Q30" s="29">
        <f t="shared" si="8"/>
        <v>203</v>
      </c>
      <c r="R30" s="29"/>
      <c r="S30" s="21">
        <v>1.1396648044692741</v>
      </c>
      <c r="T30" s="14" t="s">
        <v>33</v>
      </c>
      <c r="U30" s="22" t="s">
        <v>33</v>
      </c>
      <c r="V30" s="43" t="s">
        <v>288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0.4721788194444444</v>
      </c>
      <c r="AD30" s="39">
        <f t="shared" si="12"/>
        <v>-0.45329166666666659</v>
      </c>
      <c r="AE30" s="25">
        <v>-10.56</v>
      </c>
      <c r="AF30" s="25">
        <v>-8.9949645</v>
      </c>
      <c r="AG30" s="25">
        <v>-1.1499999999999999</v>
      </c>
    </row>
    <row r="31" spans="1:33" ht="15.75" customHeight="1" x14ac:dyDescent="0.2">
      <c r="A31" s="14" t="s">
        <v>67</v>
      </c>
      <c r="B31" s="49" t="s">
        <v>290</v>
      </c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2"/>
        <v>#DIV/0!</v>
      </c>
      <c r="I31" s="31" t="e">
        <f t="shared" si="3"/>
        <v>#DIV/0!</v>
      </c>
      <c r="J31" s="32">
        <f t="shared" si="4"/>
        <v>0</v>
      </c>
      <c r="K31" s="32" t="e">
        <f t="shared" si="5"/>
        <v>#DIV/0!</v>
      </c>
      <c r="L31" s="16">
        <v>0</v>
      </c>
      <c r="M31" s="33" t="str">
        <f t="shared" si="6"/>
        <v>-</v>
      </c>
      <c r="N31" s="16">
        <v>29</v>
      </c>
      <c r="O31" s="34">
        <f t="shared" ref="O31:P32" si="28">D31/7</f>
        <v>0</v>
      </c>
      <c r="P31" s="34">
        <f t="shared" si="28"/>
        <v>0</v>
      </c>
      <c r="Q31" s="29" t="e">
        <f t="shared" si="8"/>
        <v>#DIV/0!</v>
      </c>
      <c r="R31" s="29"/>
      <c r="S31" s="21">
        <v>1.13333333333333</v>
      </c>
      <c r="T31" s="14">
        <v>126</v>
      </c>
      <c r="U31" s="22" t="s">
        <v>33</v>
      </c>
      <c r="V31" s="43" t="s">
        <v>288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0.4721788194444444</v>
      </c>
      <c r="AD31" s="39">
        <f t="shared" si="12"/>
        <v>0</v>
      </c>
      <c r="AE31" s="45">
        <v>-10.56</v>
      </c>
      <c r="AF31" s="45">
        <v>-8.9949645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1"/>
        <v>24.990000000000002</v>
      </c>
      <c r="D32" s="54">
        <v>5</v>
      </c>
      <c r="E32" s="54">
        <v>0</v>
      </c>
      <c r="F32" s="55">
        <v>124.95</v>
      </c>
      <c r="G32" s="55">
        <v>-24.51</v>
      </c>
      <c r="H32" s="31">
        <f t="shared" si="2"/>
        <v>0.19615846338535414</v>
      </c>
      <c r="I32" s="31">
        <f t="shared" si="3"/>
        <v>0.20312958516740018</v>
      </c>
      <c r="J32" s="32">
        <f t="shared" si="4"/>
        <v>25.381041666666654</v>
      </c>
      <c r="K32" s="32">
        <f t="shared" si="5"/>
        <v>5.076208333333331</v>
      </c>
      <c r="L32" s="54">
        <v>16</v>
      </c>
      <c r="M32" s="33">
        <f t="shared" si="6"/>
        <v>0.3125</v>
      </c>
      <c r="N32" s="54">
        <v>26</v>
      </c>
      <c r="O32" s="34">
        <f t="shared" si="28"/>
        <v>0.7142857142857143</v>
      </c>
      <c r="P32" s="34">
        <f t="shared" si="28"/>
        <v>0</v>
      </c>
      <c r="Q32" s="29">
        <f t="shared" si="8"/>
        <v>36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1.0053475935828879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12.255000000000001</v>
      </c>
      <c r="Z32" s="53">
        <v>2</v>
      </c>
      <c r="AA32" s="53" t="s">
        <v>191</v>
      </c>
      <c r="AB32" s="40">
        <f t="shared" si="11"/>
        <v>-0.48</v>
      </c>
      <c r="AC32" s="59">
        <v>0.4721788194444444</v>
      </c>
      <c r="AD32" s="39">
        <f t="shared" si="12"/>
        <v>-2.266458333333333</v>
      </c>
      <c r="AE32" s="60">
        <v>-10.56</v>
      </c>
      <c r="AF32" s="60">
        <v>0</v>
      </c>
      <c r="AG32" s="60">
        <v>-1.25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2">
      <c r="S221" s="21"/>
    </row>
    <row r="222" spans="1:33" ht="15.75" customHeight="1" x14ac:dyDescent="0.2">
      <c r="S222" s="21"/>
    </row>
    <row r="223" spans="1:33" ht="15.75" customHeight="1" x14ac:dyDescent="0.2">
      <c r="S223" s="21"/>
    </row>
    <row r="224" spans="1:33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5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Coat Hook Rack - Wall Mounted Wooden 6 Hook Rail, Rustic Wood, Black Hooks")</f>
        <v>Wall Coat Hook Rack - Wall Mounted Wooden 6 Hook Rail, Rustic Wood, Black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Info!B1:BJ5000""),2,FALSE),"""")"),"B07MH3CVZM")</f>
        <v>B07MH3CVZM</v>
      </c>
      <c r="B2" s="2" t="s">
        <v>291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37.25" customHeight="1" x14ac:dyDescent="0.2">
      <c r="A3" s="83" t="s">
        <v>30</v>
      </c>
      <c r="B3" s="80"/>
      <c r="C3" s="3">
        <f>((AE32+AF32)/0.85)*-1</f>
        <v>23.72318264705882</v>
      </c>
      <c r="D3" s="4">
        <f>SUM(D4:D99702)</f>
        <v>581</v>
      </c>
      <c r="E3" s="4"/>
      <c r="F3" s="5">
        <f t="shared" ref="F3:G3" si="0">SUM(F4:F99702)</f>
        <v>18890.87</v>
      </c>
      <c r="G3" s="5">
        <f t="shared" si="0"/>
        <v>-16.699999999999996</v>
      </c>
      <c r="H3" s="6">
        <f t="shared" ref="H3:H32" si="1">G3/F3*-1</f>
        <v>8.8402492844426946E-4</v>
      </c>
      <c r="I3" s="7">
        <f t="shared" ref="I3:I32" si="2">J3/F3</f>
        <v>0.26079662374805823</v>
      </c>
      <c r="J3" s="5">
        <f>SUM(J4:J99702)</f>
        <v>4926.6751156634809</v>
      </c>
      <c r="K3" s="5">
        <f t="shared" ref="K3:K32" si="3">J3/D3</f>
        <v>8.4796473591454067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Sheet!a1:g5000""),2,FALSE),"""")"),"3.5 - March
2.5 - April
2.5 - May
2.5 - June
2.5 - July
2.5 - Aug
2.5 - Sept
0 - Oct
0 - Nov
0 - Dec
3.5 - Jan
3.5 - Feb")</f>
        <v>3.5 - March
2.5 - April
2.5 - May
2.5 - June
2.5 - July
2.5 - Aug
2.5 - Sept
0 - Oct
0 - Nov
0 - Dec
3.5 - Jan
3.5 -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1</v>
      </c>
      <c r="X3" s="6">
        <f>W3/D3</f>
        <v>1.7211703958691911E-3</v>
      </c>
      <c r="Y3" s="5"/>
      <c r="Z3" s="4"/>
      <c r="AA3" s="4"/>
      <c r="AB3" s="4"/>
      <c r="AC3" s="4"/>
      <c r="AD3" s="5">
        <f>SUM(AD4:AD99702)</f>
        <v>-266.44617908651981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Info!B2:BZ3000""),37,FALSE)),"""")*-1"),-9.22470525)</f>
        <v>-9.2247052499999995</v>
      </c>
      <c r="AG3" s="5">
        <f>SUM(AG4:AG99702)</f>
        <v>-15.350000000000001</v>
      </c>
    </row>
    <row r="4" spans="1:33" ht="15.75" customHeight="1" x14ac:dyDescent="0.2">
      <c r="A4" s="14" t="s">
        <v>31</v>
      </c>
      <c r="B4" s="14" t="s">
        <v>292</v>
      </c>
      <c r="C4" s="15">
        <f t="shared" ref="C4:C32" si="4">IFERROR(F4/D4," - ")</f>
        <v>36.391000000000005</v>
      </c>
      <c r="D4" s="16">
        <v>20</v>
      </c>
      <c r="E4" s="16">
        <v>0</v>
      </c>
      <c r="F4" s="17">
        <v>727.82000000000016</v>
      </c>
      <c r="G4" s="17">
        <v>0</v>
      </c>
      <c r="H4" s="18">
        <f t="shared" si="1"/>
        <v>0</v>
      </c>
      <c r="I4" s="18">
        <f t="shared" si="2"/>
        <v>0.34352449781539407</v>
      </c>
      <c r="J4" s="17">
        <f t="shared" ref="J4:J32" si="5">F4*0.85+G4+AF4*D4+D4*AE4+AG4+AD4</f>
        <v>250.02400000000017</v>
      </c>
      <c r="K4" s="17">
        <f t="shared" si="3"/>
        <v>12.501200000000008</v>
      </c>
      <c r="L4" s="16">
        <v>67</v>
      </c>
      <c r="M4" s="19">
        <f t="shared" ref="M4:M32" si="6">IFERROR(D4/L4,"-")</f>
        <v>0.29850746268656714</v>
      </c>
      <c r="N4" s="16">
        <v>13</v>
      </c>
      <c r="O4" s="20">
        <f t="shared" ref="O4:P4" si="7">D4/7</f>
        <v>2.8571428571428572</v>
      </c>
      <c r="P4" s="20">
        <f t="shared" si="7"/>
        <v>0</v>
      </c>
      <c r="Q4" s="16">
        <f t="shared" ref="Q4:Q32" si="8">ROUNDDOWN(N4/(O4+P4),0)</f>
        <v>4</v>
      </c>
      <c r="R4" s="16"/>
      <c r="S4" s="21">
        <v>6.3589743589743497</v>
      </c>
      <c r="T4" s="14">
        <v>465</v>
      </c>
      <c r="U4" s="22">
        <v>120</v>
      </c>
      <c r="V4" s="23" t="s">
        <v>293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191</v>
      </c>
      <c r="AB4" s="26">
        <f t="shared" ref="AB4:AB32" si="11">IF(OR(AA4="UsLargeStandardSize",AA4="UsSmallStandardSize"),-0.69,-0.48)</f>
        <v>-0.48</v>
      </c>
      <c r="AC4" s="27">
        <v>0.42281249999999992</v>
      </c>
      <c r="AD4" s="25">
        <f t="shared" ref="AD4:AD32" si="12">IFERROR(AB4*AC4*D4*2,0)</f>
        <v>-8.1179999999999986</v>
      </c>
      <c r="AE4" s="25">
        <v>-10.16</v>
      </c>
      <c r="AF4" s="25">
        <v>-7.8652499999999996</v>
      </c>
      <c r="AG4" s="25">
        <v>0</v>
      </c>
    </row>
    <row r="5" spans="1:33" ht="15.75" customHeight="1" x14ac:dyDescent="0.2">
      <c r="A5" s="28" t="s">
        <v>35</v>
      </c>
      <c r="B5" s="28" t="s">
        <v>294</v>
      </c>
      <c r="C5" s="15">
        <f t="shared" si="4"/>
        <v>32.46875</v>
      </c>
      <c r="D5" s="29">
        <v>32</v>
      </c>
      <c r="E5" s="29">
        <v>1</v>
      </c>
      <c r="F5" s="30">
        <v>1039</v>
      </c>
      <c r="G5" s="30">
        <v>-0.15000000000000002</v>
      </c>
      <c r="H5" s="31">
        <f t="shared" si="1"/>
        <v>1.4436958614051976E-4</v>
      </c>
      <c r="I5" s="31">
        <f t="shared" si="2"/>
        <v>0.28218301178711591</v>
      </c>
      <c r="J5" s="32">
        <f t="shared" si="5"/>
        <v>293.18814924681345</v>
      </c>
      <c r="K5" s="32">
        <f t="shared" si="3"/>
        <v>9.1621296639629204</v>
      </c>
      <c r="L5" s="29">
        <v>142</v>
      </c>
      <c r="M5" s="33">
        <f t="shared" si="6"/>
        <v>0.22535211267605634</v>
      </c>
      <c r="N5" s="29">
        <v>129</v>
      </c>
      <c r="O5" s="34">
        <f t="shared" ref="O5:P5" si="13">D5/7</f>
        <v>4.5714285714285712</v>
      </c>
      <c r="P5" s="34">
        <f t="shared" si="13"/>
        <v>0.14285714285714285</v>
      </c>
      <c r="Q5" s="29">
        <f t="shared" si="8"/>
        <v>27</v>
      </c>
      <c r="R5" s="29"/>
      <c r="S5" s="35">
        <v>3.0329670329670302</v>
      </c>
      <c r="T5" s="28">
        <v>465</v>
      </c>
      <c r="U5" s="36">
        <v>120</v>
      </c>
      <c r="V5" s="37" t="s">
        <v>293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191</v>
      </c>
      <c r="AB5" s="40">
        <f t="shared" si="11"/>
        <v>-0.48</v>
      </c>
      <c r="AC5" s="41">
        <v>0.42330243337195822</v>
      </c>
      <c r="AD5" s="39">
        <f t="shared" si="12"/>
        <v>-13.003850753186557</v>
      </c>
      <c r="AE5" s="39">
        <v>-10.16</v>
      </c>
      <c r="AF5" s="39">
        <v>-7.8652499999999996</v>
      </c>
      <c r="AG5" s="39">
        <v>0</v>
      </c>
    </row>
    <row r="6" spans="1:33" ht="15.75" customHeight="1" x14ac:dyDescent="0.2">
      <c r="A6" s="28" t="s">
        <v>37</v>
      </c>
      <c r="B6" s="28" t="s">
        <v>154</v>
      </c>
      <c r="C6" s="15">
        <f t="shared" si="4"/>
        <v>33.694848484848485</v>
      </c>
      <c r="D6" s="29">
        <v>33</v>
      </c>
      <c r="E6" s="29">
        <v>0</v>
      </c>
      <c r="F6" s="30">
        <v>1111.93</v>
      </c>
      <c r="G6" s="30">
        <v>0</v>
      </c>
      <c r="H6" s="31">
        <f t="shared" si="1"/>
        <v>0</v>
      </c>
      <c r="I6" s="31">
        <f t="shared" si="2"/>
        <v>0.30299798548469775</v>
      </c>
      <c r="J6" s="32">
        <f t="shared" si="5"/>
        <v>336.91255000000001</v>
      </c>
      <c r="K6" s="32">
        <f t="shared" si="3"/>
        <v>10.209471212121212</v>
      </c>
      <c r="L6" s="29">
        <v>189</v>
      </c>
      <c r="M6" s="33">
        <f t="shared" si="6"/>
        <v>0.17460317460317459</v>
      </c>
      <c r="N6" s="29">
        <v>89</v>
      </c>
      <c r="O6" s="34">
        <f t="shared" ref="O6:P6" si="14">D6/7</f>
        <v>4.7142857142857144</v>
      </c>
      <c r="P6" s="34">
        <f t="shared" si="14"/>
        <v>0</v>
      </c>
      <c r="Q6" s="29">
        <f t="shared" si="8"/>
        <v>18</v>
      </c>
      <c r="R6" s="29"/>
      <c r="S6" s="35">
        <v>2.72527472527472</v>
      </c>
      <c r="T6" s="28">
        <v>465</v>
      </c>
      <c r="U6" s="36">
        <v>120</v>
      </c>
      <c r="V6" s="37" t="s">
        <v>295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191</v>
      </c>
      <c r="AB6" s="40">
        <f t="shared" si="11"/>
        <v>-0.48</v>
      </c>
      <c r="AC6" s="41">
        <v>0.42281249999999992</v>
      </c>
      <c r="AD6" s="39">
        <f t="shared" si="12"/>
        <v>-13.394699999999997</v>
      </c>
      <c r="AE6" s="39">
        <v>-10.16</v>
      </c>
      <c r="AF6" s="39">
        <v>-7.8652499999999996</v>
      </c>
      <c r="AG6" s="39">
        <v>0</v>
      </c>
    </row>
    <row r="7" spans="1:33" ht="15.75" customHeight="1" x14ac:dyDescent="0.2">
      <c r="A7" s="28" t="s">
        <v>39</v>
      </c>
      <c r="B7" s="28" t="s">
        <v>296</v>
      </c>
      <c r="C7" s="15">
        <f t="shared" si="4"/>
        <v>34.044634146341465</v>
      </c>
      <c r="D7" s="29">
        <v>41</v>
      </c>
      <c r="E7" s="29">
        <v>0</v>
      </c>
      <c r="F7" s="30">
        <v>1395.8300000000002</v>
      </c>
      <c r="G7" s="30">
        <v>0</v>
      </c>
      <c r="H7" s="31">
        <f t="shared" si="1"/>
        <v>0</v>
      </c>
      <c r="I7" s="31">
        <f t="shared" si="2"/>
        <v>0.30861806237149225</v>
      </c>
      <c r="J7" s="32">
        <f t="shared" si="5"/>
        <v>430.77835000000005</v>
      </c>
      <c r="K7" s="32">
        <f t="shared" si="3"/>
        <v>10.506789024390246</v>
      </c>
      <c r="L7" s="29">
        <v>186</v>
      </c>
      <c r="M7" s="33">
        <f t="shared" si="6"/>
        <v>0.22043010752688172</v>
      </c>
      <c r="N7" s="29">
        <v>57</v>
      </c>
      <c r="O7" s="34">
        <f t="shared" ref="O7:P7" si="15">D7/7</f>
        <v>5.8571428571428568</v>
      </c>
      <c r="P7" s="34">
        <f t="shared" si="15"/>
        <v>0</v>
      </c>
      <c r="Q7" s="29">
        <f t="shared" si="8"/>
        <v>9</v>
      </c>
      <c r="R7" s="29"/>
      <c r="S7" s="35">
        <v>4.5882352941176396</v>
      </c>
      <c r="T7" s="28">
        <v>767</v>
      </c>
      <c r="U7" s="36">
        <v>120</v>
      </c>
      <c r="V7" s="37" t="s">
        <v>297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191</v>
      </c>
      <c r="AB7" s="40">
        <f t="shared" si="11"/>
        <v>-0.48</v>
      </c>
      <c r="AC7" s="41">
        <v>0.42281249999999992</v>
      </c>
      <c r="AD7" s="39">
        <f t="shared" si="12"/>
        <v>-16.641899999999996</v>
      </c>
      <c r="AE7" s="39">
        <v>-10.16</v>
      </c>
      <c r="AF7" s="39">
        <v>-7.8652499999999996</v>
      </c>
      <c r="AG7" s="39">
        <v>0</v>
      </c>
    </row>
    <row r="8" spans="1:33" ht="15.75" customHeight="1" x14ac:dyDescent="0.2">
      <c r="A8" s="28" t="s">
        <v>41</v>
      </c>
      <c r="B8" s="28" t="s">
        <v>101</v>
      </c>
      <c r="C8" s="15">
        <f t="shared" si="4"/>
        <v>36.192258064516132</v>
      </c>
      <c r="D8" s="29">
        <v>31</v>
      </c>
      <c r="E8" s="29">
        <v>0</v>
      </c>
      <c r="F8" s="30">
        <v>1121.96</v>
      </c>
      <c r="G8" s="30">
        <v>0</v>
      </c>
      <c r="H8" s="31">
        <f t="shared" si="1"/>
        <v>0</v>
      </c>
      <c r="I8" s="31">
        <f t="shared" si="2"/>
        <v>0.34061205390566512</v>
      </c>
      <c r="J8" s="32">
        <f t="shared" si="5"/>
        <v>382.15310000000005</v>
      </c>
      <c r="K8" s="32">
        <f t="shared" si="3"/>
        <v>12.327519354838712</v>
      </c>
      <c r="L8" s="29">
        <v>182</v>
      </c>
      <c r="M8" s="33">
        <f t="shared" si="6"/>
        <v>0.17032967032967034</v>
      </c>
      <c r="N8" s="29">
        <v>9</v>
      </c>
      <c r="O8" s="34">
        <f t="shared" ref="O8:P8" si="16">D8/7</f>
        <v>4.4285714285714288</v>
      </c>
      <c r="P8" s="34">
        <f t="shared" si="16"/>
        <v>0</v>
      </c>
      <c r="Q8" s="29">
        <f t="shared" si="8"/>
        <v>2</v>
      </c>
      <c r="R8" s="29"/>
      <c r="S8" s="35">
        <v>8.9230769230769198</v>
      </c>
      <c r="T8" s="28">
        <v>776</v>
      </c>
      <c r="U8" s="36">
        <v>120</v>
      </c>
      <c r="V8" s="37" t="s">
        <v>298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191</v>
      </c>
      <c r="AB8" s="40">
        <f t="shared" si="11"/>
        <v>-0.48</v>
      </c>
      <c r="AC8" s="41">
        <v>0.42281249999999992</v>
      </c>
      <c r="AD8" s="39">
        <f t="shared" si="12"/>
        <v>-12.582899999999999</v>
      </c>
      <c r="AE8" s="39">
        <v>-10.16</v>
      </c>
      <c r="AF8" s="39">
        <v>-7.87</v>
      </c>
      <c r="AG8" s="39">
        <v>0</v>
      </c>
    </row>
    <row r="9" spans="1:33" ht="15.75" customHeight="1" x14ac:dyDescent="0.2">
      <c r="A9" s="28" t="s">
        <v>43</v>
      </c>
      <c r="B9" s="28" t="s">
        <v>101</v>
      </c>
      <c r="C9" s="15">
        <f t="shared" si="4"/>
        <v>36</v>
      </c>
      <c r="D9" s="29">
        <v>4</v>
      </c>
      <c r="E9" s="29">
        <v>0</v>
      </c>
      <c r="F9" s="30">
        <v>144</v>
      </c>
      <c r="G9" s="30">
        <v>0</v>
      </c>
      <c r="H9" s="31">
        <f t="shared" si="1"/>
        <v>0</v>
      </c>
      <c r="I9" s="31">
        <f t="shared" si="2"/>
        <v>0.32891944444444438</v>
      </c>
      <c r="J9" s="32">
        <f t="shared" si="5"/>
        <v>47.364399999999989</v>
      </c>
      <c r="K9" s="32">
        <f t="shared" si="3"/>
        <v>11.841099999999997</v>
      </c>
      <c r="L9" s="29">
        <v>45</v>
      </c>
      <c r="M9" s="33">
        <f t="shared" si="6"/>
        <v>8.8888888888888892E-2</v>
      </c>
      <c r="N9" s="29">
        <v>1</v>
      </c>
      <c r="O9" s="34">
        <f t="shared" ref="O9:P9" si="17">D9/7</f>
        <v>0.5714285714285714</v>
      </c>
      <c r="P9" s="34">
        <f t="shared" si="17"/>
        <v>0</v>
      </c>
      <c r="Q9" s="29">
        <f t="shared" si="8"/>
        <v>1</v>
      </c>
      <c r="R9" s="29"/>
      <c r="S9" s="35">
        <v>3.9148936170212698</v>
      </c>
      <c r="T9" s="28">
        <v>776</v>
      </c>
      <c r="U9" s="36">
        <v>120</v>
      </c>
      <c r="V9" s="37" t="s">
        <v>299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191</v>
      </c>
      <c r="AB9" s="40">
        <f t="shared" si="11"/>
        <v>-0.48</v>
      </c>
      <c r="AC9" s="41">
        <v>0.42281249999999992</v>
      </c>
      <c r="AD9" s="39">
        <f t="shared" si="12"/>
        <v>-1.6235999999999997</v>
      </c>
      <c r="AE9" s="39">
        <v>-10.16</v>
      </c>
      <c r="AF9" s="39">
        <v>-8.1929999999999996</v>
      </c>
      <c r="AG9" s="39">
        <v>0</v>
      </c>
    </row>
    <row r="10" spans="1:33" ht="15.75" customHeight="1" x14ac:dyDescent="0.2">
      <c r="A10" s="28" t="s">
        <v>44</v>
      </c>
      <c r="B10" s="28" t="s">
        <v>300</v>
      </c>
      <c r="C10" s="15">
        <f t="shared" si="4"/>
        <v>36.392000000000003</v>
      </c>
      <c r="D10" s="29">
        <v>20</v>
      </c>
      <c r="E10" s="29">
        <v>0</v>
      </c>
      <c r="F10" s="30">
        <v>727.84</v>
      </c>
      <c r="G10" s="30">
        <v>-0.08</v>
      </c>
      <c r="H10" s="31">
        <f t="shared" si="1"/>
        <v>1.0991426687183997E-4</v>
      </c>
      <c r="I10" s="31">
        <f t="shared" si="2"/>
        <v>0.33442240052758837</v>
      </c>
      <c r="J10" s="32">
        <f t="shared" si="5"/>
        <v>243.40599999999995</v>
      </c>
      <c r="K10" s="32">
        <f t="shared" si="3"/>
        <v>12.170299999999997</v>
      </c>
      <c r="L10" s="29">
        <v>128</v>
      </c>
      <c r="M10" s="33">
        <f t="shared" si="6"/>
        <v>0.15625</v>
      </c>
      <c r="N10" s="29">
        <v>110</v>
      </c>
      <c r="O10" s="34">
        <f t="shared" ref="O10:P10" si="18">D10/7</f>
        <v>2.8571428571428572</v>
      </c>
      <c r="P10" s="34">
        <f t="shared" si="18"/>
        <v>0</v>
      </c>
      <c r="Q10" s="29">
        <f t="shared" si="8"/>
        <v>38</v>
      </c>
      <c r="R10" s="29"/>
      <c r="S10" s="35">
        <v>3.04</v>
      </c>
      <c r="T10" s="28">
        <v>434</v>
      </c>
      <c r="U10" s="36">
        <v>120</v>
      </c>
      <c r="V10" s="37" t="s">
        <v>301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191</v>
      </c>
      <c r="AB10" s="40">
        <f t="shared" si="11"/>
        <v>-0.48</v>
      </c>
      <c r="AC10" s="41">
        <v>0.42281249999999992</v>
      </c>
      <c r="AD10" s="39">
        <f t="shared" si="12"/>
        <v>-8.1179999999999986</v>
      </c>
      <c r="AE10" s="39">
        <v>-10.16</v>
      </c>
      <c r="AF10" s="39">
        <v>-8.1929999999999996</v>
      </c>
      <c r="AG10" s="39">
        <v>0</v>
      </c>
    </row>
    <row r="11" spans="1:33" ht="15.75" customHeight="1" x14ac:dyDescent="0.2">
      <c r="A11" s="28" t="s">
        <v>45</v>
      </c>
      <c r="B11" s="28" t="s">
        <v>154</v>
      </c>
      <c r="C11" s="15">
        <f t="shared" si="4"/>
        <v>38.929333333333339</v>
      </c>
      <c r="D11" s="29">
        <v>15</v>
      </c>
      <c r="E11" s="29">
        <v>0</v>
      </c>
      <c r="F11" s="30">
        <v>583.94000000000005</v>
      </c>
      <c r="G11" s="30">
        <v>-0.08</v>
      </c>
      <c r="H11" s="31">
        <f t="shared" si="1"/>
        <v>1.3700037675103605E-4</v>
      </c>
      <c r="I11" s="31">
        <f t="shared" si="2"/>
        <v>0.36799243072918458</v>
      </c>
      <c r="J11" s="32">
        <f t="shared" si="5"/>
        <v>214.88550000000006</v>
      </c>
      <c r="K11" s="32">
        <f t="shared" si="3"/>
        <v>14.325700000000005</v>
      </c>
      <c r="L11" s="29">
        <v>211</v>
      </c>
      <c r="M11" s="33">
        <f t="shared" si="6"/>
        <v>7.1090047393364927E-2</v>
      </c>
      <c r="N11" s="29">
        <v>90</v>
      </c>
      <c r="O11" s="34">
        <f t="shared" ref="O11:P11" si="19">D11/7</f>
        <v>2.1428571428571428</v>
      </c>
      <c r="P11" s="34">
        <f t="shared" si="19"/>
        <v>0</v>
      </c>
      <c r="Q11" s="29">
        <f t="shared" si="8"/>
        <v>42</v>
      </c>
      <c r="R11" s="29"/>
      <c r="S11" s="35">
        <v>4.4955752212389299</v>
      </c>
      <c r="T11" s="28">
        <v>314</v>
      </c>
      <c r="U11" s="36">
        <v>314</v>
      </c>
      <c r="V11" s="37" t="s">
        <v>302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191</v>
      </c>
      <c r="AB11" s="40">
        <f t="shared" si="11"/>
        <v>-0.48</v>
      </c>
      <c r="AC11" s="41">
        <v>0.42281249999999992</v>
      </c>
      <c r="AD11" s="39">
        <f t="shared" si="12"/>
        <v>-6.0884999999999989</v>
      </c>
      <c r="AE11" s="39">
        <v>-10.16</v>
      </c>
      <c r="AF11" s="39">
        <v>-8.1929999999999996</v>
      </c>
      <c r="AG11" s="39">
        <v>0</v>
      </c>
    </row>
    <row r="12" spans="1:33" ht="15.75" customHeight="1" x14ac:dyDescent="0.2">
      <c r="A12" s="28" t="s">
        <v>46</v>
      </c>
      <c r="B12" s="42" t="s">
        <v>253</v>
      </c>
      <c r="C12" s="15">
        <f t="shared" si="4"/>
        <v>37.99</v>
      </c>
      <c r="D12" s="29">
        <v>12</v>
      </c>
      <c r="E12" s="29">
        <v>0</v>
      </c>
      <c r="F12" s="30">
        <v>455.88000000000005</v>
      </c>
      <c r="G12" s="30">
        <v>-0.08</v>
      </c>
      <c r="H12" s="31">
        <f t="shared" si="1"/>
        <v>1.7548477669562164E-4</v>
      </c>
      <c r="I12" s="31">
        <f t="shared" si="2"/>
        <v>0.35603930858997995</v>
      </c>
      <c r="J12" s="32">
        <f t="shared" si="5"/>
        <v>162.31120000000007</v>
      </c>
      <c r="K12" s="32">
        <f t="shared" si="3"/>
        <v>13.52593333333334</v>
      </c>
      <c r="L12" s="29">
        <v>136</v>
      </c>
      <c r="M12" s="33">
        <f t="shared" si="6"/>
        <v>8.8235294117647065E-2</v>
      </c>
      <c r="N12" s="29">
        <v>46</v>
      </c>
      <c r="O12" s="34">
        <f t="shared" ref="O12:P12" si="20">D12/7</f>
        <v>1.7142857142857142</v>
      </c>
      <c r="P12" s="34">
        <f t="shared" si="20"/>
        <v>0</v>
      </c>
      <c r="Q12" s="29">
        <f t="shared" si="8"/>
        <v>26</v>
      </c>
      <c r="R12" s="29"/>
      <c r="S12" s="35">
        <v>10.1010101010101</v>
      </c>
      <c r="T12" s="28">
        <v>314</v>
      </c>
      <c r="U12" s="36">
        <v>314</v>
      </c>
      <c r="V12" s="37" t="s">
        <v>303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191</v>
      </c>
      <c r="AB12" s="40">
        <f t="shared" si="11"/>
        <v>-0.48</v>
      </c>
      <c r="AC12" s="41">
        <v>0.42281249999999992</v>
      </c>
      <c r="AD12" s="39">
        <f t="shared" si="12"/>
        <v>-4.8707999999999991</v>
      </c>
      <c r="AE12" s="39">
        <v>-10.16</v>
      </c>
      <c r="AF12" s="39">
        <v>-8.1929999999999996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38.115625000000001</v>
      </c>
      <c r="D13" s="29">
        <v>16</v>
      </c>
      <c r="E13" s="29">
        <v>0</v>
      </c>
      <c r="F13" s="32">
        <v>609.85</v>
      </c>
      <c r="G13" s="30">
        <v>0</v>
      </c>
      <c r="H13" s="31">
        <f t="shared" si="1"/>
        <v>0</v>
      </c>
      <c r="I13" s="31">
        <f t="shared" si="2"/>
        <v>0.35331655325079975</v>
      </c>
      <c r="J13" s="32">
        <f t="shared" si="5"/>
        <v>215.47010000000023</v>
      </c>
      <c r="K13" s="32">
        <f t="shared" si="3"/>
        <v>13.466881250000014</v>
      </c>
      <c r="L13" s="29">
        <v>117</v>
      </c>
      <c r="M13" s="33">
        <f t="shared" si="6"/>
        <v>0.13675213675213677</v>
      </c>
      <c r="N13" s="29">
        <v>32</v>
      </c>
      <c r="O13" s="34">
        <f t="shared" ref="O13:P13" si="21">D13/7</f>
        <v>2.2857142857142856</v>
      </c>
      <c r="P13" s="34">
        <f t="shared" si="21"/>
        <v>0</v>
      </c>
      <c r="Q13" s="29">
        <f t="shared" si="8"/>
        <v>14</v>
      </c>
      <c r="R13" s="29"/>
      <c r="S13" s="35">
        <v>12.385542168674601</v>
      </c>
      <c r="T13" s="28">
        <v>314</v>
      </c>
      <c r="U13" s="36">
        <v>314</v>
      </c>
      <c r="V13" s="37" t="s">
        <v>303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191</v>
      </c>
      <c r="AB13" s="40">
        <f t="shared" si="11"/>
        <v>-0.48</v>
      </c>
      <c r="AC13" s="41">
        <v>0.42281249999999992</v>
      </c>
      <c r="AD13" s="39">
        <f t="shared" si="12"/>
        <v>-6.4943999999999988</v>
      </c>
      <c r="AE13" s="39">
        <v>-10.16</v>
      </c>
      <c r="AF13" s="39">
        <v>-8.3654999999999902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38.241250000000008</v>
      </c>
      <c r="D14" s="29">
        <v>8</v>
      </c>
      <c r="E14" s="29">
        <v>1</v>
      </c>
      <c r="F14" s="32">
        <v>305.93000000000006</v>
      </c>
      <c r="G14" s="30">
        <v>0</v>
      </c>
      <c r="H14" s="31">
        <f t="shared" si="1"/>
        <v>0</v>
      </c>
      <c r="I14" s="31">
        <f t="shared" si="2"/>
        <v>0.35494819076259315</v>
      </c>
      <c r="J14" s="32">
        <f t="shared" si="5"/>
        <v>108.58930000000015</v>
      </c>
      <c r="K14" s="32">
        <f t="shared" si="3"/>
        <v>13.573662500000019</v>
      </c>
      <c r="L14" s="29">
        <v>116</v>
      </c>
      <c r="M14" s="33">
        <f t="shared" si="6"/>
        <v>6.8965517241379309E-2</v>
      </c>
      <c r="N14" s="29">
        <v>37</v>
      </c>
      <c r="O14" s="34">
        <f t="shared" ref="O14:P14" si="22">D14/7</f>
        <v>1.1428571428571428</v>
      </c>
      <c r="P14" s="34">
        <f t="shared" si="22"/>
        <v>0.14285714285714285</v>
      </c>
      <c r="Q14" s="29">
        <f t="shared" si="8"/>
        <v>28</v>
      </c>
      <c r="R14" s="29"/>
      <c r="S14" s="35">
        <v>3.2650602409638498</v>
      </c>
      <c r="T14" s="28">
        <v>172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191</v>
      </c>
      <c r="AB14" s="40">
        <f t="shared" si="11"/>
        <v>-0.48</v>
      </c>
      <c r="AC14" s="41">
        <v>0.42281249999999992</v>
      </c>
      <c r="AD14" s="39">
        <f t="shared" si="12"/>
        <v>-3.2471999999999994</v>
      </c>
      <c r="AE14" s="39">
        <v>-10.16</v>
      </c>
      <c r="AF14" s="39">
        <v>-8.3654999999999902</v>
      </c>
      <c r="AG14" s="39">
        <v>0</v>
      </c>
    </row>
    <row r="15" spans="1:33" ht="15.75" customHeight="1" x14ac:dyDescent="0.2">
      <c r="A15" s="28" t="s">
        <v>49</v>
      </c>
      <c r="B15" s="28" t="s">
        <v>258</v>
      </c>
      <c r="C15" s="15">
        <f t="shared" si="4"/>
        <v>38.25800000000001</v>
      </c>
      <c r="D15" s="29">
        <v>15</v>
      </c>
      <c r="E15" s="29">
        <v>0</v>
      </c>
      <c r="F15" s="32">
        <v>573.87000000000012</v>
      </c>
      <c r="G15" s="30">
        <v>0</v>
      </c>
      <c r="H15" s="31">
        <f t="shared" si="1"/>
        <v>0</v>
      </c>
      <c r="I15" s="31">
        <f t="shared" si="2"/>
        <v>0.34294034363183334</v>
      </c>
      <c r="J15" s="32">
        <f t="shared" si="5"/>
        <v>196.80317500000024</v>
      </c>
      <c r="K15" s="32">
        <f t="shared" si="3"/>
        <v>13.120211666666682</v>
      </c>
      <c r="L15" s="29">
        <v>145</v>
      </c>
      <c r="M15" s="33">
        <f t="shared" si="6"/>
        <v>0.10344827586206896</v>
      </c>
      <c r="N15" s="29">
        <v>345</v>
      </c>
      <c r="O15" s="34">
        <f t="shared" ref="O15:P15" si="23">D15/7</f>
        <v>2.1428571428571428</v>
      </c>
      <c r="P15" s="34">
        <f t="shared" si="23"/>
        <v>0</v>
      </c>
      <c r="Q15" s="29">
        <f t="shared" si="8"/>
        <v>161</v>
      </c>
      <c r="R15" s="29"/>
      <c r="S15" s="35">
        <v>1.88521739130434</v>
      </c>
      <c r="T15" s="28">
        <v>172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191</v>
      </c>
      <c r="AB15" s="40">
        <f t="shared" si="11"/>
        <v>-0.48</v>
      </c>
      <c r="AC15" s="41">
        <v>0.51415451388888889</v>
      </c>
      <c r="AD15" s="39">
        <f t="shared" si="12"/>
        <v>-7.4038249999999994</v>
      </c>
      <c r="AE15" s="39">
        <v>-10.54</v>
      </c>
      <c r="AF15" s="39">
        <v>-8.3654999999999902</v>
      </c>
      <c r="AG15" s="39">
        <v>0</v>
      </c>
    </row>
    <row r="16" spans="1:33" ht="15.75" customHeight="1" x14ac:dyDescent="0.2">
      <c r="A16" s="28" t="s">
        <v>50</v>
      </c>
      <c r="B16" s="28" t="s">
        <v>172</v>
      </c>
      <c r="C16" s="15">
        <f t="shared" si="4"/>
        <v>35.766153846153848</v>
      </c>
      <c r="D16" s="29">
        <v>13</v>
      </c>
      <c r="E16" s="29">
        <v>0</v>
      </c>
      <c r="F16" s="32">
        <v>464.96000000000004</v>
      </c>
      <c r="G16" s="30">
        <v>0</v>
      </c>
      <c r="H16" s="31">
        <f t="shared" si="1"/>
        <v>0</v>
      </c>
      <c r="I16" s="31">
        <f t="shared" si="2"/>
        <v>0.30761323913168193</v>
      </c>
      <c r="J16" s="32">
        <f t="shared" si="5"/>
        <v>143.02785166666683</v>
      </c>
      <c r="K16" s="32">
        <f t="shared" si="3"/>
        <v>11.002142435897449</v>
      </c>
      <c r="L16" s="29">
        <v>131</v>
      </c>
      <c r="M16" s="33">
        <f t="shared" si="6"/>
        <v>9.9236641221374045E-2</v>
      </c>
      <c r="N16" s="29">
        <v>332</v>
      </c>
      <c r="O16" s="34">
        <f t="shared" ref="O16:P16" si="24">D16/7</f>
        <v>1.8571428571428572</v>
      </c>
      <c r="P16" s="34">
        <f t="shared" si="24"/>
        <v>0</v>
      </c>
      <c r="Q16" s="29">
        <f t="shared" si="8"/>
        <v>178</v>
      </c>
      <c r="R16" s="29"/>
      <c r="S16" s="35">
        <v>2.3587443946188298</v>
      </c>
      <c r="T16" s="28">
        <v>172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0.51415451388888889</v>
      </c>
      <c r="AD16" s="39">
        <f t="shared" si="12"/>
        <v>-6.4166483333333328</v>
      </c>
      <c r="AE16" s="39">
        <v>-10.54</v>
      </c>
      <c r="AF16" s="39">
        <v>-8.3654999999999902</v>
      </c>
      <c r="AG16" s="39">
        <v>0</v>
      </c>
    </row>
    <row r="17" spans="1:33" ht="15.75" customHeight="1" x14ac:dyDescent="0.2">
      <c r="A17" s="28" t="s">
        <v>51</v>
      </c>
      <c r="B17" s="28" t="s">
        <v>155</v>
      </c>
      <c r="C17" s="15">
        <f t="shared" si="4"/>
        <v>31.923076923076923</v>
      </c>
      <c r="D17" s="29">
        <v>26</v>
      </c>
      <c r="E17" s="29">
        <v>0</v>
      </c>
      <c r="F17" s="32">
        <v>830</v>
      </c>
      <c r="G17" s="30">
        <v>0</v>
      </c>
      <c r="H17" s="31">
        <f t="shared" si="1"/>
        <v>0</v>
      </c>
      <c r="I17" s="31">
        <f t="shared" si="2"/>
        <v>0.24231771485943809</v>
      </c>
      <c r="J17" s="32">
        <f t="shared" si="5"/>
        <v>201.12370333333362</v>
      </c>
      <c r="K17" s="32">
        <f t="shared" si="3"/>
        <v>7.7355270512820624</v>
      </c>
      <c r="L17" s="29">
        <v>143</v>
      </c>
      <c r="M17" s="33">
        <f t="shared" si="6"/>
        <v>0.18181818181818182</v>
      </c>
      <c r="N17" s="29">
        <v>275</v>
      </c>
      <c r="O17" s="34">
        <f t="shared" ref="O17:P17" si="25">D17/7</f>
        <v>3.7142857142857144</v>
      </c>
      <c r="P17" s="34">
        <f t="shared" si="25"/>
        <v>0</v>
      </c>
      <c r="Q17" s="29">
        <f t="shared" si="8"/>
        <v>74</v>
      </c>
      <c r="R17" s="29"/>
      <c r="S17" s="35">
        <v>3.0804597701149401</v>
      </c>
      <c r="T17" s="28">
        <v>172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0.51415451388888889</v>
      </c>
      <c r="AD17" s="39">
        <f t="shared" si="12"/>
        <v>-12.833296666666666</v>
      </c>
      <c r="AE17" s="39">
        <v>-10.54</v>
      </c>
      <c r="AF17" s="39">
        <v>-8.3654999999999902</v>
      </c>
      <c r="AG17" s="39">
        <v>0</v>
      </c>
    </row>
    <row r="18" spans="1:33" ht="15.75" customHeight="1" x14ac:dyDescent="0.2">
      <c r="A18" s="28" t="s">
        <v>52</v>
      </c>
      <c r="B18" s="42" t="s">
        <v>197</v>
      </c>
      <c r="C18" s="15">
        <f t="shared" si="4"/>
        <v>28.52823529411765</v>
      </c>
      <c r="D18" s="29">
        <v>34</v>
      </c>
      <c r="E18" s="29">
        <v>0</v>
      </c>
      <c r="F18" s="32">
        <v>969.96</v>
      </c>
      <c r="G18" s="30">
        <v>0</v>
      </c>
      <c r="H18" s="31">
        <f t="shared" si="1"/>
        <v>0</v>
      </c>
      <c r="I18" s="31">
        <f t="shared" si="2"/>
        <v>0.15984885631022624</v>
      </c>
      <c r="J18" s="32">
        <f t="shared" si="5"/>
        <v>155.04699666666704</v>
      </c>
      <c r="K18" s="32">
        <f t="shared" si="3"/>
        <v>4.5602057843137365</v>
      </c>
      <c r="L18" s="29">
        <v>193</v>
      </c>
      <c r="M18" s="33">
        <f t="shared" si="6"/>
        <v>0.17616580310880828</v>
      </c>
      <c r="N18" s="29">
        <v>271</v>
      </c>
      <c r="O18" s="34">
        <f t="shared" ref="O18:P18" si="26">D18/7</f>
        <v>4.8571428571428568</v>
      </c>
      <c r="P18" s="34">
        <f t="shared" si="26"/>
        <v>0</v>
      </c>
      <c r="Q18" s="29">
        <f t="shared" si="8"/>
        <v>55</v>
      </c>
      <c r="R18" s="29"/>
      <c r="S18" s="35">
        <v>1.91394148020654</v>
      </c>
      <c r="T18" s="28">
        <v>172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191</v>
      </c>
      <c r="AB18" s="40">
        <f t="shared" si="11"/>
        <v>-0.48</v>
      </c>
      <c r="AC18" s="41">
        <v>0.51415451388888889</v>
      </c>
      <c r="AD18" s="39">
        <f t="shared" si="12"/>
        <v>-16.782003333333332</v>
      </c>
      <c r="AE18" s="39">
        <v>-10.54</v>
      </c>
      <c r="AF18" s="39">
        <v>-8.3654999999999902</v>
      </c>
      <c r="AG18" s="39">
        <v>-9.8500000000000014</v>
      </c>
    </row>
    <row r="19" spans="1:33" ht="15.75" customHeight="1" x14ac:dyDescent="0.2">
      <c r="A19" s="28" t="s">
        <v>54</v>
      </c>
      <c r="B19" s="28" t="s">
        <v>259</v>
      </c>
      <c r="C19" s="15">
        <f t="shared" si="4"/>
        <v>28.138888888888889</v>
      </c>
      <c r="D19" s="29">
        <v>36</v>
      </c>
      <c r="E19" s="29">
        <v>0</v>
      </c>
      <c r="F19" s="32">
        <v>1013</v>
      </c>
      <c r="G19" s="30">
        <v>0</v>
      </c>
      <c r="H19" s="31">
        <f t="shared" si="1"/>
        <v>0</v>
      </c>
      <c r="I19" s="31">
        <f t="shared" si="2"/>
        <v>0.15516566633761117</v>
      </c>
      <c r="J19" s="32">
        <f t="shared" si="5"/>
        <v>157.18282000000011</v>
      </c>
      <c r="K19" s="32">
        <f t="shared" si="3"/>
        <v>4.3661894444444478</v>
      </c>
      <c r="L19" s="29">
        <v>215</v>
      </c>
      <c r="M19" s="33">
        <f t="shared" si="6"/>
        <v>0.16744186046511628</v>
      </c>
      <c r="N19" s="29">
        <v>231</v>
      </c>
      <c r="O19" s="34">
        <f t="shared" ref="O19:P19" si="27">D19/7</f>
        <v>5.1428571428571432</v>
      </c>
      <c r="P19" s="34">
        <f t="shared" si="27"/>
        <v>0</v>
      </c>
      <c r="Q19" s="29">
        <f t="shared" si="8"/>
        <v>44</v>
      </c>
      <c r="R19" s="29"/>
      <c r="S19" s="35">
        <v>1.2753623188405701</v>
      </c>
      <c r="T19" s="28">
        <v>375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191</v>
      </c>
      <c r="AB19" s="40">
        <f t="shared" si="11"/>
        <v>-0.48</v>
      </c>
      <c r="AC19" s="41">
        <v>0.51415451388888889</v>
      </c>
      <c r="AD19" s="39">
        <f t="shared" si="12"/>
        <v>-17.769179999999999</v>
      </c>
      <c r="AE19" s="39">
        <v>-10.54</v>
      </c>
      <c r="AF19" s="39">
        <v>-8.365499999999999</v>
      </c>
      <c r="AG19" s="39">
        <v>-5.5</v>
      </c>
    </row>
    <row r="20" spans="1:33" ht="15.75" customHeight="1" x14ac:dyDescent="0.2">
      <c r="A20" s="28" t="s">
        <v>55</v>
      </c>
      <c r="B20" s="28" t="s">
        <v>245</v>
      </c>
      <c r="C20" s="15">
        <f t="shared" si="4"/>
        <v>26.457083333333333</v>
      </c>
      <c r="D20" s="29">
        <v>48</v>
      </c>
      <c r="E20" s="29">
        <v>0</v>
      </c>
      <c r="F20" s="32">
        <v>1269.94</v>
      </c>
      <c r="G20" s="30">
        <v>0</v>
      </c>
      <c r="H20" s="31">
        <f t="shared" si="1"/>
        <v>0</v>
      </c>
      <c r="I20" s="31">
        <f t="shared" si="2"/>
        <v>0.11677146951824505</v>
      </c>
      <c r="J20" s="32">
        <f t="shared" si="5"/>
        <v>148.29276000000013</v>
      </c>
      <c r="K20" s="32">
        <f t="shared" si="3"/>
        <v>3.0894325000000027</v>
      </c>
      <c r="L20" s="29">
        <v>228</v>
      </c>
      <c r="M20" s="33">
        <f t="shared" si="6"/>
        <v>0.21052631578947367</v>
      </c>
      <c r="N20" s="29">
        <v>185</v>
      </c>
      <c r="O20" s="34">
        <f t="shared" ref="O20:P20" si="28">D20/7</f>
        <v>6.8571428571428568</v>
      </c>
      <c r="P20" s="34">
        <f t="shared" si="28"/>
        <v>0</v>
      </c>
      <c r="Q20" s="29">
        <f t="shared" si="8"/>
        <v>26</v>
      </c>
      <c r="R20" s="29"/>
      <c r="S20" s="35">
        <v>1.58590308370044</v>
      </c>
      <c r="T20" s="28">
        <v>375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191</v>
      </c>
      <c r="AB20" s="40">
        <f t="shared" si="11"/>
        <v>-0.48</v>
      </c>
      <c r="AC20" s="41">
        <v>0.51415451388888889</v>
      </c>
      <c r="AD20" s="39">
        <f t="shared" si="12"/>
        <v>-23.692239999999998</v>
      </c>
      <c r="AE20" s="39">
        <v>-10.54</v>
      </c>
      <c r="AF20" s="39">
        <v>-8.365499999999999</v>
      </c>
      <c r="AG20" s="39">
        <v>0</v>
      </c>
    </row>
    <row r="21" spans="1:33" ht="15.75" customHeight="1" x14ac:dyDescent="0.2">
      <c r="A21" s="28" t="s">
        <v>56</v>
      </c>
      <c r="B21" s="28" t="s">
        <v>304</v>
      </c>
      <c r="C21" s="15">
        <f t="shared" si="4"/>
        <v>27.371250000000003</v>
      </c>
      <c r="D21" s="29">
        <v>32</v>
      </c>
      <c r="E21" s="29">
        <v>0</v>
      </c>
      <c r="F21" s="32">
        <v>875.88000000000011</v>
      </c>
      <c r="G21" s="30">
        <v>0</v>
      </c>
      <c r="H21" s="31">
        <f t="shared" si="1"/>
        <v>0</v>
      </c>
      <c r="I21" s="31">
        <f t="shared" si="2"/>
        <v>0.14126041619095472</v>
      </c>
      <c r="J21" s="32">
        <f t="shared" si="5"/>
        <v>123.72717333333344</v>
      </c>
      <c r="K21" s="32">
        <f t="shared" si="3"/>
        <v>3.86647416666667</v>
      </c>
      <c r="L21" s="29">
        <v>107</v>
      </c>
      <c r="M21" s="33">
        <f t="shared" si="6"/>
        <v>0.29906542056074764</v>
      </c>
      <c r="N21" s="29">
        <v>151</v>
      </c>
      <c r="O21" s="34">
        <f t="shared" ref="O21:P21" si="29">D21/7</f>
        <v>4.5714285714285712</v>
      </c>
      <c r="P21" s="34">
        <f t="shared" si="29"/>
        <v>0</v>
      </c>
      <c r="Q21" s="29">
        <f t="shared" si="8"/>
        <v>33</v>
      </c>
      <c r="R21" s="29"/>
      <c r="S21" s="35">
        <v>2.1971830985915402</v>
      </c>
      <c r="T21" s="28">
        <v>375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191</v>
      </c>
      <c r="AB21" s="40">
        <f t="shared" si="11"/>
        <v>-0.48</v>
      </c>
      <c r="AC21" s="41">
        <v>0.51415451388888889</v>
      </c>
      <c r="AD21" s="39">
        <f t="shared" si="12"/>
        <v>-15.794826666666665</v>
      </c>
      <c r="AE21" s="39">
        <v>-10.54</v>
      </c>
      <c r="AF21" s="39">
        <v>-8.365499999999999</v>
      </c>
      <c r="AG21" s="39">
        <v>0</v>
      </c>
    </row>
    <row r="22" spans="1:33" ht="15.75" customHeight="1" x14ac:dyDescent="0.2">
      <c r="A22" s="28" t="s">
        <v>57</v>
      </c>
      <c r="B22" s="28" t="s">
        <v>305</v>
      </c>
      <c r="C22" s="15">
        <f t="shared" si="4"/>
        <v>30.275625000000002</v>
      </c>
      <c r="D22" s="29">
        <v>32</v>
      </c>
      <c r="E22" s="29">
        <v>0</v>
      </c>
      <c r="F22" s="30">
        <v>968.82</v>
      </c>
      <c r="G22" s="30">
        <v>0</v>
      </c>
      <c r="H22" s="31">
        <f t="shared" si="1"/>
        <v>0</v>
      </c>
      <c r="I22" s="31">
        <f t="shared" si="2"/>
        <v>0.20925060726794814</v>
      </c>
      <c r="J22" s="32">
        <f t="shared" si="5"/>
        <v>202.72617333333352</v>
      </c>
      <c r="K22" s="32">
        <f t="shared" si="3"/>
        <v>6.3351929166666725</v>
      </c>
      <c r="L22" s="29">
        <v>157</v>
      </c>
      <c r="M22" s="33">
        <f t="shared" si="6"/>
        <v>0.20382165605095542</v>
      </c>
      <c r="N22" s="29">
        <v>117</v>
      </c>
      <c r="O22" s="34">
        <f t="shared" ref="O22:P22" si="30">D22/7</f>
        <v>4.5714285714285712</v>
      </c>
      <c r="P22" s="34">
        <f t="shared" si="30"/>
        <v>0</v>
      </c>
      <c r="Q22" s="29">
        <f t="shared" si="8"/>
        <v>25</v>
      </c>
      <c r="R22" s="29"/>
      <c r="S22" s="35">
        <v>2.5603448275862002</v>
      </c>
      <c r="T22" s="28">
        <v>242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0.51415451388888889</v>
      </c>
      <c r="AD22" s="39">
        <f t="shared" si="12"/>
        <v>-15.794826666666665</v>
      </c>
      <c r="AE22" s="39">
        <v>-10.54</v>
      </c>
      <c r="AF22" s="39">
        <v>-8.365499999999999</v>
      </c>
      <c r="AG22" s="39">
        <v>0</v>
      </c>
    </row>
    <row r="23" spans="1:33" ht="15.75" customHeight="1" x14ac:dyDescent="0.2">
      <c r="A23" s="28" t="s">
        <v>58</v>
      </c>
      <c r="B23" s="28" t="s">
        <v>306</v>
      </c>
      <c r="C23" s="15">
        <f t="shared" si="4"/>
        <v>31.927931034482761</v>
      </c>
      <c r="D23" s="29">
        <v>29</v>
      </c>
      <c r="E23" s="29">
        <v>0</v>
      </c>
      <c r="F23" s="32">
        <v>925.91000000000008</v>
      </c>
      <c r="G23" s="30">
        <v>-8.2099999999999991</v>
      </c>
      <c r="H23" s="31">
        <f t="shared" si="1"/>
        <v>8.8669525115831968E-3</v>
      </c>
      <c r="I23" s="31">
        <f t="shared" si="2"/>
        <v>0.23354315034218584</v>
      </c>
      <c r="J23" s="32">
        <f t="shared" si="5"/>
        <v>216.2399383333333</v>
      </c>
      <c r="K23" s="32">
        <f t="shared" si="3"/>
        <v>7.456549597701148</v>
      </c>
      <c r="L23" s="29">
        <v>154</v>
      </c>
      <c r="M23" s="33">
        <f t="shared" si="6"/>
        <v>0.18831168831168832</v>
      </c>
      <c r="N23" s="29">
        <v>89</v>
      </c>
      <c r="O23" s="34">
        <f t="shared" ref="O23:P23" si="31">D23/7</f>
        <v>4.1428571428571432</v>
      </c>
      <c r="P23" s="34">
        <f t="shared" si="31"/>
        <v>0</v>
      </c>
      <c r="Q23" s="29">
        <f t="shared" si="8"/>
        <v>21</v>
      </c>
      <c r="R23" s="29"/>
      <c r="S23" s="35">
        <v>1.5084337349397501</v>
      </c>
      <c r="T23" s="28">
        <v>242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8.2099999999999991</v>
      </c>
      <c r="Z23" s="28">
        <v>1</v>
      </c>
      <c r="AA23" s="28" t="s">
        <v>191</v>
      </c>
      <c r="AB23" s="40">
        <f t="shared" si="11"/>
        <v>-0.48</v>
      </c>
      <c r="AC23" s="41">
        <v>0.51415451388888889</v>
      </c>
      <c r="AD23" s="39">
        <f t="shared" si="12"/>
        <v>-14.314061666666666</v>
      </c>
      <c r="AE23" s="39">
        <v>-10.54</v>
      </c>
      <c r="AF23" s="39">
        <v>-8.365499999999999</v>
      </c>
      <c r="AG23" s="39">
        <v>0</v>
      </c>
    </row>
    <row r="24" spans="1:33" ht="15.75" customHeight="1" x14ac:dyDescent="0.2">
      <c r="A24" s="28" t="s">
        <v>59</v>
      </c>
      <c r="B24" s="28" t="s">
        <v>307</v>
      </c>
      <c r="C24" s="15">
        <f t="shared" si="4"/>
        <v>31.851428571428574</v>
      </c>
      <c r="D24" s="29">
        <v>14</v>
      </c>
      <c r="E24" s="29">
        <v>0</v>
      </c>
      <c r="F24" s="32">
        <v>445.92</v>
      </c>
      <c r="G24" s="32">
        <v>-8.02</v>
      </c>
      <c r="H24" s="31">
        <f t="shared" si="1"/>
        <v>1.798528884104772E-2</v>
      </c>
      <c r="I24" s="31">
        <f t="shared" si="2"/>
        <v>0.22296547213252005</v>
      </c>
      <c r="J24" s="32">
        <f t="shared" si="5"/>
        <v>99.424763333333345</v>
      </c>
      <c r="K24" s="32">
        <f t="shared" si="3"/>
        <v>7.1017688095238105</v>
      </c>
      <c r="L24" s="29">
        <v>133</v>
      </c>
      <c r="M24" s="33">
        <f t="shared" si="6"/>
        <v>0.10526315789473684</v>
      </c>
      <c r="N24" s="29">
        <v>71</v>
      </c>
      <c r="O24" s="34">
        <f t="shared" ref="O24:P24" si="32">D24/7</f>
        <v>2</v>
      </c>
      <c r="P24" s="34">
        <f t="shared" si="32"/>
        <v>0</v>
      </c>
      <c r="Q24" s="29">
        <f t="shared" si="8"/>
        <v>35</v>
      </c>
      <c r="R24" s="29"/>
      <c r="S24" s="35">
        <v>1.69892473118279</v>
      </c>
      <c r="T24" s="28">
        <v>242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8.02</v>
      </c>
      <c r="Z24" s="28">
        <v>1</v>
      </c>
      <c r="AA24" s="28" t="s">
        <v>191</v>
      </c>
      <c r="AB24" s="40">
        <f t="shared" si="11"/>
        <v>-0.48</v>
      </c>
      <c r="AC24" s="41">
        <v>0.51415451388888889</v>
      </c>
      <c r="AD24" s="39">
        <f t="shared" si="12"/>
        <v>-6.9102366666666661</v>
      </c>
      <c r="AE24" s="39">
        <v>-10.54</v>
      </c>
      <c r="AF24" s="39">
        <v>-8.365499999999999</v>
      </c>
      <c r="AG24" s="39">
        <v>0</v>
      </c>
    </row>
    <row r="25" spans="1:33" ht="15.75" customHeight="1" x14ac:dyDescent="0.2">
      <c r="A25" s="14" t="s">
        <v>60</v>
      </c>
      <c r="B25" s="14" t="s">
        <v>308</v>
      </c>
      <c r="C25" s="15">
        <f t="shared" si="4"/>
        <v>31.708571428571428</v>
      </c>
      <c r="D25" s="16">
        <v>14</v>
      </c>
      <c r="E25" s="16">
        <v>0</v>
      </c>
      <c r="F25" s="17">
        <v>443.92</v>
      </c>
      <c r="G25" s="17">
        <v>0</v>
      </c>
      <c r="H25" s="31">
        <f t="shared" si="1"/>
        <v>0</v>
      </c>
      <c r="I25" s="31">
        <f t="shared" si="2"/>
        <v>0.23806488406319493</v>
      </c>
      <c r="J25" s="32">
        <f t="shared" si="5"/>
        <v>105.68176333333349</v>
      </c>
      <c r="K25" s="32">
        <f t="shared" si="3"/>
        <v>7.5486973809523921</v>
      </c>
      <c r="L25" s="16">
        <v>145</v>
      </c>
      <c r="M25" s="33">
        <f t="shared" si="6"/>
        <v>9.6551724137931033E-2</v>
      </c>
      <c r="N25" s="16">
        <v>58</v>
      </c>
      <c r="O25" s="34">
        <f t="shared" ref="O25:P25" si="33">D25/7</f>
        <v>2</v>
      </c>
      <c r="P25" s="34">
        <f t="shared" si="33"/>
        <v>0</v>
      </c>
      <c r="Q25" s="29">
        <f t="shared" si="8"/>
        <v>29</v>
      </c>
      <c r="R25" s="29"/>
      <c r="S25" s="21">
        <v>2.1378151260504201</v>
      </c>
      <c r="T25" s="28">
        <v>242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191</v>
      </c>
      <c r="AB25" s="40">
        <f t="shared" si="11"/>
        <v>-0.48</v>
      </c>
      <c r="AC25" s="41">
        <v>0.51415451388888889</v>
      </c>
      <c r="AD25" s="39">
        <f t="shared" si="12"/>
        <v>-6.9102366666666661</v>
      </c>
      <c r="AE25" s="25">
        <v>-10.54</v>
      </c>
      <c r="AF25" s="25">
        <v>-8.3699999999999903</v>
      </c>
      <c r="AG25" s="25">
        <v>0</v>
      </c>
    </row>
    <row r="26" spans="1:33" ht="15.75" customHeight="1" x14ac:dyDescent="0.2">
      <c r="A26" s="14" t="s">
        <v>61</v>
      </c>
      <c r="B26" s="14" t="s">
        <v>309</v>
      </c>
      <c r="C26" s="15">
        <f t="shared" si="4"/>
        <v>31.259999999999998</v>
      </c>
      <c r="D26" s="16">
        <v>15</v>
      </c>
      <c r="E26" s="16">
        <v>0</v>
      </c>
      <c r="F26" s="17">
        <v>468.9</v>
      </c>
      <c r="G26" s="17">
        <v>0</v>
      </c>
      <c r="H26" s="31">
        <f t="shared" si="1"/>
        <v>0</v>
      </c>
      <c r="I26" s="31">
        <f t="shared" si="2"/>
        <v>0.21663185114096858</v>
      </c>
      <c r="J26" s="32">
        <f t="shared" si="5"/>
        <v>101.57867500000016</v>
      </c>
      <c r="K26" s="32">
        <f t="shared" si="3"/>
        <v>6.7719116666666777</v>
      </c>
      <c r="L26" s="16">
        <v>86</v>
      </c>
      <c r="M26" s="33">
        <f t="shared" si="6"/>
        <v>0.1744186046511628</v>
      </c>
      <c r="N26" s="16">
        <v>42</v>
      </c>
      <c r="O26" s="34">
        <f t="shared" ref="O26:P26" si="34">D26/7</f>
        <v>2.1428571428571428</v>
      </c>
      <c r="P26" s="34">
        <f t="shared" si="34"/>
        <v>0</v>
      </c>
      <c r="Q26" s="29">
        <f t="shared" si="8"/>
        <v>19</v>
      </c>
      <c r="R26" s="29"/>
      <c r="S26" s="21">
        <v>2.4092664092664089</v>
      </c>
      <c r="T26" s="28">
        <v>242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191</v>
      </c>
      <c r="AB26" s="40">
        <f t="shared" si="11"/>
        <v>-0.48</v>
      </c>
      <c r="AC26" s="41">
        <v>0.51415451388888889</v>
      </c>
      <c r="AD26" s="39">
        <f t="shared" si="12"/>
        <v>-7.4038249999999994</v>
      </c>
      <c r="AE26" s="25">
        <v>-10.94</v>
      </c>
      <c r="AF26" s="25">
        <v>-8.3654999999999902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34.497</v>
      </c>
      <c r="D27" s="16">
        <v>10</v>
      </c>
      <c r="E27" s="16">
        <v>0</v>
      </c>
      <c r="F27" s="17">
        <v>344.97</v>
      </c>
      <c r="G27" s="17">
        <v>0</v>
      </c>
      <c r="H27" s="31">
        <f t="shared" si="1"/>
        <v>0</v>
      </c>
      <c r="I27" s="31">
        <f t="shared" si="2"/>
        <v>0.27606347411852272</v>
      </c>
      <c r="J27" s="32">
        <f t="shared" si="5"/>
        <v>95.233616666666791</v>
      </c>
      <c r="K27" s="32">
        <f t="shared" si="3"/>
        <v>9.5233616666666787</v>
      </c>
      <c r="L27" s="16">
        <v>86</v>
      </c>
      <c r="M27" s="33">
        <f t="shared" si="6"/>
        <v>0.11627906976744186</v>
      </c>
      <c r="N27" s="16">
        <v>33</v>
      </c>
      <c r="O27" s="34">
        <f t="shared" ref="O27:P27" si="35">D27/7</f>
        <v>1.4285714285714286</v>
      </c>
      <c r="P27" s="34">
        <f t="shared" si="35"/>
        <v>0</v>
      </c>
      <c r="Q27" s="29">
        <f t="shared" si="8"/>
        <v>23</v>
      </c>
      <c r="R27" s="29"/>
      <c r="S27" s="21">
        <v>1.686170212765957</v>
      </c>
      <c r="T27" s="28">
        <v>375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191</v>
      </c>
      <c r="AB27" s="40">
        <f t="shared" si="11"/>
        <v>-0.48</v>
      </c>
      <c r="AC27" s="41">
        <v>0.51415451388888889</v>
      </c>
      <c r="AD27" s="39">
        <f t="shared" si="12"/>
        <v>-4.935883333333333</v>
      </c>
      <c r="AE27" s="25">
        <v>-10.94</v>
      </c>
      <c r="AF27" s="25">
        <v>-8.3654999999999902</v>
      </c>
      <c r="AG27" s="25">
        <v>0</v>
      </c>
    </row>
    <row r="28" spans="1:33" ht="15.75" customHeight="1" x14ac:dyDescent="0.2">
      <c r="A28" s="14" t="s">
        <v>63</v>
      </c>
      <c r="B28" s="14" t="s">
        <v>310</v>
      </c>
      <c r="C28" s="15">
        <f t="shared" si="4"/>
        <v>34.660000000000004</v>
      </c>
      <c r="D28" s="16">
        <v>24</v>
      </c>
      <c r="E28" s="16">
        <v>0</v>
      </c>
      <c r="F28" s="17">
        <v>831.84</v>
      </c>
      <c r="G28" s="17">
        <v>-0.08</v>
      </c>
      <c r="H28" s="31">
        <f t="shared" si="1"/>
        <v>9.6172340834775917E-5</v>
      </c>
      <c r="I28" s="31">
        <f t="shared" si="2"/>
        <v>0.27866642623581478</v>
      </c>
      <c r="J28" s="32">
        <f t="shared" si="5"/>
        <v>231.80588000000017</v>
      </c>
      <c r="K28" s="32">
        <f t="shared" si="3"/>
        <v>9.6585783333333399</v>
      </c>
      <c r="L28" s="16">
        <v>97</v>
      </c>
      <c r="M28" s="33">
        <f t="shared" si="6"/>
        <v>0.24742268041237114</v>
      </c>
      <c r="N28" s="16">
        <v>17</v>
      </c>
      <c r="O28" s="34">
        <f t="shared" ref="O28:P28" si="36">D28/7</f>
        <v>3.4285714285714284</v>
      </c>
      <c r="P28" s="34">
        <f t="shared" si="36"/>
        <v>0</v>
      </c>
      <c r="Q28" s="29">
        <f t="shared" si="8"/>
        <v>4</v>
      </c>
      <c r="R28" s="29"/>
      <c r="S28" s="21">
        <v>1.832369942196532</v>
      </c>
      <c r="T28" s="14" t="s">
        <v>33</v>
      </c>
      <c r="U28" s="22">
        <v>70</v>
      </c>
      <c r="V28" s="43" t="s">
        <v>272</v>
      </c>
      <c r="W28" s="14">
        <v>1</v>
      </c>
      <c r="X28" s="38">
        <f t="shared" si="9"/>
        <v>4.1666666666666664E-2</v>
      </c>
      <c r="Y28" s="39">
        <f t="shared" si="10"/>
        <v>0.04</v>
      </c>
      <c r="Z28" s="14">
        <v>1</v>
      </c>
      <c r="AA28" s="28" t="s">
        <v>191</v>
      </c>
      <c r="AB28" s="40">
        <f t="shared" si="11"/>
        <v>-0.48</v>
      </c>
      <c r="AC28" s="41">
        <v>0.51415451388888889</v>
      </c>
      <c r="AD28" s="39">
        <f t="shared" si="12"/>
        <v>-11.846119999999999</v>
      </c>
      <c r="AE28" s="25">
        <v>-10.94</v>
      </c>
      <c r="AF28" s="25">
        <v>-8.3654999999999902</v>
      </c>
      <c r="AG28" s="25">
        <v>0</v>
      </c>
    </row>
    <row r="29" spans="1:33" ht="15.75" customHeight="1" x14ac:dyDescent="0.2">
      <c r="A29" s="14" t="s">
        <v>65</v>
      </c>
      <c r="B29" s="14"/>
      <c r="C29" s="15">
        <f t="shared" si="4"/>
        <v>34.166666666666664</v>
      </c>
      <c r="D29" s="16">
        <v>6</v>
      </c>
      <c r="E29" s="16">
        <v>1</v>
      </c>
      <c r="F29" s="17">
        <v>205</v>
      </c>
      <c r="G29" s="17">
        <v>0</v>
      </c>
      <c r="H29" s="31">
        <f t="shared" si="1"/>
        <v>0</v>
      </c>
      <c r="I29" s="31">
        <f t="shared" si="2"/>
        <v>0.27051448780487836</v>
      </c>
      <c r="J29" s="32">
        <f t="shared" si="5"/>
        <v>55.455470000000062</v>
      </c>
      <c r="K29" s="32">
        <f t="shared" si="3"/>
        <v>9.2425783333333431</v>
      </c>
      <c r="L29" s="16">
        <v>54</v>
      </c>
      <c r="M29" s="33">
        <f t="shared" si="6"/>
        <v>0.1111111111111111</v>
      </c>
      <c r="N29" s="16">
        <v>2</v>
      </c>
      <c r="O29" s="34">
        <f t="shared" ref="O29:P29" si="37">D29/7</f>
        <v>0.8571428571428571</v>
      </c>
      <c r="P29" s="34">
        <f t="shared" si="37"/>
        <v>0.14285714285714285</v>
      </c>
      <c r="Q29" s="29">
        <f t="shared" si="8"/>
        <v>2</v>
      </c>
      <c r="R29" s="29"/>
      <c r="S29" s="21">
        <v>0</v>
      </c>
      <c r="T29" s="14" t="s">
        <v>33</v>
      </c>
      <c r="U29" s="22">
        <v>70</v>
      </c>
      <c r="V29" s="43" t="s">
        <v>274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191</v>
      </c>
      <c r="AB29" s="40">
        <f t="shared" si="11"/>
        <v>-0.48</v>
      </c>
      <c r="AC29" s="41">
        <v>0.51415451388888889</v>
      </c>
      <c r="AD29" s="39">
        <f t="shared" si="12"/>
        <v>-2.9615299999999998</v>
      </c>
      <c r="AE29" s="25">
        <v>-10.94</v>
      </c>
      <c r="AF29" s="25">
        <v>-8.3654999999999902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1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>
        <v>70</v>
      </c>
      <c r="V30" s="43" t="s">
        <v>275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0.51415451388888889</v>
      </c>
      <c r="AD30" s="39">
        <f t="shared" si="12"/>
        <v>0</v>
      </c>
      <c r="AE30" s="25">
        <v>-10.94</v>
      </c>
      <c r="AF30" s="25">
        <v>-9.2247052499999995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4"/>
        <v>34</v>
      </c>
      <c r="D31" s="16">
        <v>1</v>
      </c>
      <c r="E31" s="16">
        <v>0</v>
      </c>
      <c r="F31" s="17">
        <v>34</v>
      </c>
      <c r="G31" s="44">
        <v>0</v>
      </c>
      <c r="H31" s="31">
        <f t="shared" si="1"/>
        <v>0</v>
      </c>
      <c r="I31" s="31">
        <f t="shared" si="2"/>
        <v>0.24240312990196078</v>
      </c>
      <c r="J31" s="32">
        <f t="shared" si="5"/>
        <v>8.2417064166666663</v>
      </c>
      <c r="K31" s="32">
        <f t="shared" si="3"/>
        <v>8.2417064166666663</v>
      </c>
      <c r="L31" s="16">
        <v>8</v>
      </c>
      <c r="M31" s="33">
        <f t="shared" si="6"/>
        <v>0.125</v>
      </c>
      <c r="N31" s="16">
        <v>0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0</v>
      </c>
      <c r="R31" s="29"/>
      <c r="S31" s="21">
        <v>2.3736263736263701</v>
      </c>
      <c r="T31" s="14">
        <v>305</v>
      </c>
      <c r="U31" s="22">
        <v>70</v>
      </c>
      <c r="V31" s="43" t="s">
        <v>1360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0.51415451388888889</v>
      </c>
      <c r="AD31" s="39">
        <f t="shared" si="12"/>
        <v>-0.4935883333333333</v>
      </c>
      <c r="AE31" s="45">
        <v>-10.94</v>
      </c>
      <c r="AF31" s="45">
        <v>-9.2247052499999995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191</v>
      </c>
      <c r="AB32" s="40">
        <f t="shared" si="11"/>
        <v>-0.48</v>
      </c>
      <c r="AC32" s="59">
        <v>0.51415451388888889</v>
      </c>
      <c r="AD32" s="39">
        <f t="shared" si="12"/>
        <v>0</v>
      </c>
      <c r="AE32" s="60">
        <v>-10.94</v>
      </c>
      <c r="AF32" s="60">
        <v>-9.2247052499999995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1:33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1:33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1:33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1:33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8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Coat Hook Rack - Wall Mounted Wooden 6 Hook Rail, White Wood, Black Hooks")</f>
        <v>Wall Coat Hook Rack - Wall Mounted Wooden 6 Hook Rail, White Wood, Black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Info!B1:BJ5000""),2,FALSE),"""")"),"B07MNWJM6K")</f>
        <v>B07MNWJM6K</v>
      </c>
      <c r="B2" s="2" t="s">
        <v>311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33.5" customHeight="1" x14ac:dyDescent="0.2">
      <c r="A3" s="83" t="s">
        <v>30</v>
      </c>
      <c r="B3" s="80"/>
      <c r="C3" s="3">
        <f>((AE32+AF32)/0.85)*-1</f>
        <v>24.897829705882355</v>
      </c>
      <c r="D3" s="4">
        <f>SUM(D4:D99702)</f>
        <v>351</v>
      </c>
      <c r="E3" s="4"/>
      <c r="F3" s="5">
        <f t="shared" ref="F3:G3" si="0">SUM(F4:F99702)</f>
        <v>11972.51</v>
      </c>
      <c r="G3" s="5">
        <f t="shared" si="0"/>
        <v>-13.09</v>
      </c>
      <c r="H3" s="6">
        <f t="shared" ref="H3:H32" si="1">G3/F3*-1</f>
        <v>1.0933379884418555E-3</v>
      </c>
      <c r="I3" s="7">
        <f t="shared" ref="I3:I32" si="2">J3/F3</f>
        <v>0.25716084671582429</v>
      </c>
      <c r="J3" s="5">
        <f>SUM(J4:J99702)</f>
        <v>3078.8608089136733</v>
      </c>
      <c r="K3" s="5">
        <f t="shared" ref="K3:K32" si="3">J3/D3</f>
        <v>8.7716832162782712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Sheet!a1:g5000""),2,FALSE),"""")"),"3 - March
2 - April
2 - May
2 - June
2 - July
2 - Aug
2 - Sept
2 - Oct
2 - Nov
2 - Dec
3 - Jan
3 - Feb")</f>
        <v>3 - March
2 - April
2 - May
2 - June
2 - July
2 - Aug
2 - Sept
2 - Oct
2 - Nov
2 - Dec
3 - Jan
3 -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-145.71993858632678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Info!B2:BZ3000""),37,FALSE)),"""")*-1"),-10.60315525)</f>
        <v>-10.60315525</v>
      </c>
      <c r="AG3" s="5">
        <f>SUM(AG4:AG99702)</f>
        <v>-2.75</v>
      </c>
    </row>
    <row r="4" spans="1:33" ht="15.75" customHeight="1" x14ac:dyDescent="0.2">
      <c r="A4" s="14" t="s">
        <v>31</v>
      </c>
      <c r="B4" s="14" t="s">
        <v>82</v>
      </c>
      <c r="C4" s="15">
        <f t="shared" ref="C4:C32" si="4">IFERROR(F4/D4," - ")</f>
        <v>35.561428571428578</v>
      </c>
      <c r="D4" s="16">
        <v>21</v>
      </c>
      <c r="E4" s="16">
        <v>0</v>
      </c>
      <c r="F4" s="17">
        <v>746.79000000000008</v>
      </c>
      <c r="G4" s="17">
        <v>-0.08</v>
      </c>
      <c r="H4" s="18">
        <f t="shared" si="1"/>
        <v>1.0712516236157419E-4</v>
      </c>
      <c r="I4" s="18">
        <f t="shared" si="2"/>
        <v>0.2925804777782241</v>
      </c>
      <c r="J4" s="17">
        <f t="shared" ref="J4:J32" si="5">F4*0.85+G4+AF4*D4+D4*AE4+AG4+AD4</f>
        <v>218.49617499999999</v>
      </c>
      <c r="K4" s="17">
        <f t="shared" si="3"/>
        <v>10.404579761904762</v>
      </c>
      <c r="L4" s="16">
        <v>80</v>
      </c>
      <c r="M4" s="19">
        <f t="shared" ref="M4:M32" si="6">IFERROR(D4/L4,"-")</f>
        <v>0.26250000000000001</v>
      </c>
      <c r="N4" s="16">
        <v>78</v>
      </c>
      <c r="O4" s="20">
        <f t="shared" ref="O4:P4" si="7">D4/7</f>
        <v>3</v>
      </c>
      <c r="P4" s="20">
        <f t="shared" si="7"/>
        <v>0</v>
      </c>
      <c r="Q4" s="16">
        <f t="shared" ref="Q4:Q32" si="8">ROUNDDOWN(N4/(O4+P4),0)</f>
        <v>26</v>
      </c>
      <c r="R4" s="16"/>
      <c r="S4" s="21">
        <v>2.6345381526104399</v>
      </c>
      <c r="T4" s="14">
        <v>216</v>
      </c>
      <c r="U4" s="22">
        <v>96</v>
      </c>
      <c r="V4" s="23" t="s">
        <v>312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191</v>
      </c>
      <c r="AB4" s="26">
        <f t="shared" ref="AB4:AB32" si="11">IF(OR(AA4="UsLargeStandardSize",AA4="UsSmallStandardSize"),-0.69,-0.48)</f>
        <v>-0.48</v>
      </c>
      <c r="AC4" s="27">
        <v>0.43242187499999996</v>
      </c>
      <c r="AD4" s="25">
        <f t="shared" ref="AD4:AD32" si="12">IFERROR(AB4*AC4*D4*2,0)</f>
        <v>-8.717625</v>
      </c>
      <c r="AE4" s="25">
        <v>-10.16</v>
      </c>
      <c r="AF4" s="25">
        <v>-9.2437000000000005</v>
      </c>
      <c r="AG4" s="25">
        <v>0</v>
      </c>
    </row>
    <row r="5" spans="1:33" ht="15.75" customHeight="1" x14ac:dyDescent="0.2">
      <c r="A5" s="28" t="s">
        <v>35</v>
      </c>
      <c r="B5" s="28" t="s">
        <v>313</v>
      </c>
      <c r="C5" s="15">
        <f t="shared" si="4"/>
        <v>34.99</v>
      </c>
      <c r="D5" s="29">
        <v>23</v>
      </c>
      <c r="E5" s="29">
        <v>0</v>
      </c>
      <c r="F5" s="30">
        <v>804.7700000000001</v>
      </c>
      <c r="G5" s="30">
        <v>0</v>
      </c>
      <c r="H5" s="31">
        <f t="shared" si="1"/>
        <v>0</v>
      </c>
      <c r="I5" s="31">
        <f t="shared" si="2"/>
        <v>0.28357227706509097</v>
      </c>
      <c r="J5" s="32">
        <f t="shared" si="5"/>
        <v>228.2104614136733</v>
      </c>
      <c r="K5" s="32">
        <f t="shared" si="3"/>
        <v>9.9221939745075343</v>
      </c>
      <c r="L5" s="29">
        <v>147</v>
      </c>
      <c r="M5" s="33">
        <f t="shared" si="6"/>
        <v>0.15646258503401361</v>
      </c>
      <c r="N5" s="29">
        <v>122</v>
      </c>
      <c r="O5" s="34">
        <f t="shared" ref="O5:P5" si="13">D5/7</f>
        <v>3.2857142857142856</v>
      </c>
      <c r="P5" s="34">
        <f t="shared" si="13"/>
        <v>0</v>
      </c>
      <c r="Q5" s="29">
        <f t="shared" si="8"/>
        <v>37</v>
      </c>
      <c r="R5" s="29"/>
      <c r="S5" s="35">
        <v>2.4105960264900599</v>
      </c>
      <c r="T5" s="28">
        <v>216</v>
      </c>
      <c r="U5" s="36">
        <v>96</v>
      </c>
      <c r="V5" s="37" t="s">
        <v>314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191</v>
      </c>
      <c r="AB5" s="40">
        <f t="shared" si="11"/>
        <v>-0.48</v>
      </c>
      <c r="AC5" s="41">
        <v>0.43292294322132091</v>
      </c>
      <c r="AD5" s="39">
        <f t="shared" si="12"/>
        <v>-9.5589385863267644</v>
      </c>
      <c r="AE5" s="39">
        <v>-10.16</v>
      </c>
      <c r="AF5" s="39">
        <v>-9.2437000000000005</v>
      </c>
      <c r="AG5" s="39">
        <v>0</v>
      </c>
    </row>
    <row r="6" spans="1:33" ht="15.75" customHeight="1" x14ac:dyDescent="0.2">
      <c r="A6" s="28" t="s">
        <v>37</v>
      </c>
      <c r="B6" s="28" t="s">
        <v>82</v>
      </c>
      <c r="C6" s="15">
        <f t="shared" si="4"/>
        <v>36.656666666666673</v>
      </c>
      <c r="D6" s="29">
        <v>27</v>
      </c>
      <c r="E6" s="29">
        <v>0</v>
      </c>
      <c r="F6" s="30">
        <v>989.73000000000013</v>
      </c>
      <c r="G6" s="30">
        <v>-0.08</v>
      </c>
      <c r="H6" s="31">
        <f t="shared" si="1"/>
        <v>8.0830125387732E-5</v>
      </c>
      <c r="I6" s="31">
        <f t="shared" si="2"/>
        <v>0.30925830782132496</v>
      </c>
      <c r="J6" s="32">
        <f t="shared" si="5"/>
        <v>306.08222499999999</v>
      </c>
      <c r="K6" s="32">
        <f t="shared" si="3"/>
        <v>11.336378703703703</v>
      </c>
      <c r="L6" s="29">
        <v>154</v>
      </c>
      <c r="M6" s="33">
        <f t="shared" si="6"/>
        <v>0.17532467532467533</v>
      </c>
      <c r="N6" s="29">
        <v>97</v>
      </c>
      <c r="O6" s="34">
        <f t="shared" ref="O6:P6" si="14">D6/7</f>
        <v>3.8571428571428572</v>
      </c>
      <c r="P6" s="34">
        <f t="shared" si="14"/>
        <v>0</v>
      </c>
      <c r="Q6" s="29">
        <f t="shared" si="8"/>
        <v>25</v>
      </c>
      <c r="R6" s="29"/>
      <c r="S6" s="35">
        <v>1.87619047619047</v>
      </c>
      <c r="T6" s="28">
        <v>216</v>
      </c>
      <c r="U6" s="36">
        <v>96</v>
      </c>
      <c r="V6" s="37" t="s">
        <v>315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191</v>
      </c>
      <c r="AB6" s="40">
        <f t="shared" si="11"/>
        <v>-0.48</v>
      </c>
      <c r="AC6" s="41">
        <v>0.43242187499999996</v>
      </c>
      <c r="AD6" s="39">
        <f t="shared" si="12"/>
        <v>-11.208374999999998</v>
      </c>
      <c r="AE6" s="39">
        <v>-10.16</v>
      </c>
      <c r="AF6" s="39">
        <v>-9.2437000000000005</v>
      </c>
      <c r="AG6" s="39">
        <v>0</v>
      </c>
    </row>
    <row r="7" spans="1:33" ht="15.75" customHeight="1" x14ac:dyDescent="0.2">
      <c r="A7" s="28" t="s">
        <v>39</v>
      </c>
      <c r="B7" s="28" t="s">
        <v>316</v>
      </c>
      <c r="C7" s="15">
        <f t="shared" si="4"/>
        <v>34.856666666666669</v>
      </c>
      <c r="D7" s="29">
        <v>30</v>
      </c>
      <c r="E7" s="29">
        <v>0</v>
      </c>
      <c r="F7" s="30">
        <v>1045.7</v>
      </c>
      <c r="G7" s="30">
        <v>-0.02</v>
      </c>
      <c r="H7" s="31">
        <f t="shared" si="1"/>
        <v>1.912594434350196E-5</v>
      </c>
      <c r="I7" s="31">
        <f t="shared" si="2"/>
        <v>0.28140025820024861</v>
      </c>
      <c r="J7" s="32">
        <f t="shared" si="5"/>
        <v>294.26024999999998</v>
      </c>
      <c r="K7" s="32">
        <f t="shared" si="3"/>
        <v>9.8086749999999991</v>
      </c>
      <c r="L7" s="29">
        <v>144</v>
      </c>
      <c r="M7" s="33">
        <f t="shared" si="6"/>
        <v>0.20833333333333334</v>
      </c>
      <c r="N7" s="29">
        <v>73</v>
      </c>
      <c r="O7" s="34">
        <f t="shared" ref="O7:P7" si="15">D7/7</f>
        <v>4.2857142857142856</v>
      </c>
      <c r="P7" s="34">
        <f t="shared" si="15"/>
        <v>0</v>
      </c>
      <c r="Q7" s="29">
        <f t="shared" si="8"/>
        <v>17</v>
      </c>
      <c r="R7" s="29"/>
      <c r="S7" s="35">
        <v>2.5861027190332302</v>
      </c>
      <c r="T7" s="28">
        <v>246</v>
      </c>
      <c r="U7" s="36">
        <v>96</v>
      </c>
      <c r="V7" s="37" t="s">
        <v>317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191</v>
      </c>
      <c r="AB7" s="40">
        <f t="shared" si="11"/>
        <v>-0.48</v>
      </c>
      <c r="AC7" s="41">
        <v>0.43242187499999996</v>
      </c>
      <c r="AD7" s="39">
        <f t="shared" si="12"/>
        <v>-12.453749999999999</v>
      </c>
      <c r="AE7" s="39">
        <v>-10.16</v>
      </c>
      <c r="AF7" s="39">
        <v>-9.2437000000000005</v>
      </c>
      <c r="AG7" s="39">
        <v>0</v>
      </c>
    </row>
    <row r="8" spans="1:33" ht="15.75" customHeight="1" x14ac:dyDescent="0.2">
      <c r="A8" s="28" t="s">
        <v>41</v>
      </c>
      <c r="B8" s="28" t="s">
        <v>318</v>
      </c>
      <c r="C8" s="15">
        <f t="shared" si="4"/>
        <v>38.132857142857141</v>
      </c>
      <c r="D8" s="29">
        <v>28</v>
      </c>
      <c r="E8" s="29">
        <v>0</v>
      </c>
      <c r="F8" s="30">
        <v>1067.72</v>
      </c>
      <c r="G8" s="30">
        <v>-0.02</v>
      </c>
      <c r="H8" s="31">
        <f t="shared" si="1"/>
        <v>1.8731502641141871E-5</v>
      </c>
      <c r="I8" s="31">
        <f t="shared" si="2"/>
        <v>0.33034737571647999</v>
      </c>
      <c r="J8" s="32">
        <f t="shared" si="5"/>
        <v>352.71850000000001</v>
      </c>
      <c r="K8" s="32">
        <f t="shared" si="3"/>
        <v>12.597089285714286</v>
      </c>
      <c r="L8" s="29">
        <v>136</v>
      </c>
      <c r="M8" s="33">
        <f t="shared" si="6"/>
        <v>0.20588235294117646</v>
      </c>
      <c r="N8" s="29">
        <v>43</v>
      </c>
      <c r="O8" s="34">
        <f t="shared" ref="O8:P8" si="16">D8/7</f>
        <v>4</v>
      </c>
      <c r="P8" s="34">
        <f t="shared" si="16"/>
        <v>0</v>
      </c>
      <c r="Q8" s="29">
        <f t="shared" si="8"/>
        <v>10</v>
      </c>
      <c r="R8" s="29"/>
      <c r="S8" s="35">
        <v>3.69354838709677</v>
      </c>
      <c r="T8" s="28">
        <v>328</v>
      </c>
      <c r="U8" s="36">
        <v>96</v>
      </c>
      <c r="V8" s="37" t="s">
        <v>319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191</v>
      </c>
      <c r="AB8" s="40">
        <f t="shared" si="11"/>
        <v>-0.48</v>
      </c>
      <c r="AC8" s="41">
        <v>0.43242187499999996</v>
      </c>
      <c r="AD8" s="39">
        <f t="shared" si="12"/>
        <v>-11.6235</v>
      </c>
      <c r="AE8" s="39">
        <v>-10.16</v>
      </c>
      <c r="AF8" s="39">
        <v>-9.24</v>
      </c>
      <c r="AG8" s="39">
        <v>0</v>
      </c>
    </row>
    <row r="9" spans="1:33" ht="15.75" customHeight="1" x14ac:dyDescent="0.2">
      <c r="A9" s="28" t="s">
        <v>43</v>
      </c>
      <c r="B9" s="28" t="s">
        <v>320</v>
      </c>
      <c r="C9" s="15">
        <f t="shared" si="4"/>
        <v>40.870000000000005</v>
      </c>
      <c r="D9" s="29">
        <v>25</v>
      </c>
      <c r="E9" s="29">
        <v>1</v>
      </c>
      <c r="F9" s="30">
        <v>1021.7500000000001</v>
      </c>
      <c r="G9" s="30">
        <v>0</v>
      </c>
      <c r="H9" s="31">
        <f t="shared" si="1"/>
        <v>0</v>
      </c>
      <c r="I9" s="31">
        <f t="shared" si="2"/>
        <v>0.35705713237093223</v>
      </c>
      <c r="J9" s="32">
        <f t="shared" si="5"/>
        <v>364.82312500000006</v>
      </c>
      <c r="K9" s="32">
        <f t="shared" si="3"/>
        <v>14.592925000000003</v>
      </c>
      <c r="L9" s="29">
        <v>186</v>
      </c>
      <c r="M9" s="33">
        <f t="shared" si="6"/>
        <v>0.13440860215053763</v>
      </c>
      <c r="N9" s="29">
        <v>14</v>
      </c>
      <c r="O9" s="34">
        <f t="shared" ref="O9:P9" si="17">D9/7</f>
        <v>3.5714285714285716</v>
      </c>
      <c r="P9" s="34">
        <f t="shared" si="17"/>
        <v>0.14285714285714285</v>
      </c>
      <c r="Q9" s="29">
        <f t="shared" si="8"/>
        <v>3</v>
      </c>
      <c r="R9" s="29"/>
      <c r="S9" s="35">
        <v>3.2108843537414899</v>
      </c>
      <c r="T9" s="28">
        <v>328</v>
      </c>
      <c r="U9" s="36">
        <v>96</v>
      </c>
      <c r="V9" s="37" t="s">
        <v>321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191</v>
      </c>
      <c r="AB9" s="40">
        <f t="shared" si="11"/>
        <v>-0.48</v>
      </c>
      <c r="AC9" s="41">
        <v>0.43242187499999996</v>
      </c>
      <c r="AD9" s="39">
        <f t="shared" si="12"/>
        <v>-10.378124999999999</v>
      </c>
      <c r="AE9" s="39">
        <v>-10.16</v>
      </c>
      <c r="AF9" s="39">
        <v>-9.5714500000000005</v>
      </c>
      <c r="AG9" s="39">
        <v>0</v>
      </c>
    </row>
    <row r="10" spans="1:33" ht="15.75" customHeight="1" x14ac:dyDescent="0.2">
      <c r="A10" s="28" t="s">
        <v>44</v>
      </c>
      <c r="B10" s="28" t="s">
        <v>83</v>
      </c>
      <c r="C10" s="15">
        <f t="shared" si="4"/>
        <v>40.365000000000002</v>
      </c>
      <c r="D10" s="29">
        <v>8</v>
      </c>
      <c r="E10" s="29">
        <v>0</v>
      </c>
      <c r="F10" s="30">
        <v>322.92</v>
      </c>
      <c r="G10" s="30">
        <v>0</v>
      </c>
      <c r="H10" s="31">
        <f t="shared" si="1"/>
        <v>0</v>
      </c>
      <c r="I10" s="31">
        <f t="shared" si="2"/>
        <v>0.3508900037160908</v>
      </c>
      <c r="J10" s="32">
        <f t="shared" si="5"/>
        <v>113.30940000000004</v>
      </c>
      <c r="K10" s="32">
        <f t="shared" si="3"/>
        <v>14.163675000000005</v>
      </c>
      <c r="L10" s="29">
        <v>114</v>
      </c>
      <c r="M10" s="33">
        <f t="shared" si="6"/>
        <v>7.0175438596491224E-2</v>
      </c>
      <c r="N10" s="29">
        <v>5</v>
      </c>
      <c r="O10" s="34">
        <f t="shared" ref="O10:P10" si="18">D10/7</f>
        <v>1.1428571428571428</v>
      </c>
      <c r="P10" s="34">
        <f t="shared" si="18"/>
        <v>0</v>
      </c>
      <c r="Q10" s="29">
        <f t="shared" si="8"/>
        <v>4</v>
      </c>
      <c r="R10" s="29"/>
      <c r="S10" s="35">
        <v>3.0730158730158701</v>
      </c>
      <c r="T10" s="28">
        <v>208</v>
      </c>
      <c r="U10" s="36">
        <v>96</v>
      </c>
      <c r="V10" s="37" t="s">
        <v>322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191</v>
      </c>
      <c r="AB10" s="40">
        <f t="shared" si="11"/>
        <v>-0.48</v>
      </c>
      <c r="AC10" s="41">
        <v>0.43242187499999996</v>
      </c>
      <c r="AD10" s="39">
        <f t="shared" si="12"/>
        <v>-3.3209999999999997</v>
      </c>
      <c r="AE10" s="39">
        <v>-10.16</v>
      </c>
      <c r="AF10" s="39">
        <v>-9.5714500000000005</v>
      </c>
      <c r="AG10" s="39">
        <v>0</v>
      </c>
    </row>
    <row r="11" spans="1:33" ht="15.75" customHeight="1" x14ac:dyDescent="0.2">
      <c r="A11" s="28" t="s">
        <v>45</v>
      </c>
      <c r="B11" s="14" t="s">
        <v>82</v>
      </c>
      <c r="C11" s="15">
        <f t="shared" si="4"/>
        <v>39.99</v>
      </c>
      <c r="D11" s="29">
        <v>3</v>
      </c>
      <c r="E11" s="29">
        <v>0</v>
      </c>
      <c r="F11" s="30">
        <v>119.97</v>
      </c>
      <c r="G11" s="30">
        <v>0</v>
      </c>
      <c r="H11" s="31">
        <f t="shared" si="1"/>
        <v>0</v>
      </c>
      <c r="I11" s="31">
        <f t="shared" si="2"/>
        <v>0.34620967741935466</v>
      </c>
      <c r="J11" s="32">
        <f t="shared" si="5"/>
        <v>41.534774999999975</v>
      </c>
      <c r="K11" s="32">
        <f t="shared" si="3"/>
        <v>13.844924999999991</v>
      </c>
      <c r="L11" s="29">
        <v>0</v>
      </c>
      <c r="M11" s="33" t="str">
        <f t="shared" si="6"/>
        <v>-</v>
      </c>
      <c r="N11" s="29">
        <v>5</v>
      </c>
      <c r="O11" s="34">
        <f t="shared" ref="O11:P11" si="19">D11/7</f>
        <v>0.42857142857142855</v>
      </c>
      <c r="P11" s="34">
        <f t="shared" si="19"/>
        <v>0</v>
      </c>
      <c r="Q11" s="29">
        <f t="shared" si="8"/>
        <v>11</v>
      </c>
      <c r="R11" s="29"/>
      <c r="S11" s="35">
        <v>3.71428571428571</v>
      </c>
      <c r="T11" s="28">
        <v>273</v>
      </c>
      <c r="U11" s="36">
        <v>96</v>
      </c>
      <c r="V11" s="37" t="s">
        <v>323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191</v>
      </c>
      <c r="AB11" s="40">
        <f t="shared" si="11"/>
        <v>-0.48</v>
      </c>
      <c r="AC11" s="41">
        <v>0.43242187499999996</v>
      </c>
      <c r="AD11" s="39">
        <f t="shared" si="12"/>
        <v>-1.2453749999999999</v>
      </c>
      <c r="AE11" s="39">
        <v>-10.16</v>
      </c>
      <c r="AF11" s="39">
        <v>-9.5714500000000005</v>
      </c>
      <c r="AG11" s="39">
        <v>0</v>
      </c>
    </row>
    <row r="12" spans="1:33" ht="15.75" customHeight="1" x14ac:dyDescent="0.2">
      <c r="A12" s="28" t="s">
        <v>46</v>
      </c>
      <c r="B12" s="42" t="s">
        <v>253</v>
      </c>
      <c r="C12" s="15">
        <f t="shared" si="4"/>
        <v>39.99</v>
      </c>
      <c r="D12" s="29">
        <v>1</v>
      </c>
      <c r="E12" s="29">
        <v>0</v>
      </c>
      <c r="F12" s="30">
        <v>39.99</v>
      </c>
      <c r="G12" s="30">
        <v>0</v>
      </c>
      <c r="H12" s="31">
        <f t="shared" si="1"/>
        <v>0</v>
      </c>
      <c r="I12" s="31">
        <f t="shared" si="2"/>
        <v>0.34620967741935493</v>
      </c>
      <c r="J12" s="32">
        <f t="shared" si="5"/>
        <v>13.844925000000003</v>
      </c>
      <c r="K12" s="32">
        <f t="shared" si="3"/>
        <v>13.844925000000003</v>
      </c>
      <c r="L12" s="29">
        <v>5</v>
      </c>
      <c r="M12" s="33">
        <f t="shared" si="6"/>
        <v>0.2</v>
      </c>
      <c r="N12" s="29">
        <v>2</v>
      </c>
      <c r="O12" s="34">
        <f t="shared" ref="O12:P12" si="20">D12/7</f>
        <v>0.14285714285714285</v>
      </c>
      <c r="P12" s="34">
        <f t="shared" si="20"/>
        <v>0</v>
      </c>
      <c r="Q12" s="29">
        <f t="shared" si="8"/>
        <v>14</v>
      </c>
      <c r="R12" s="29"/>
      <c r="S12" s="35" t="e">
        <v>#N/A</v>
      </c>
      <c r="T12" s="28">
        <v>273</v>
      </c>
      <c r="U12" s="36">
        <v>96</v>
      </c>
      <c r="V12" s="37" t="s">
        <v>324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191</v>
      </c>
      <c r="AB12" s="40">
        <f t="shared" si="11"/>
        <v>-0.48</v>
      </c>
      <c r="AC12" s="41">
        <v>0.43242187499999996</v>
      </c>
      <c r="AD12" s="39">
        <f t="shared" si="12"/>
        <v>-0.41512499999999997</v>
      </c>
      <c r="AE12" s="39">
        <v>-10.16</v>
      </c>
      <c r="AF12" s="39">
        <v>-9.5714500000000005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2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273</v>
      </c>
      <c r="U13" s="36">
        <v>96</v>
      </c>
      <c r="V13" s="37" t="s">
        <v>325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-9.7439499999999999</v>
      </c>
      <c r="AG13" s="39">
        <v>0</v>
      </c>
    </row>
    <row r="14" spans="1:33" ht="15.75" customHeight="1" x14ac:dyDescent="0.2">
      <c r="A14" s="28" t="s">
        <v>48</v>
      </c>
      <c r="B14" s="28" t="s">
        <v>256</v>
      </c>
      <c r="C14" s="15">
        <f t="shared" si="4"/>
        <v>39.99</v>
      </c>
      <c r="D14" s="29">
        <v>3</v>
      </c>
      <c r="E14" s="29">
        <v>0</v>
      </c>
      <c r="F14" s="32">
        <v>119.97</v>
      </c>
      <c r="G14" s="30">
        <v>0</v>
      </c>
      <c r="H14" s="31">
        <f t="shared" si="1"/>
        <v>0</v>
      </c>
      <c r="I14" s="31">
        <f t="shared" si="2"/>
        <v>0.34189609902475609</v>
      </c>
      <c r="J14" s="32">
        <f t="shared" si="5"/>
        <v>41.017274999999991</v>
      </c>
      <c r="K14" s="32">
        <f t="shared" si="3"/>
        <v>13.672424999999997</v>
      </c>
      <c r="L14" s="29">
        <v>37</v>
      </c>
      <c r="M14" s="33">
        <f t="shared" si="6"/>
        <v>8.1081081081081086E-2</v>
      </c>
      <c r="N14" s="29">
        <v>108</v>
      </c>
      <c r="O14" s="34">
        <f t="shared" ref="O14:P14" si="22">D14/7</f>
        <v>0.42857142857142855</v>
      </c>
      <c r="P14" s="34">
        <f t="shared" si="22"/>
        <v>0</v>
      </c>
      <c r="Q14" s="29">
        <f t="shared" si="8"/>
        <v>252</v>
      </c>
      <c r="R14" s="29"/>
      <c r="S14" s="35">
        <v>2.5082508250825</v>
      </c>
      <c r="T14" s="28">
        <v>148</v>
      </c>
      <c r="U14" s="36">
        <v>66</v>
      </c>
      <c r="V14" s="37" t="s">
        <v>326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191</v>
      </c>
      <c r="AB14" s="40">
        <f t="shared" si="11"/>
        <v>-0.48</v>
      </c>
      <c r="AC14" s="41">
        <v>0.43242187499999996</v>
      </c>
      <c r="AD14" s="39">
        <f t="shared" si="12"/>
        <v>-1.2453749999999999</v>
      </c>
      <c r="AE14" s="39">
        <v>-10.16</v>
      </c>
      <c r="AF14" s="39">
        <v>-9.7439499999999999</v>
      </c>
      <c r="AG14" s="39">
        <v>0</v>
      </c>
    </row>
    <row r="15" spans="1:33" ht="15.75" customHeight="1" x14ac:dyDescent="0.2">
      <c r="A15" s="28" t="s">
        <v>49</v>
      </c>
      <c r="B15" s="28" t="s">
        <v>258</v>
      </c>
      <c r="C15" s="15">
        <f t="shared" si="4"/>
        <v>39.656666666666673</v>
      </c>
      <c r="D15" s="29">
        <v>6</v>
      </c>
      <c r="E15" s="29">
        <v>0</v>
      </c>
      <c r="F15" s="32">
        <v>237.94000000000003</v>
      </c>
      <c r="G15" s="30">
        <v>0</v>
      </c>
      <c r="H15" s="31">
        <f t="shared" si="1"/>
        <v>0</v>
      </c>
      <c r="I15" s="31">
        <f t="shared" si="2"/>
        <v>0.33762524165756064</v>
      </c>
      <c r="J15" s="32">
        <f t="shared" si="5"/>
        <v>80.334549999999993</v>
      </c>
      <c r="K15" s="32">
        <f t="shared" si="3"/>
        <v>13.389091666666666</v>
      </c>
      <c r="L15" s="29">
        <v>39</v>
      </c>
      <c r="M15" s="33">
        <f t="shared" si="6"/>
        <v>0.15384615384615385</v>
      </c>
      <c r="N15" s="29">
        <v>122</v>
      </c>
      <c r="O15" s="34">
        <f t="shared" ref="O15:P15" si="23">D15/7</f>
        <v>0.8571428571428571</v>
      </c>
      <c r="P15" s="34">
        <f t="shared" si="23"/>
        <v>0</v>
      </c>
      <c r="Q15" s="29">
        <f t="shared" si="8"/>
        <v>142</v>
      </c>
      <c r="R15" s="29"/>
      <c r="S15" s="35">
        <v>2.1939393939393899</v>
      </c>
      <c r="T15" s="28">
        <v>66</v>
      </c>
      <c r="U15" s="36">
        <v>66</v>
      </c>
      <c r="V15" s="37" t="s">
        <v>326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191</v>
      </c>
      <c r="AB15" s="40">
        <f t="shared" si="11"/>
        <v>-0.48</v>
      </c>
      <c r="AC15" s="41">
        <v>0.43242187499999996</v>
      </c>
      <c r="AD15" s="39">
        <f t="shared" si="12"/>
        <v>-2.4907499999999998</v>
      </c>
      <c r="AE15" s="39">
        <v>-10.16</v>
      </c>
      <c r="AF15" s="39">
        <v>-9.7439499999999999</v>
      </c>
      <c r="AG15" s="39">
        <v>0</v>
      </c>
    </row>
    <row r="16" spans="1:33" ht="15.75" customHeight="1" x14ac:dyDescent="0.2">
      <c r="A16" s="28" t="s">
        <v>50</v>
      </c>
      <c r="B16" s="28" t="s">
        <v>172</v>
      </c>
      <c r="C16" s="15">
        <f t="shared" si="4"/>
        <v>31.171818181818185</v>
      </c>
      <c r="D16" s="29">
        <v>11</v>
      </c>
      <c r="E16" s="29">
        <v>0</v>
      </c>
      <c r="F16" s="32">
        <v>342.89000000000004</v>
      </c>
      <c r="G16" s="30">
        <v>0</v>
      </c>
      <c r="H16" s="31">
        <f t="shared" si="1"/>
        <v>0</v>
      </c>
      <c r="I16" s="31">
        <f t="shared" si="2"/>
        <v>0.19815881186386305</v>
      </c>
      <c r="J16" s="32">
        <f t="shared" si="5"/>
        <v>67.946675000000013</v>
      </c>
      <c r="K16" s="32">
        <f t="shared" si="3"/>
        <v>6.1769704545454553</v>
      </c>
      <c r="L16" s="29">
        <v>43</v>
      </c>
      <c r="M16" s="33">
        <f t="shared" si="6"/>
        <v>0.2558139534883721</v>
      </c>
      <c r="N16" s="29">
        <v>113</v>
      </c>
      <c r="O16" s="34">
        <f t="shared" ref="O16:P16" si="24">D16/7</f>
        <v>1.5714285714285714</v>
      </c>
      <c r="P16" s="34">
        <f t="shared" si="24"/>
        <v>0</v>
      </c>
      <c r="Q16" s="29">
        <f t="shared" si="8"/>
        <v>71</v>
      </c>
      <c r="R16" s="29"/>
      <c r="S16" s="35">
        <v>2.53061224489795</v>
      </c>
      <c r="T16" s="28">
        <v>66</v>
      </c>
      <c r="U16" s="36">
        <v>66</v>
      </c>
      <c r="V16" s="37" t="s">
        <v>327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0.43242187499999996</v>
      </c>
      <c r="AD16" s="39">
        <f t="shared" si="12"/>
        <v>-4.5663749999999999</v>
      </c>
      <c r="AE16" s="39">
        <v>-10.16</v>
      </c>
      <c r="AF16" s="39">
        <v>-9.7439499999999999</v>
      </c>
      <c r="AG16" s="39">
        <v>0</v>
      </c>
    </row>
    <row r="17" spans="1:33" ht="15.75" customHeight="1" x14ac:dyDescent="0.2">
      <c r="A17" s="28" t="s">
        <v>51</v>
      </c>
      <c r="B17" s="28" t="s">
        <v>313</v>
      </c>
      <c r="C17" s="15">
        <f t="shared" si="4"/>
        <v>29.637058823529419</v>
      </c>
      <c r="D17" s="29">
        <v>17</v>
      </c>
      <c r="E17" s="29">
        <v>0</v>
      </c>
      <c r="F17" s="32">
        <v>503.8300000000001</v>
      </c>
      <c r="G17" s="30">
        <v>0</v>
      </c>
      <c r="H17" s="31">
        <f t="shared" si="1"/>
        <v>0</v>
      </c>
      <c r="I17" s="31">
        <f t="shared" si="2"/>
        <v>0.16440312208483035</v>
      </c>
      <c r="J17" s="32">
        <f t="shared" si="5"/>
        <v>82.831225000000089</v>
      </c>
      <c r="K17" s="32">
        <f t="shared" si="3"/>
        <v>4.8724250000000051</v>
      </c>
      <c r="L17" s="29">
        <v>56</v>
      </c>
      <c r="M17" s="33">
        <f t="shared" si="6"/>
        <v>0.30357142857142855</v>
      </c>
      <c r="N17" s="29">
        <v>96</v>
      </c>
      <c r="O17" s="34">
        <f t="shared" ref="O17:P17" si="25">D17/7</f>
        <v>2.4285714285714284</v>
      </c>
      <c r="P17" s="34">
        <f t="shared" si="25"/>
        <v>0</v>
      </c>
      <c r="Q17" s="29">
        <f t="shared" si="8"/>
        <v>39</v>
      </c>
      <c r="R17" s="29"/>
      <c r="S17" s="35">
        <v>3.2489082969432301</v>
      </c>
      <c r="T17" s="28">
        <v>66</v>
      </c>
      <c r="U17" s="36">
        <v>66</v>
      </c>
      <c r="V17" s="37" t="s">
        <v>327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0.43242187499999996</v>
      </c>
      <c r="AD17" s="39">
        <f t="shared" si="12"/>
        <v>-7.0571249999999992</v>
      </c>
      <c r="AE17" s="39">
        <v>-10.16</v>
      </c>
      <c r="AF17" s="39">
        <v>-9.7439499999999999</v>
      </c>
      <c r="AG17" s="39">
        <v>0</v>
      </c>
    </row>
    <row r="18" spans="1:33" ht="15.75" customHeight="1" x14ac:dyDescent="0.2">
      <c r="A18" s="28" t="s">
        <v>52</v>
      </c>
      <c r="B18" s="42" t="s">
        <v>197</v>
      </c>
      <c r="C18" s="15">
        <f t="shared" si="4"/>
        <v>29.463684210526321</v>
      </c>
      <c r="D18" s="29">
        <v>19</v>
      </c>
      <c r="E18" s="29">
        <v>0</v>
      </c>
      <c r="F18" s="32">
        <v>559.81000000000006</v>
      </c>
      <c r="G18" s="30">
        <v>-0.08</v>
      </c>
      <c r="H18" s="31">
        <f t="shared" si="1"/>
        <v>1.4290562869545022E-4</v>
      </c>
      <c r="I18" s="31">
        <f t="shared" si="2"/>
        <v>0.16022592486736578</v>
      </c>
      <c r="J18" s="32">
        <f t="shared" si="5"/>
        <v>89.69607500000005</v>
      </c>
      <c r="K18" s="32">
        <f t="shared" si="3"/>
        <v>4.7208460526315816</v>
      </c>
      <c r="L18" s="29">
        <v>70</v>
      </c>
      <c r="M18" s="33">
        <f t="shared" si="6"/>
        <v>0.27142857142857141</v>
      </c>
      <c r="N18" s="29">
        <v>82</v>
      </c>
      <c r="O18" s="34">
        <f t="shared" ref="O18:P18" si="26">D18/7</f>
        <v>2.7142857142857144</v>
      </c>
      <c r="P18" s="34">
        <f t="shared" si="26"/>
        <v>0</v>
      </c>
      <c r="Q18" s="29">
        <f t="shared" si="8"/>
        <v>30</v>
      </c>
      <c r="R18" s="29"/>
      <c r="S18" s="35">
        <v>3.0303030303030298</v>
      </c>
      <c r="T18" s="28">
        <v>66</v>
      </c>
      <c r="U18" s="36" t="s">
        <v>33</v>
      </c>
      <c r="V18" s="37" t="s">
        <v>328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191</v>
      </c>
      <c r="AB18" s="40">
        <f t="shared" si="11"/>
        <v>-0.48</v>
      </c>
      <c r="AC18" s="41">
        <v>0.43242187499999996</v>
      </c>
      <c r="AD18" s="39">
        <f t="shared" si="12"/>
        <v>-7.8873749999999996</v>
      </c>
      <c r="AE18" s="39">
        <v>-10.16</v>
      </c>
      <c r="AF18" s="39">
        <v>-9.7439499999999999</v>
      </c>
      <c r="AG18" s="39">
        <v>0</v>
      </c>
    </row>
    <row r="19" spans="1:33" ht="15.75" customHeight="1" x14ac:dyDescent="0.2">
      <c r="A19" s="28" t="s">
        <v>54</v>
      </c>
      <c r="B19" s="14" t="s">
        <v>82</v>
      </c>
      <c r="C19" s="15">
        <f t="shared" si="4"/>
        <v>29.042631578947372</v>
      </c>
      <c r="D19" s="29">
        <v>19</v>
      </c>
      <c r="E19" s="29">
        <v>0</v>
      </c>
      <c r="F19" s="32">
        <v>551.81000000000006</v>
      </c>
      <c r="G19" s="30">
        <v>-0.02</v>
      </c>
      <c r="H19" s="31">
        <f t="shared" si="1"/>
        <v>3.6244359471557237E-5</v>
      </c>
      <c r="I19" s="31">
        <f t="shared" si="2"/>
        <v>0.15033449013247319</v>
      </c>
      <c r="J19" s="32">
        <f t="shared" si="5"/>
        <v>82.956075000000041</v>
      </c>
      <c r="K19" s="32">
        <f t="shared" si="3"/>
        <v>4.366109210526318</v>
      </c>
      <c r="L19" s="29">
        <v>69</v>
      </c>
      <c r="M19" s="33">
        <f t="shared" si="6"/>
        <v>0.27536231884057971</v>
      </c>
      <c r="N19" s="29">
        <v>123</v>
      </c>
      <c r="O19" s="34">
        <f t="shared" ref="O19:P19" si="27">D19/7</f>
        <v>2.7142857142857144</v>
      </c>
      <c r="P19" s="34">
        <f t="shared" si="27"/>
        <v>0</v>
      </c>
      <c r="Q19" s="29">
        <f t="shared" si="8"/>
        <v>45</v>
      </c>
      <c r="R19" s="29"/>
      <c r="S19" s="35">
        <v>1.7512953367875601</v>
      </c>
      <c r="T19" s="28">
        <v>210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191</v>
      </c>
      <c r="AB19" s="40">
        <f t="shared" si="11"/>
        <v>-0.48</v>
      </c>
      <c r="AC19" s="41">
        <v>0.43242187499999996</v>
      </c>
      <c r="AD19" s="39">
        <f t="shared" si="12"/>
        <v>-7.8873749999999996</v>
      </c>
      <c r="AE19" s="39">
        <v>-10.16</v>
      </c>
      <c r="AF19" s="39">
        <v>-9.7439499999999999</v>
      </c>
      <c r="AG19" s="39">
        <v>0</v>
      </c>
    </row>
    <row r="20" spans="1:33" ht="15.75" customHeight="1" x14ac:dyDescent="0.2">
      <c r="A20" s="28" t="s">
        <v>55</v>
      </c>
      <c r="B20" s="28" t="s">
        <v>329</v>
      </c>
      <c r="C20" s="15">
        <f t="shared" si="4"/>
        <v>28.990000000000006</v>
      </c>
      <c r="D20" s="29">
        <v>17</v>
      </c>
      <c r="E20" s="29">
        <v>0</v>
      </c>
      <c r="F20" s="32">
        <v>492.8300000000001</v>
      </c>
      <c r="G20" s="30">
        <v>0</v>
      </c>
      <c r="H20" s="31">
        <f t="shared" si="1"/>
        <v>0</v>
      </c>
      <c r="I20" s="31">
        <f t="shared" si="2"/>
        <v>0.14910055191445337</v>
      </c>
      <c r="J20" s="32">
        <f t="shared" si="5"/>
        <v>73.481225000000066</v>
      </c>
      <c r="K20" s="32">
        <f t="shared" si="3"/>
        <v>4.3224250000000035</v>
      </c>
      <c r="L20" s="29">
        <v>57</v>
      </c>
      <c r="M20" s="33">
        <f t="shared" si="6"/>
        <v>0.2982456140350877</v>
      </c>
      <c r="N20" s="29">
        <v>107</v>
      </c>
      <c r="O20" s="34">
        <f t="shared" ref="O20:P20" si="28">D20/7</f>
        <v>2.4285714285714284</v>
      </c>
      <c r="P20" s="34">
        <f t="shared" si="28"/>
        <v>0</v>
      </c>
      <c r="Q20" s="29">
        <f t="shared" si="8"/>
        <v>44</v>
      </c>
      <c r="R20" s="29"/>
      <c r="S20" s="35">
        <v>2.0256410256410202</v>
      </c>
      <c r="T20" s="28">
        <v>210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191</v>
      </c>
      <c r="AB20" s="40">
        <f t="shared" si="11"/>
        <v>-0.48</v>
      </c>
      <c r="AC20" s="41">
        <v>0.43242187499999996</v>
      </c>
      <c r="AD20" s="39">
        <f t="shared" si="12"/>
        <v>-7.0571249999999992</v>
      </c>
      <c r="AE20" s="39">
        <v>-10.16</v>
      </c>
      <c r="AF20" s="39">
        <v>-9.7439499999999999</v>
      </c>
      <c r="AG20" s="39">
        <v>0</v>
      </c>
    </row>
    <row r="21" spans="1:33" ht="15.75" customHeight="1" x14ac:dyDescent="0.2">
      <c r="A21" s="28" t="s">
        <v>56</v>
      </c>
      <c r="B21" s="28" t="s">
        <v>330</v>
      </c>
      <c r="C21" s="15">
        <f t="shared" si="4"/>
        <v>30.516315789473687</v>
      </c>
      <c r="D21" s="29">
        <v>19</v>
      </c>
      <c r="E21" s="29">
        <v>0</v>
      </c>
      <c r="F21" s="32">
        <v>579.81000000000006</v>
      </c>
      <c r="G21" s="30">
        <v>0</v>
      </c>
      <c r="H21" s="31">
        <f t="shared" si="1"/>
        <v>0</v>
      </c>
      <c r="I21" s="31">
        <f t="shared" si="2"/>
        <v>0.18415700833031504</v>
      </c>
      <c r="J21" s="32">
        <f t="shared" si="5"/>
        <v>106.77607499999998</v>
      </c>
      <c r="K21" s="32">
        <f t="shared" si="3"/>
        <v>5.6197934210526306</v>
      </c>
      <c r="L21" s="29">
        <v>37</v>
      </c>
      <c r="M21" s="33">
        <f t="shared" si="6"/>
        <v>0.51351351351351349</v>
      </c>
      <c r="N21" s="29">
        <v>73</v>
      </c>
      <c r="O21" s="34">
        <f t="shared" ref="O21:P21" si="29">D21/7</f>
        <v>2.7142857142857144</v>
      </c>
      <c r="P21" s="34">
        <f t="shared" si="29"/>
        <v>0</v>
      </c>
      <c r="Q21" s="29">
        <f t="shared" si="8"/>
        <v>26</v>
      </c>
      <c r="R21" s="29"/>
      <c r="S21" s="35">
        <v>2.59227467811158</v>
      </c>
      <c r="T21" s="28">
        <v>210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191</v>
      </c>
      <c r="AB21" s="40">
        <f t="shared" si="11"/>
        <v>-0.48</v>
      </c>
      <c r="AC21" s="41">
        <v>0.43242187499999996</v>
      </c>
      <c r="AD21" s="39">
        <f t="shared" si="12"/>
        <v>-7.8873749999999996</v>
      </c>
      <c r="AE21" s="39">
        <v>-10.16</v>
      </c>
      <c r="AF21" s="39">
        <v>-9.7439499999999999</v>
      </c>
      <c r="AG21" s="39">
        <v>0</v>
      </c>
    </row>
    <row r="22" spans="1:33" ht="15.75" customHeight="1" x14ac:dyDescent="0.2">
      <c r="A22" s="28" t="s">
        <v>57</v>
      </c>
      <c r="B22" s="28" t="s">
        <v>331</v>
      </c>
      <c r="C22" s="15">
        <f t="shared" si="4"/>
        <v>29.907500000000002</v>
      </c>
      <c r="D22" s="29">
        <v>12</v>
      </c>
      <c r="E22" s="29">
        <v>0</v>
      </c>
      <c r="F22" s="30">
        <v>358.89000000000004</v>
      </c>
      <c r="G22" s="30">
        <v>0</v>
      </c>
      <c r="H22" s="31">
        <f t="shared" si="1"/>
        <v>0</v>
      </c>
      <c r="I22" s="31">
        <f t="shared" si="2"/>
        <v>0.17060269163253369</v>
      </c>
      <c r="J22" s="32">
        <f t="shared" si="5"/>
        <v>61.227600000000024</v>
      </c>
      <c r="K22" s="32">
        <f t="shared" si="3"/>
        <v>5.1023000000000023</v>
      </c>
      <c r="L22" s="29">
        <v>80</v>
      </c>
      <c r="M22" s="33">
        <f t="shared" si="6"/>
        <v>0.15</v>
      </c>
      <c r="N22" s="29">
        <v>70</v>
      </c>
      <c r="O22" s="34">
        <f t="shared" ref="O22:P22" si="30">D22/7</f>
        <v>1.7142857142857142</v>
      </c>
      <c r="P22" s="34">
        <f t="shared" si="30"/>
        <v>0</v>
      </c>
      <c r="Q22" s="29">
        <f t="shared" si="8"/>
        <v>40</v>
      </c>
      <c r="R22" s="29"/>
      <c r="S22" s="35">
        <v>2.9892473118279499</v>
      </c>
      <c r="T22" s="28">
        <v>70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0.43242187499999996</v>
      </c>
      <c r="AD22" s="39">
        <f t="shared" si="12"/>
        <v>-4.9814999999999996</v>
      </c>
      <c r="AE22" s="39">
        <v>-10.16</v>
      </c>
      <c r="AF22" s="39">
        <v>-9.7439499999999999</v>
      </c>
      <c r="AG22" s="39">
        <v>0</v>
      </c>
    </row>
    <row r="23" spans="1:33" ht="15.75" customHeight="1" x14ac:dyDescent="0.2">
      <c r="A23" s="28" t="s">
        <v>58</v>
      </c>
      <c r="B23" s="28" t="s">
        <v>332</v>
      </c>
      <c r="C23" s="15">
        <f t="shared" si="4"/>
        <v>31.865000000000002</v>
      </c>
      <c r="D23" s="29">
        <v>8</v>
      </c>
      <c r="E23" s="29">
        <v>0</v>
      </c>
      <c r="F23" s="32">
        <v>254.92000000000002</v>
      </c>
      <c r="G23" s="30">
        <v>-5.9</v>
      </c>
      <c r="H23" s="31">
        <f t="shared" si="1"/>
        <v>2.3144515926565197E-2</v>
      </c>
      <c r="I23" s="31">
        <f t="shared" si="2"/>
        <v>0.18919425702181075</v>
      </c>
      <c r="J23" s="32">
        <f t="shared" si="5"/>
        <v>48.229399999999998</v>
      </c>
      <c r="K23" s="32">
        <f t="shared" si="3"/>
        <v>6.0286749999999998</v>
      </c>
      <c r="L23" s="29">
        <v>53</v>
      </c>
      <c r="M23" s="33">
        <f t="shared" si="6"/>
        <v>0.15094339622641509</v>
      </c>
      <c r="N23" s="29">
        <v>63</v>
      </c>
      <c r="O23" s="34">
        <f t="shared" ref="O23:P23" si="31">D23/7</f>
        <v>1.1428571428571428</v>
      </c>
      <c r="P23" s="34">
        <f t="shared" si="31"/>
        <v>0</v>
      </c>
      <c r="Q23" s="29">
        <f t="shared" si="8"/>
        <v>55</v>
      </c>
      <c r="R23" s="29"/>
      <c r="S23" s="35">
        <v>1.5138121546961301</v>
      </c>
      <c r="T23" s="28">
        <v>70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191</v>
      </c>
      <c r="AB23" s="40">
        <f t="shared" si="11"/>
        <v>-0.48</v>
      </c>
      <c r="AC23" s="41">
        <v>0.43242187499999996</v>
      </c>
      <c r="AD23" s="39">
        <f t="shared" si="12"/>
        <v>-3.3209999999999997</v>
      </c>
      <c r="AE23" s="39">
        <v>-10.16</v>
      </c>
      <c r="AF23" s="39">
        <v>-9.7439499999999999</v>
      </c>
      <c r="AG23" s="39">
        <v>0</v>
      </c>
    </row>
    <row r="24" spans="1:33" ht="15.75" customHeight="1" x14ac:dyDescent="0.2">
      <c r="A24" s="28" t="s">
        <v>59</v>
      </c>
      <c r="B24" s="28" t="s">
        <v>333</v>
      </c>
      <c r="C24" s="15">
        <f t="shared" si="4"/>
        <v>27.900000000000002</v>
      </c>
      <c r="D24" s="29">
        <v>11</v>
      </c>
      <c r="E24" s="29">
        <v>0</v>
      </c>
      <c r="F24" s="32">
        <v>306.90000000000003</v>
      </c>
      <c r="G24" s="32">
        <v>-6.89</v>
      </c>
      <c r="H24" s="31">
        <f t="shared" si="1"/>
        <v>2.2450309547083738E-2</v>
      </c>
      <c r="I24" s="31">
        <f t="shared" si="2"/>
        <v>9.926743238840019E-2</v>
      </c>
      <c r="J24" s="32">
        <f t="shared" si="5"/>
        <v>30.465175000000023</v>
      </c>
      <c r="K24" s="32">
        <f t="shared" si="3"/>
        <v>2.7695613636363658</v>
      </c>
      <c r="L24" s="29">
        <v>54</v>
      </c>
      <c r="M24" s="33">
        <f t="shared" si="6"/>
        <v>0.20370370370370369</v>
      </c>
      <c r="N24" s="29">
        <v>52</v>
      </c>
      <c r="O24" s="34">
        <f t="shared" ref="O24:P24" si="32">D24/7</f>
        <v>1.5714285714285714</v>
      </c>
      <c r="P24" s="34">
        <f t="shared" si="32"/>
        <v>0</v>
      </c>
      <c r="Q24" s="29">
        <f t="shared" si="8"/>
        <v>33</v>
      </c>
      <c r="R24" s="29"/>
      <c r="S24" s="35">
        <v>1.82051282051282</v>
      </c>
      <c r="T24" s="28">
        <v>70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191</v>
      </c>
      <c r="AB24" s="40">
        <f t="shared" si="11"/>
        <v>-0.48</v>
      </c>
      <c r="AC24" s="41">
        <v>0.43242187499999996</v>
      </c>
      <c r="AD24" s="39">
        <f t="shared" si="12"/>
        <v>-4.5663749999999999</v>
      </c>
      <c r="AE24" s="39">
        <v>-10.16</v>
      </c>
      <c r="AF24" s="39">
        <v>-9.7439499999999999</v>
      </c>
      <c r="AG24" s="39">
        <v>0</v>
      </c>
    </row>
    <row r="25" spans="1:33" ht="15.75" customHeight="1" x14ac:dyDescent="0.2">
      <c r="A25" s="14" t="s">
        <v>60</v>
      </c>
      <c r="B25" s="14" t="s">
        <v>334</v>
      </c>
      <c r="C25" s="15">
        <f t="shared" si="4"/>
        <v>30.823333333333334</v>
      </c>
      <c r="D25" s="16">
        <v>12</v>
      </c>
      <c r="E25" s="16">
        <v>0</v>
      </c>
      <c r="F25" s="17">
        <v>369.88</v>
      </c>
      <c r="G25" s="17">
        <v>0</v>
      </c>
      <c r="H25" s="31">
        <f t="shared" si="1"/>
        <v>0</v>
      </c>
      <c r="I25" s="31">
        <f t="shared" si="2"/>
        <v>0.19091732453768784</v>
      </c>
      <c r="J25" s="32">
        <f t="shared" si="5"/>
        <v>70.616499999999974</v>
      </c>
      <c r="K25" s="32">
        <f t="shared" si="3"/>
        <v>5.8847083333333314</v>
      </c>
      <c r="L25" s="16">
        <v>58</v>
      </c>
      <c r="M25" s="33">
        <f t="shared" si="6"/>
        <v>0.20689655172413793</v>
      </c>
      <c r="N25" s="16">
        <v>40</v>
      </c>
      <c r="O25" s="34">
        <f t="shared" ref="O25:P25" si="33">D25/7</f>
        <v>1.7142857142857142</v>
      </c>
      <c r="P25" s="34">
        <f t="shared" si="33"/>
        <v>0</v>
      </c>
      <c r="Q25" s="29">
        <f t="shared" si="8"/>
        <v>23</v>
      </c>
      <c r="R25" s="29"/>
      <c r="S25" s="21">
        <v>2.442622950819672</v>
      </c>
      <c r="T25" s="28">
        <v>70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191</v>
      </c>
      <c r="AB25" s="40">
        <f t="shared" si="11"/>
        <v>-0.48</v>
      </c>
      <c r="AC25" s="41">
        <v>0.43242187499999996</v>
      </c>
      <c r="AD25" s="39">
        <f t="shared" si="12"/>
        <v>-4.9814999999999996</v>
      </c>
      <c r="AE25" s="25">
        <v>-10.16</v>
      </c>
      <c r="AF25" s="25">
        <v>-9.74</v>
      </c>
      <c r="AG25" s="25">
        <v>0</v>
      </c>
    </row>
    <row r="26" spans="1:33" ht="15.75" customHeight="1" x14ac:dyDescent="0.2">
      <c r="A26" s="14" t="s">
        <v>61</v>
      </c>
      <c r="B26" s="14" t="s">
        <v>335</v>
      </c>
      <c r="C26" s="15">
        <f t="shared" si="4"/>
        <v>31.864999999999998</v>
      </c>
      <c r="D26" s="16">
        <v>8</v>
      </c>
      <c r="E26" s="16">
        <v>0</v>
      </c>
      <c r="F26" s="17">
        <v>254.92</v>
      </c>
      <c r="G26" s="17">
        <v>0</v>
      </c>
      <c r="H26" s="31">
        <f t="shared" si="1"/>
        <v>0</v>
      </c>
      <c r="I26" s="31">
        <f t="shared" si="2"/>
        <v>0.19978581515769644</v>
      </c>
      <c r="J26" s="32">
        <f t="shared" si="5"/>
        <v>50.929399999999973</v>
      </c>
      <c r="K26" s="32">
        <f t="shared" si="3"/>
        <v>6.3661749999999966</v>
      </c>
      <c r="L26" s="16">
        <v>52</v>
      </c>
      <c r="M26" s="33">
        <f t="shared" si="6"/>
        <v>0.15384615384615385</v>
      </c>
      <c r="N26" s="16">
        <v>30</v>
      </c>
      <c r="O26" s="34">
        <f t="shared" ref="O26:P26" si="34">D26/7</f>
        <v>1.1428571428571428</v>
      </c>
      <c r="P26" s="34">
        <f t="shared" si="34"/>
        <v>0</v>
      </c>
      <c r="Q26" s="29">
        <f t="shared" si="8"/>
        <v>26</v>
      </c>
      <c r="R26" s="29"/>
      <c r="S26" s="21">
        <v>2.990654205607477</v>
      </c>
      <c r="T26" s="28">
        <v>70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191</v>
      </c>
      <c r="AB26" s="40">
        <f t="shared" si="11"/>
        <v>-0.48</v>
      </c>
      <c r="AC26" s="41">
        <v>0.43242187499999996</v>
      </c>
      <c r="AD26" s="39">
        <f t="shared" si="12"/>
        <v>-3.3209999999999997</v>
      </c>
      <c r="AE26" s="25">
        <v>-10.56</v>
      </c>
      <c r="AF26" s="25">
        <v>-9.7439499999999999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36.99</v>
      </c>
      <c r="D27" s="16">
        <v>2</v>
      </c>
      <c r="E27" s="16">
        <v>0</v>
      </c>
      <c r="F27" s="17">
        <v>73.98</v>
      </c>
      <c r="G27" s="17">
        <v>0</v>
      </c>
      <c r="H27" s="31">
        <f t="shared" si="1"/>
        <v>0</v>
      </c>
      <c r="I27" s="31">
        <f t="shared" si="2"/>
        <v>0.28987361449040278</v>
      </c>
      <c r="J27" s="32">
        <f t="shared" si="5"/>
        <v>21.444849999999999</v>
      </c>
      <c r="K27" s="32">
        <f t="shared" si="3"/>
        <v>10.722424999999999</v>
      </c>
      <c r="L27" s="16">
        <v>43</v>
      </c>
      <c r="M27" s="33">
        <f t="shared" si="6"/>
        <v>4.6511627906976744E-2</v>
      </c>
      <c r="N27" s="16">
        <v>27</v>
      </c>
      <c r="O27" s="34">
        <f t="shared" ref="O27:P27" si="35">D27/7</f>
        <v>0.2857142857142857</v>
      </c>
      <c r="P27" s="34">
        <f t="shared" si="35"/>
        <v>0</v>
      </c>
      <c r="Q27" s="29">
        <f t="shared" si="8"/>
        <v>94</v>
      </c>
      <c r="R27" s="29"/>
      <c r="S27" s="21">
        <v>1.705263157894737</v>
      </c>
      <c r="T27" s="28">
        <v>210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191</v>
      </c>
      <c r="AB27" s="40">
        <f t="shared" si="11"/>
        <v>-0.48</v>
      </c>
      <c r="AC27" s="41">
        <v>0.43242187499999996</v>
      </c>
      <c r="AD27" s="39">
        <f t="shared" si="12"/>
        <v>-0.83024999999999993</v>
      </c>
      <c r="AE27" s="25">
        <v>-10.56</v>
      </c>
      <c r="AF27" s="25">
        <v>-9.7439499999999999</v>
      </c>
      <c r="AG27" s="25">
        <v>0</v>
      </c>
    </row>
    <row r="28" spans="1:33" ht="15.75" customHeight="1" x14ac:dyDescent="0.2">
      <c r="A28" s="14" t="s">
        <v>63</v>
      </c>
      <c r="B28" s="14" t="s">
        <v>336</v>
      </c>
      <c r="C28" s="15">
        <f t="shared" si="4"/>
        <v>36.19</v>
      </c>
      <c r="D28" s="16">
        <v>5</v>
      </c>
      <c r="E28" s="16">
        <v>0</v>
      </c>
      <c r="F28" s="17">
        <v>180.95</v>
      </c>
      <c r="G28" s="17">
        <v>0</v>
      </c>
      <c r="H28" s="31">
        <f t="shared" si="1"/>
        <v>0</v>
      </c>
      <c r="I28" s="31">
        <f t="shared" si="2"/>
        <v>0.27749171041724213</v>
      </c>
      <c r="J28" s="32">
        <f t="shared" si="5"/>
        <v>50.212124999999965</v>
      </c>
      <c r="K28" s="32">
        <f t="shared" si="3"/>
        <v>10.042424999999993</v>
      </c>
      <c r="L28" s="16">
        <v>45</v>
      </c>
      <c r="M28" s="33">
        <f t="shared" si="6"/>
        <v>0.1111111111111111</v>
      </c>
      <c r="N28" s="16">
        <v>22</v>
      </c>
      <c r="O28" s="34">
        <f t="shared" ref="O28:P28" si="36">D28/7</f>
        <v>0.7142857142857143</v>
      </c>
      <c r="P28" s="34">
        <f t="shared" si="36"/>
        <v>0</v>
      </c>
      <c r="Q28" s="29">
        <f t="shared" si="8"/>
        <v>30</v>
      </c>
      <c r="R28" s="29"/>
      <c r="S28" s="21">
        <v>1.875370919881306</v>
      </c>
      <c r="T28" s="14" t="s">
        <v>33</v>
      </c>
      <c r="U28" s="22">
        <v>10</v>
      </c>
      <c r="V28" s="43" t="s">
        <v>337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191</v>
      </c>
      <c r="AB28" s="40">
        <f t="shared" si="11"/>
        <v>-0.48</v>
      </c>
      <c r="AC28" s="41">
        <v>0.43242187499999996</v>
      </c>
      <c r="AD28" s="39">
        <f t="shared" si="12"/>
        <v>-2.0756249999999996</v>
      </c>
      <c r="AE28" s="25">
        <v>-10.56</v>
      </c>
      <c r="AF28" s="25">
        <v>-9.7439499999999999</v>
      </c>
      <c r="AG28" s="25">
        <v>0</v>
      </c>
    </row>
    <row r="29" spans="1:33" ht="15.75" customHeight="1" x14ac:dyDescent="0.2">
      <c r="A29" s="14" t="s">
        <v>65</v>
      </c>
      <c r="B29" s="14" t="s">
        <v>338</v>
      </c>
      <c r="C29" s="15">
        <f t="shared" si="4"/>
        <v>37.99</v>
      </c>
      <c r="D29" s="16">
        <v>6</v>
      </c>
      <c r="E29" s="16">
        <v>0</v>
      </c>
      <c r="F29" s="17">
        <v>227.94</v>
      </c>
      <c r="G29" s="17">
        <v>0</v>
      </c>
      <c r="H29" s="31">
        <f t="shared" si="1"/>
        <v>0</v>
      </c>
      <c r="I29" s="31">
        <f t="shared" si="2"/>
        <v>0.30461766254277445</v>
      </c>
      <c r="J29" s="32">
        <f t="shared" si="5"/>
        <v>69.434550000000002</v>
      </c>
      <c r="K29" s="32">
        <f t="shared" si="3"/>
        <v>11.572425000000001</v>
      </c>
      <c r="L29" s="16">
        <v>35</v>
      </c>
      <c r="M29" s="33">
        <f t="shared" si="6"/>
        <v>0.17142857142857143</v>
      </c>
      <c r="N29" s="16">
        <v>19</v>
      </c>
      <c r="O29" s="34">
        <f t="shared" ref="O29:P29" si="37">D29/7</f>
        <v>0.8571428571428571</v>
      </c>
      <c r="P29" s="34">
        <f t="shared" si="37"/>
        <v>0</v>
      </c>
      <c r="Q29" s="29">
        <f t="shared" si="8"/>
        <v>22</v>
      </c>
      <c r="R29" s="29"/>
      <c r="S29" s="21">
        <v>2.1614035087719299</v>
      </c>
      <c r="T29" s="14" t="s">
        <v>33</v>
      </c>
      <c r="U29" s="22">
        <v>10</v>
      </c>
      <c r="V29" s="43" t="s">
        <v>339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191</v>
      </c>
      <c r="AB29" s="40">
        <f t="shared" si="11"/>
        <v>-0.48</v>
      </c>
      <c r="AC29" s="41">
        <v>0.43242187499999996</v>
      </c>
      <c r="AD29" s="39">
        <f t="shared" si="12"/>
        <v>-2.4907499999999998</v>
      </c>
      <c r="AE29" s="25">
        <v>-10.56</v>
      </c>
      <c r="AF29" s="25">
        <v>-9.7439499999999999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37.99</v>
      </c>
      <c r="D30" s="16">
        <v>2</v>
      </c>
      <c r="E30" s="16">
        <v>0</v>
      </c>
      <c r="F30" s="17">
        <v>75.98</v>
      </c>
      <c r="G30" s="17">
        <v>0</v>
      </c>
      <c r="H30" s="31">
        <f t="shared" si="1"/>
        <v>0</v>
      </c>
      <c r="I30" s="31">
        <f t="shared" si="2"/>
        <v>0.28200104632798101</v>
      </c>
      <c r="J30" s="32">
        <f t="shared" si="5"/>
        <v>21.426439499999997</v>
      </c>
      <c r="K30" s="32">
        <f t="shared" si="3"/>
        <v>10.713219749999999</v>
      </c>
      <c r="L30" s="16">
        <v>17</v>
      </c>
      <c r="M30" s="33">
        <f t="shared" si="6"/>
        <v>0.11764705882352941</v>
      </c>
      <c r="N30" s="16">
        <v>14</v>
      </c>
      <c r="O30" s="34">
        <f t="shared" ref="O30:P30" si="38">D30/7</f>
        <v>0.2857142857142857</v>
      </c>
      <c r="P30" s="34">
        <f t="shared" si="38"/>
        <v>0</v>
      </c>
      <c r="Q30" s="29">
        <f t="shared" si="8"/>
        <v>49</v>
      </c>
      <c r="R30" s="29"/>
      <c r="S30" s="21">
        <v>2.489626556016598</v>
      </c>
      <c r="T30" s="14" t="s">
        <v>33</v>
      </c>
      <c r="U30" s="22">
        <v>10</v>
      </c>
      <c r="V30" s="43" t="s">
        <v>340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0.43242187499999996</v>
      </c>
      <c r="AD30" s="39">
        <f t="shared" si="12"/>
        <v>-0.83024999999999993</v>
      </c>
      <c r="AE30" s="25">
        <v>-10.56</v>
      </c>
      <c r="AF30" s="25">
        <v>-10.60315525</v>
      </c>
      <c r="AG30" s="25">
        <v>0</v>
      </c>
    </row>
    <row r="31" spans="1:33" ht="15.75" customHeight="1" x14ac:dyDescent="0.2">
      <c r="A31" s="14" t="s">
        <v>67</v>
      </c>
      <c r="B31" s="49" t="s">
        <v>82</v>
      </c>
      <c r="C31" s="15">
        <f t="shared" si="4"/>
        <v>39.989999999999995</v>
      </c>
      <c r="D31" s="16">
        <v>5</v>
      </c>
      <c r="E31" s="16">
        <v>0</v>
      </c>
      <c r="F31" s="17">
        <v>199.95</v>
      </c>
      <c r="G31" s="44">
        <v>0</v>
      </c>
      <c r="H31" s="31">
        <f t="shared" si="1"/>
        <v>0</v>
      </c>
      <c r="I31" s="31">
        <f t="shared" si="2"/>
        <v>0.3104080957739434</v>
      </c>
      <c r="J31" s="32">
        <f t="shared" si="5"/>
        <v>62.066098749999981</v>
      </c>
      <c r="K31" s="32">
        <f t="shared" si="3"/>
        <v>12.413219749999996</v>
      </c>
      <c r="L31" s="16">
        <v>26</v>
      </c>
      <c r="M31" s="33">
        <f t="shared" si="6"/>
        <v>0.19230769230769232</v>
      </c>
      <c r="N31" s="16">
        <v>9</v>
      </c>
      <c r="O31" s="34">
        <f t="shared" ref="O31:P32" si="39">D31/7</f>
        <v>0.7142857142857143</v>
      </c>
      <c r="P31" s="34">
        <f t="shared" si="39"/>
        <v>0</v>
      </c>
      <c r="Q31" s="29">
        <f t="shared" si="8"/>
        <v>12</v>
      </c>
      <c r="R31" s="29"/>
      <c r="S31" s="21">
        <v>2.67980295566502</v>
      </c>
      <c r="T31" s="14">
        <v>200</v>
      </c>
      <c r="U31" s="22">
        <v>10</v>
      </c>
      <c r="V31" s="43" t="s">
        <v>1364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0.43242187499999996</v>
      </c>
      <c r="AD31" s="39">
        <f t="shared" si="12"/>
        <v>-2.0756249999999996</v>
      </c>
      <c r="AE31" s="45">
        <v>-10.56</v>
      </c>
      <c r="AF31" s="45">
        <v>-10.60315525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39.99</v>
      </c>
      <c r="D32" s="54">
        <v>3</v>
      </c>
      <c r="E32" s="54">
        <v>0</v>
      </c>
      <c r="F32" s="55">
        <v>119.97</v>
      </c>
      <c r="G32" s="55">
        <v>0</v>
      </c>
      <c r="H32" s="31">
        <f t="shared" si="1"/>
        <v>0</v>
      </c>
      <c r="I32" s="31">
        <f t="shared" si="2"/>
        <v>0.28748569850796024</v>
      </c>
      <c r="J32" s="32">
        <f t="shared" si="5"/>
        <v>34.489659249999988</v>
      </c>
      <c r="K32" s="32">
        <f t="shared" si="3"/>
        <v>11.49655308333333</v>
      </c>
      <c r="L32" s="54">
        <v>26</v>
      </c>
      <c r="M32" s="33">
        <f t="shared" si="6"/>
        <v>0.11538461538461539</v>
      </c>
      <c r="N32" s="54">
        <v>6</v>
      </c>
      <c r="O32" s="34">
        <f t="shared" si="39"/>
        <v>0.42857142857142855</v>
      </c>
      <c r="P32" s="34">
        <f t="shared" si="39"/>
        <v>0</v>
      </c>
      <c r="Q32" s="29">
        <f t="shared" si="8"/>
        <v>14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2.070175438596491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191</v>
      </c>
      <c r="AB32" s="40">
        <f t="shared" si="11"/>
        <v>-0.48</v>
      </c>
      <c r="AC32" s="59">
        <v>0.43242187499999996</v>
      </c>
      <c r="AD32" s="39">
        <f t="shared" si="12"/>
        <v>-1.2453749999999999</v>
      </c>
      <c r="AE32" s="60">
        <v>-10.56</v>
      </c>
      <c r="AF32" s="60">
        <v>-10.60315525</v>
      </c>
      <c r="AG32" s="60">
        <v>-2.75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1:33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1:33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1:33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1:33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9.6640625" customWidth="1"/>
    <col min="21" max="21" width="15.5" customWidth="1"/>
    <col min="22" max="22" width="30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Mounted Coat Rack with Shelf - Rustic Wooden 4 Hook Coat Hanger Rail, Distressed Wood, Black Metal Hooks")</f>
        <v>Wall Mounted Coat Rack with Shelf - Rustic Wooden 4 Hook Coat Hanger Rail, Distressed Wood, Black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Info!B1:BJ5000""),2,FALSE),"""")"),"B07XK8W99H")</f>
        <v>B07XK8W99H</v>
      </c>
      <c r="B2" s="2" t="s">
        <v>341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16.146421451911763</v>
      </c>
      <c r="D3" s="4">
        <f>SUM(D4:D99702)</f>
        <v>131</v>
      </c>
      <c r="E3" s="4"/>
      <c r="F3" s="5">
        <f t="shared" ref="F3:G3" si="0">SUM(F4:F99702)</f>
        <v>2395.77</v>
      </c>
      <c r="G3" s="5">
        <f t="shared" si="0"/>
        <v>-53.779999999999994</v>
      </c>
      <c r="H3" s="6">
        <f t="shared" ref="H3:H32" si="1">G3/F3*-1</f>
        <v>2.2447897753123211E-2</v>
      </c>
      <c r="I3" s="7">
        <f t="shared" ref="I3:I32" si="2">J3/F3</f>
        <v>6.8825055718908984E-2</v>
      </c>
      <c r="J3" s="5">
        <f>SUM(J4:J99702)</f>
        <v>164.88900373969057</v>
      </c>
      <c r="K3" s="5">
        <f t="shared" ref="K3:K32" si="3">J3/D3</f>
        <v>1.2586946850358058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1.5 - July
1.5 - Aug
1.5 - Sept
1.5 - Oct
1.5 - Nov
1.5 - Dec
1.5 - Jan
1.5 - Feb")</f>
        <v>1 - March
1 - April
1 - May
1 - June
1.5 - July
1.5 - Aug
1.5 - Sept
1.5 - Oct
1.5 - Nov
1.5 - Dec
1.5 - Jan
1.5 -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2</v>
      </c>
      <c r="X3" s="6">
        <f>W3/D3</f>
        <v>1.5267175572519083E-2</v>
      </c>
      <c r="Y3" s="5"/>
      <c r="Z3" s="4"/>
      <c r="AA3" s="4"/>
      <c r="AB3" s="4"/>
      <c r="AC3" s="4"/>
      <c r="AD3" s="5">
        <f>SUM(AD4:AD99702)</f>
        <v>-75.644902169400339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Info!B2:BZ3000""),37,FALSE)),"""")*-1"),-7.164458234125)</f>
        <v>-7.164458234125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342</v>
      </c>
      <c r="C4" s="15">
        <f t="shared" ref="C4:C32" si="4">IFERROR(F4/D4," - ")</f>
        <v>19.989999999999998</v>
      </c>
      <c r="D4" s="16">
        <v>3</v>
      </c>
      <c r="E4" s="16">
        <v>0</v>
      </c>
      <c r="F4" s="17">
        <v>59.97</v>
      </c>
      <c r="G4" s="17">
        <v>-22.15</v>
      </c>
      <c r="H4" s="18">
        <f t="shared" si="1"/>
        <v>0.36935134233783556</v>
      </c>
      <c r="I4" s="18">
        <f t="shared" si="2"/>
        <v>-0.19362701457167983</v>
      </c>
      <c r="J4" s="17">
        <f t="shared" ref="J4:J32" si="5">F4*0.85+G4+AF4*D4+D4*AE4+AG4+AD4</f>
        <v>-11.611812063863638</v>
      </c>
      <c r="K4" s="17">
        <f t="shared" si="3"/>
        <v>-3.8706040212878796</v>
      </c>
      <c r="L4" s="16">
        <v>49</v>
      </c>
      <c r="M4" s="19">
        <f t="shared" ref="M4:M32" si="6">IFERROR(D4/L4,"-")</f>
        <v>6.1224489795918366E-2</v>
      </c>
      <c r="N4" s="16">
        <v>84</v>
      </c>
      <c r="O4" s="20">
        <f t="shared" ref="O4:P4" si="7">D4/7</f>
        <v>0.42857142857142855</v>
      </c>
      <c r="P4" s="20">
        <f t="shared" si="7"/>
        <v>0</v>
      </c>
      <c r="Q4" s="16">
        <f t="shared" ref="Q4:Q32" si="8">ROUNDDOWN(N4/(O4+P4),0)</f>
        <v>196</v>
      </c>
      <c r="R4" s="16"/>
      <c r="S4" s="21">
        <v>1.3217391304347801</v>
      </c>
      <c r="T4" s="14">
        <v>80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7.3833333333333329</v>
      </c>
      <c r="Z4" s="14">
        <v>3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0.41840662499999998</v>
      </c>
      <c r="AD4" s="25">
        <f t="shared" ref="AD4:AD32" si="12">IFERROR(AB4*AC4*D4*2,0)</f>
        <v>-1.7322034275</v>
      </c>
      <c r="AE4" s="25">
        <v>-6.56</v>
      </c>
      <c r="AF4" s="25">
        <v>-6.3413695454545467</v>
      </c>
      <c r="AG4" s="25">
        <v>0</v>
      </c>
    </row>
    <row r="5" spans="1:33" ht="15.75" customHeight="1" x14ac:dyDescent="0.2">
      <c r="A5" s="28" t="s">
        <v>35</v>
      </c>
      <c r="B5" s="28" t="s">
        <v>154</v>
      </c>
      <c r="C5" s="15">
        <f t="shared" si="4"/>
        <v>18.60125</v>
      </c>
      <c r="D5" s="29">
        <v>8</v>
      </c>
      <c r="E5" s="29">
        <v>0</v>
      </c>
      <c r="F5" s="30">
        <v>148.81</v>
      </c>
      <c r="G5" s="30">
        <v>-7.05</v>
      </c>
      <c r="H5" s="31">
        <f t="shared" si="1"/>
        <v>4.7375848397285127E-2</v>
      </c>
      <c r="I5" s="31">
        <f t="shared" si="2"/>
        <v>7.7971789493066865E-2</v>
      </c>
      <c r="J5" s="32">
        <f t="shared" si="5"/>
        <v>11.602981994463281</v>
      </c>
      <c r="K5" s="32">
        <f t="shared" si="3"/>
        <v>1.4503727493079102</v>
      </c>
      <c r="L5" s="29">
        <v>90</v>
      </c>
      <c r="M5" s="33">
        <f t="shared" si="6"/>
        <v>8.8888888888888892E-2</v>
      </c>
      <c r="N5" s="29">
        <v>76</v>
      </c>
      <c r="O5" s="34">
        <f t="shared" ref="O5:P5" si="13">D5/7</f>
        <v>1.1428571428571428</v>
      </c>
      <c r="P5" s="34">
        <f t="shared" si="13"/>
        <v>0</v>
      </c>
      <c r="Q5" s="29">
        <f t="shared" si="8"/>
        <v>66</v>
      </c>
      <c r="R5" s="29"/>
      <c r="S5" s="35">
        <v>0.87887323943661899</v>
      </c>
      <c r="T5" s="28">
        <v>80</v>
      </c>
      <c r="U5" s="36" t="s">
        <v>33</v>
      </c>
      <c r="V5" s="37" t="s">
        <v>33</v>
      </c>
      <c r="W5" s="28">
        <v>1</v>
      </c>
      <c r="X5" s="38">
        <f t="shared" si="9"/>
        <v>0.125</v>
      </c>
      <c r="Y5" s="39">
        <f t="shared" si="10"/>
        <v>7.05</v>
      </c>
      <c r="Z5" s="28">
        <v>0</v>
      </c>
      <c r="AA5" s="28" t="s">
        <v>34</v>
      </c>
      <c r="AB5" s="40">
        <f t="shared" si="11"/>
        <v>-0.69</v>
      </c>
      <c r="AC5" s="41">
        <v>0.41889145307068359</v>
      </c>
      <c r="AD5" s="39">
        <f t="shared" si="12"/>
        <v>-4.6245616419003461</v>
      </c>
      <c r="AE5" s="39">
        <v>-6.56</v>
      </c>
      <c r="AF5" s="39">
        <v>-6.3413695454545467</v>
      </c>
      <c r="AG5" s="39">
        <v>0</v>
      </c>
    </row>
    <row r="6" spans="1:33" ht="15.75" customHeight="1" x14ac:dyDescent="0.2">
      <c r="A6" s="28" t="s">
        <v>37</v>
      </c>
      <c r="B6" s="28" t="s">
        <v>154</v>
      </c>
      <c r="C6" s="15">
        <f t="shared" si="4"/>
        <v>17.641666666666666</v>
      </c>
      <c r="D6" s="29">
        <v>6</v>
      </c>
      <c r="E6" s="29">
        <v>0</v>
      </c>
      <c r="F6" s="30">
        <v>105.85</v>
      </c>
      <c r="G6" s="30">
        <v>-0.08</v>
      </c>
      <c r="H6" s="31">
        <f t="shared" si="1"/>
        <v>7.557864903164857E-4</v>
      </c>
      <c r="I6" s="31">
        <f t="shared" si="2"/>
        <v>8.5213754107441864E-2</v>
      </c>
      <c r="J6" s="32">
        <f t="shared" si="5"/>
        <v>9.0198758722727206</v>
      </c>
      <c r="K6" s="32">
        <f t="shared" si="3"/>
        <v>1.5033126453787868</v>
      </c>
      <c r="L6" s="29">
        <v>74</v>
      </c>
      <c r="M6" s="33">
        <f t="shared" si="6"/>
        <v>8.1081081081081086E-2</v>
      </c>
      <c r="N6" s="29">
        <v>69</v>
      </c>
      <c r="O6" s="34">
        <f t="shared" ref="O6:P6" si="14">D6/7</f>
        <v>0.8571428571428571</v>
      </c>
      <c r="P6" s="34">
        <f t="shared" si="14"/>
        <v>0</v>
      </c>
      <c r="Q6" s="29">
        <f t="shared" si="8"/>
        <v>80</v>
      </c>
      <c r="R6" s="29"/>
      <c r="S6" s="35">
        <v>0.98181818181818103</v>
      </c>
      <c r="T6" s="28">
        <v>80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0.41840662499999998</v>
      </c>
      <c r="AD6" s="39">
        <f t="shared" si="12"/>
        <v>-3.464406855</v>
      </c>
      <c r="AE6" s="39">
        <v>-6.56</v>
      </c>
      <c r="AF6" s="39">
        <v>-6.3413695454545467</v>
      </c>
      <c r="AG6" s="39">
        <v>0</v>
      </c>
    </row>
    <row r="7" spans="1:33" ht="15.75" customHeight="1" x14ac:dyDescent="0.2">
      <c r="A7" s="28" t="s">
        <v>39</v>
      </c>
      <c r="B7" s="28" t="s">
        <v>144</v>
      </c>
      <c r="C7" s="15">
        <f t="shared" si="4"/>
        <v>16.105000000000004</v>
      </c>
      <c r="D7" s="29">
        <v>12</v>
      </c>
      <c r="E7" s="29">
        <v>0</v>
      </c>
      <c r="F7" s="30">
        <v>193.26000000000005</v>
      </c>
      <c r="G7" s="30">
        <v>-0.08</v>
      </c>
      <c r="H7" s="31">
        <f t="shared" si="1"/>
        <v>4.1395011901065914E-4</v>
      </c>
      <c r="I7" s="31">
        <f t="shared" si="2"/>
        <v>1.2655240321564084E-2</v>
      </c>
      <c r="J7" s="32">
        <f t="shared" si="5"/>
        <v>2.4457517445454755</v>
      </c>
      <c r="K7" s="32">
        <f t="shared" si="3"/>
        <v>0.20381264537878963</v>
      </c>
      <c r="L7" s="29">
        <v>89</v>
      </c>
      <c r="M7" s="33">
        <f t="shared" si="6"/>
        <v>0.1348314606741573</v>
      </c>
      <c r="N7" s="29">
        <v>52</v>
      </c>
      <c r="O7" s="34">
        <f t="shared" ref="O7:P7" si="15">D7/7</f>
        <v>1.7142857142857142</v>
      </c>
      <c r="P7" s="34">
        <f t="shared" si="15"/>
        <v>0</v>
      </c>
      <c r="Q7" s="29">
        <f t="shared" si="8"/>
        <v>30</v>
      </c>
      <c r="R7" s="29"/>
      <c r="S7" s="35">
        <v>1.1447368421052599</v>
      </c>
      <c r="T7" s="28">
        <v>80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0.41840662499999998</v>
      </c>
      <c r="AD7" s="39">
        <f t="shared" si="12"/>
        <v>-6.92881371</v>
      </c>
      <c r="AE7" s="39">
        <v>-6.56</v>
      </c>
      <c r="AF7" s="39">
        <v>-6.3413695454545467</v>
      </c>
      <c r="AG7" s="39">
        <v>0</v>
      </c>
    </row>
    <row r="8" spans="1:33" ht="15.75" customHeight="1" x14ac:dyDescent="0.2">
      <c r="A8" s="28" t="s">
        <v>41</v>
      </c>
      <c r="B8" s="28" t="s">
        <v>154</v>
      </c>
      <c r="C8" s="15">
        <f t="shared" si="4"/>
        <v>17.499999999999996</v>
      </c>
      <c r="D8" s="29">
        <v>6</v>
      </c>
      <c r="E8" s="29">
        <v>0</v>
      </c>
      <c r="F8" s="30">
        <v>104.99999999999999</v>
      </c>
      <c r="G8" s="30">
        <v>0</v>
      </c>
      <c r="H8" s="31">
        <f t="shared" si="1"/>
        <v>0</v>
      </c>
      <c r="I8" s="31">
        <f t="shared" si="2"/>
        <v>7.9862791857142748E-2</v>
      </c>
      <c r="J8" s="32">
        <f t="shared" si="5"/>
        <v>8.3855931449999872</v>
      </c>
      <c r="K8" s="32">
        <f t="shared" si="3"/>
        <v>1.3975988574999978</v>
      </c>
      <c r="L8" s="29">
        <v>74</v>
      </c>
      <c r="M8" s="33">
        <f t="shared" si="6"/>
        <v>8.1081081081081086E-2</v>
      </c>
      <c r="N8" s="29">
        <v>46</v>
      </c>
      <c r="O8" s="34">
        <f t="shared" ref="O8:P8" si="16">D8/7</f>
        <v>0.8571428571428571</v>
      </c>
      <c r="P8" s="34">
        <f t="shared" si="16"/>
        <v>0</v>
      </c>
      <c r="Q8" s="29">
        <f t="shared" si="8"/>
        <v>53</v>
      </c>
      <c r="R8" s="29"/>
      <c r="S8" s="35">
        <v>1.2841328413284101</v>
      </c>
      <c r="T8" s="28">
        <v>160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0.41840662499999998</v>
      </c>
      <c r="AD8" s="39">
        <f t="shared" si="12"/>
        <v>-3.464406855</v>
      </c>
      <c r="AE8" s="39">
        <v>-6.56</v>
      </c>
      <c r="AF8" s="39">
        <v>-6.34</v>
      </c>
      <c r="AG8" s="39">
        <v>0</v>
      </c>
    </row>
    <row r="9" spans="1:33" ht="15.75" customHeight="1" x14ac:dyDescent="0.2">
      <c r="A9" s="28" t="s">
        <v>43</v>
      </c>
      <c r="B9" s="28" t="s">
        <v>169</v>
      </c>
      <c r="C9" s="15">
        <f t="shared" si="4"/>
        <v>18.02</v>
      </c>
      <c r="D9" s="29">
        <v>4</v>
      </c>
      <c r="E9" s="29">
        <v>4</v>
      </c>
      <c r="F9" s="30">
        <v>72.08</v>
      </c>
      <c r="G9" s="30">
        <v>0</v>
      </c>
      <c r="H9" s="31">
        <f t="shared" si="1"/>
        <v>0</v>
      </c>
      <c r="I9" s="31">
        <f t="shared" si="2"/>
        <v>8.1422699185249123E-2</v>
      </c>
      <c r="J9" s="32">
        <f t="shared" si="5"/>
        <v>5.8689481572727562</v>
      </c>
      <c r="K9" s="32">
        <f t="shared" si="3"/>
        <v>1.4672370393181891</v>
      </c>
      <c r="L9" s="29">
        <v>100</v>
      </c>
      <c r="M9" s="33">
        <f t="shared" si="6"/>
        <v>0.04</v>
      </c>
      <c r="N9" s="29">
        <v>36</v>
      </c>
      <c r="O9" s="34">
        <f t="shared" ref="O9:P9" si="17">D9/7</f>
        <v>0.5714285714285714</v>
      </c>
      <c r="P9" s="34">
        <f t="shared" si="17"/>
        <v>0.5714285714285714</v>
      </c>
      <c r="Q9" s="29">
        <f t="shared" si="8"/>
        <v>31</v>
      </c>
      <c r="R9" s="29"/>
      <c r="S9" s="35">
        <v>1.16171617161716</v>
      </c>
      <c r="T9" s="28">
        <v>160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0.41840662499999998</v>
      </c>
      <c r="AD9" s="39">
        <f t="shared" si="12"/>
        <v>-2.3096045699999999</v>
      </c>
      <c r="AE9" s="39">
        <v>-6.56</v>
      </c>
      <c r="AF9" s="39">
        <v>-6.7123618181818099</v>
      </c>
      <c r="AG9" s="39">
        <v>0</v>
      </c>
    </row>
    <row r="10" spans="1:33" ht="15.75" customHeight="1" x14ac:dyDescent="0.2">
      <c r="A10" s="28" t="s">
        <v>44</v>
      </c>
      <c r="B10" s="28" t="s">
        <v>154</v>
      </c>
      <c r="C10" s="15">
        <f t="shared" si="4"/>
        <v>19.989999999999998</v>
      </c>
      <c r="D10" s="29">
        <v>3</v>
      </c>
      <c r="E10" s="29">
        <v>3</v>
      </c>
      <c r="F10" s="30">
        <v>59.97</v>
      </c>
      <c r="G10" s="30">
        <v>-0.04</v>
      </c>
      <c r="H10" s="31">
        <f t="shared" si="1"/>
        <v>6.6700016675004168E-4</v>
      </c>
      <c r="I10" s="31">
        <f t="shared" si="2"/>
        <v>0.15649843451650111</v>
      </c>
      <c r="J10" s="32">
        <f t="shared" si="5"/>
        <v>9.3852111179545723</v>
      </c>
      <c r="K10" s="32">
        <f t="shared" si="3"/>
        <v>3.1284037059848573</v>
      </c>
      <c r="L10" s="29">
        <v>64</v>
      </c>
      <c r="M10" s="33">
        <f t="shared" si="6"/>
        <v>4.6875E-2</v>
      </c>
      <c r="N10" s="29">
        <v>28</v>
      </c>
      <c r="O10" s="34">
        <f t="shared" ref="O10:P10" si="18">D10/7</f>
        <v>0.42857142857142855</v>
      </c>
      <c r="P10" s="34">
        <f t="shared" si="18"/>
        <v>0.42857142857142855</v>
      </c>
      <c r="Q10" s="29">
        <f t="shared" si="8"/>
        <v>32</v>
      </c>
      <c r="R10" s="29"/>
      <c r="S10" s="35">
        <v>1.23188405797101</v>
      </c>
      <c r="T10" s="28">
        <v>160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0.41840662499999998</v>
      </c>
      <c r="AD10" s="39">
        <f t="shared" si="12"/>
        <v>-1.7322034275</v>
      </c>
      <c r="AE10" s="39">
        <v>-6.56</v>
      </c>
      <c r="AF10" s="39">
        <v>-6.7123618181818099</v>
      </c>
      <c r="AG10" s="39">
        <v>0</v>
      </c>
    </row>
    <row r="11" spans="1:33" ht="15.75" customHeight="1" x14ac:dyDescent="0.2">
      <c r="A11" s="28" t="s">
        <v>45</v>
      </c>
      <c r="B11" s="28" t="s">
        <v>343</v>
      </c>
      <c r="C11" s="15">
        <f t="shared" si="4"/>
        <v>21.02</v>
      </c>
      <c r="D11" s="29">
        <v>3</v>
      </c>
      <c r="E11" s="29">
        <v>0</v>
      </c>
      <c r="F11" s="30">
        <v>63.059999999999995</v>
      </c>
      <c r="G11" s="30">
        <v>0</v>
      </c>
      <c r="H11" s="31">
        <f t="shared" si="1"/>
        <v>0</v>
      </c>
      <c r="I11" s="31">
        <f t="shared" si="2"/>
        <v>0.19111498759839146</v>
      </c>
      <c r="J11" s="32">
        <f t="shared" si="5"/>
        <v>12.051711117954564</v>
      </c>
      <c r="K11" s="32">
        <f t="shared" si="3"/>
        <v>4.0172370393181884</v>
      </c>
      <c r="L11" s="29">
        <v>39</v>
      </c>
      <c r="M11" s="33">
        <f t="shared" si="6"/>
        <v>7.6923076923076927E-2</v>
      </c>
      <c r="N11" s="29">
        <v>20</v>
      </c>
      <c r="O11" s="34">
        <f t="shared" ref="O11:P11" si="19">D11/7</f>
        <v>0.42857142857142855</v>
      </c>
      <c r="P11" s="34">
        <f t="shared" si="19"/>
        <v>0</v>
      </c>
      <c r="Q11" s="29">
        <f t="shared" si="8"/>
        <v>46</v>
      </c>
      <c r="R11" s="29"/>
      <c r="S11" s="35">
        <v>1.36752136752136</v>
      </c>
      <c r="T11" s="28">
        <v>160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0.41840662499999998</v>
      </c>
      <c r="AD11" s="39">
        <f t="shared" si="12"/>
        <v>-1.7322034275</v>
      </c>
      <c r="AE11" s="39">
        <v>-6.56</v>
      </c>
      <c r="AF11" s="39">
        <v>-6.7123618181818099</v>
      </c>
      <c r="AG11" s="39">
        <v>0</v>
      </c>
    </row>
    <row r="12" spans="1:33" ht="15.75" customHeight="1" x14ac:dyDescent="0.2">
      <c r="A12" s="28" t="s">
        <v>46</v>
      </c>
      <c r="B12" s="28" t="s">
        <v>154</v>
      </c>
      <c r="C12" s="15">
        <f t="shared" si="4"/>
        <v>22.034999999999997</v>
      </c>
      <c r="D12" s="29">
        <v>2</v>
      </c>
      <c r="E12" s="29">
        <v>0</v>
      </c>
      <c r="F12" s="30">
        <v>44.069999999999993</v>
      </c>
      <c r="G12" s="30">
        <v>-0.16</v>
      </c>
      <c r="H12" s="31">
        <f t="shared" si="1"/>
        <v>3.6305877013841623E-3</v>
      </c>
      <c r="I12" s="31">
        <f t="shared" si="2"/>
        <v>0.21783467389689987</v>
      </c>
      <c r="J12" s="32">
        <f t="shared" si="5"/>
        <v>9.5999740786363752</v>
      </c>
      <c r="K12" s="32">
        <f t="shared" si="3"/>
        <v>4.7999870393181876</v>
      </c>
      <c r="L12" s="29">
        <v>24</v>
      </c>
      <c r="M12" s="33">
        <f t="shared" si="6"/>
        <v>8.3333333333333329E-2</v>
      </c>
      <c r="N12" s="29">
        <v>18</v>
      </c>
      <c r="O12" s="34">
        <f t="shared" ref="O12:P12" si="20">D12/7</f>
        <v>0.2857142857142857</v>
      </c>
      <c r="P12" s="34">
        <f t="shared" si="20"/>
        <v>0</v>
      </c>
      <c r="Q12" s="29">
        <f t="shared" si="8"/>
        <v>63</v>
      </c>
      <c r="R12" s="29"/>
      <c r="S12" s="35">
        <v>1.4128440366972399</v>
      </c>
      <c r="T12" s="28">
        <v>160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0.41840662499999998</v>
      </c>
      <c r="AD12" s="39">
        <f t="shared" si="12"/>
        <v>-1.1548022849999999</v>
      </c>
      <c r="AE12" s="39">
        <v>-6.56</v>
      </c>
      <c r="AF12" s="39">
        <v>-6.7123618181818099</v>
      </c>
      <c r="AG12" s="39">
        <v>0</v>
      </c>
    </row>
    <row r="13" spans="1:33" ht="15.75" customHeight="1" x14ac:dyDescent="0.2">
      <c r="A13" s="28" t="s">
        <v>47</v>
      </c>
      <c r="B13" s="28" t="s">
        <v>344</v>
      </c>
      <c r="C13" s="15">
        <f t="shared" si="4"/>
        <v>22.99</v>
      </c>
      <c r="D13" s="29">
        <v>1</v>
      </c>
      <c r="E13" s="29">
        <v>0</v>
      </c>
      <c r="F13" s="32">
        <v>22.99</v>
      </c>
      <c r="G13" s="30">
        <v>-0.08</v>
      </c>
      <c r="H13" s="31">
        <f t="shared" si="1"/>
        <v>3.4797738147020448E-3</v>
      </c>
      <c r="I13" s="31">
        <f t="shared" si="2"/>
        <v>0.23560147665981263</v>
      </c>
      <c r="J13" s="32">
        <f t="shared" si="5"/>
        <v>5.4164779484090921</v>
      </c>
      <c r="K13" s="32">
        <f t="shared" si="3"/>
        <v>5.4164779484090921</v>
      </c>
      <c r="L13" s="29">
        <v>24</v>
      </c>
      <c r="M13" s="33">
        <f t="shared" si="6"/>
        <v>4.1666666666666664E-2</v>
      </c>
      <c r="N13" s="29">
        <v>5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35</v>
      </c>
      <c r="R13" s="29"/>
      <c r="S13" s="35">
        <v>1.4285714285714199</v>
      </c>
      <c r="T13" s="28">
        <v>160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0.41840662499999998</v>
      </c>
      <c r="AD13" s="39">
        <f t="shared" si="12"/>
        <v>-0.57740114249999996</v>
      </c>
      <c r="AE13" s="39">
        <v>-6.56</v>
      </c>
      <c r="AF13" s="39">
        <v>-6.9076209090909098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>
        <f t="shared" si="4"/>
        <v>25.99</v>
      </c>
      <c r="D14" s="29">
        <v>3</v>
      </c>
      <c r="E14" s="29">
        <v>0</v>
      </c>
      <c r="F14" s="32">
        <v>77.97</v>
      </c>
      <c r="G14" s="30">
        <v>0</v>
      </c>
      <c r="H14" s="31">
        <f t="shared" si="1"/>
        <v>0</v>
      </c>
      <c r="I14" s="31">
        <f t="shared" si="2"/>
        <v>0.30959899763020748</v>
      </c>
      <c r="J14" s="32">
        <f t="shared" si="5"/>
        <v>24.139433845227277</v>
      </c>
      <c r="K14" s="32">
        <f t="shared" si="3"/>
        <v>8.0464779484090929</v>
      </c>
      <c r="L14" s="29">
        <v>26</v>
      </c>
      <c r="M14" s="33">
        <f t="shared" si="6"/>
        <v>0.11538461538461539</v>
      </c>
      <c r="N14" s="29">
        <v>12</v>
      </c>
      <c r="O14" s="34">
        <f t="shared" ref="O14:P14" si="22">D14/7</f>
        <v>0.42857142857142855</v>
      </c>
      <c r="P14" s="34">
        <f t="shared" si="22"/>
        <v>0</v>
      </c>
      <c r="Q14" s="29">
        <f t="shared" si="8"/>
        <v>28</v>
      </c>
      <c r="R14" s="29"/>
      <c r="S14" s="35">
        <v>1.1965811965811901</v>
      </c>
      <c r="T14" s="28">
        <v>240</v>
      </c>
      <c r="U14" s="36" t="s">
        <v>33</v>
      </c>
      <c r="V14" s="37" t="s">
        <v>345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0.41840662499999998</v>
      </c>
      <c r="AD14" s="39">
        <f t="shared" si="12"/>
        <v>-1.7322034275</v>
      </c>
      <c r="AE14" s="39">
        <v>-6.56</v>
      </c>
      <c r="AF14" s="39">
        <v>-6.9076209090909098</v>
      </c>
      <c r="AG14" s="39">
        <v>0</v>
      </c>
    </row>
    <row r="15" spans="1:33" ht="15.75" customHeight="1" x14ac:dyDescent="0.2">
      <c r="A15" s="28" t="s">
        <v>49</v>
      </c>
      <c r="B15" s="28" t="s">
        <v>154</v>
      </c>
      <c r="C15" s="15">
        <f t="shared" si="4"/>
        <v>25.99</v>
      </c>
      <c r="D15" s="29">
        <v>2</v>
      </c>
      <c r="E15" s="29">
        <v>0</v>
      </c>
      <c r="F15" s="32">
        <v>51.98</v>
      </c>
      <c r="G15" s="30">
        <v>0</v>
      </c>
      <c r="H15" s="31">
        <f t="shared" si="1"/>
        <v>0</v>
      </c>
      <c r="I15" s="31">
        <f t="shared" si="2"/>
        <v>0.30959899763020737</v>
      </c>
      <c r="J15" s="32">
        <f t="shared" si="5"/>
        <v>16.092955896818179</v>
      </c>
      <c r="K15" s="32">
        <f t="shared" si="3"/>
        <v>8.0464779484090894</v>
      </c>
      <c r="L15" s="29">
        <v>38</v>
      </c>
      <c r="M15" s="33">
        <f t="shared" si="6"/>
        <v>5.2631578947368418E-2</v>
      </c>
      <c r="N15" s="29">
        <v>10</v>
      </c>
      <c r="O15" s="34">
        <f t="shared" ref="O15:P15" si="23">D15/7</f>
        <v>0.2857142857142857</v>
      </c>
      <c r="P15" s="34">
        <f t="shared" si="23"/>
        <v>0</v>
      </c>
      <c r="Q15" s="29">
        <f t="shared" si="8"/>
        <v>35</v>
      </c>
      <c r="R15" s="29"/>
      <c r="S15" s="35">
        <v>1.2761904761904701</v>
      </c>
      <c r="T15" s="28">
        <v>140</v>
      </c>
      <c r="U15" s="36">
        <v>80</v>
      </c>
      <c r="V15" s="37" t="s">
        <v>346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0.41840662499999998</v>
      </c>
      <c r="AD15" s="39">
        <f t="shared" si="12"/>
        <v>-1.1548022849999999</v>
      </c>
      <c r="AE15" s="39">
        <v>-6.56</v>
      </c>
      <c r="AF15" s="39">
        <v>-6.9076209090909098</v>
      </c>
      <c r="AG15" s="39">
        <v>0</v>
      </c>
    </row>
    <row r="16" spans="1:33" ht="15.75" customHeight="1" x14ac:dyDescent="0.2">
      <c r="A16" s="28" t="s">
        <v>50</v>
      </c>
      <c r="B16" s="28" t="s">
        <v>333</v>
      </c>
      <c r="C16" s="15">
        <f t="shared" si="4"/>
        <v>25.99</v>
      </c>
      <c r="D16" s="29">
        <v>3</v>
      </c>
      <c r="E16" s="29">
        <v>0</v>
      </c>
      <c r="F16" s="32">
        <v>77.97</v>
      </c>
      <c r="G16" s="30">
        <v>0</v>
      </c>
      <c r="H16" s="31">
        <f t="shared" si="1"/>
        <v>0</v>
      </c>
      <c r="I16" s="31">
        <f t="shared" si="2"/>
        <v>0.30959899763020748</v>
      </c>
      <c r="J16" s="32">
        <f t="shared" si="5"/>
        <v>24.139433845227277</v>
      </c>
      <c r="K16" s="32">
        <f t="shared" si="3"/>
        <v>8.0464779484090929</v>
      </c>
      <c r="L16" s="29">
        <v>38</v>
      </c>
      <c r="M16" s="33">
        <f t="shared" si="6"/>
        <v>7.8947368421052627E-2</v>
      </c>
      <c r="N16" s="29">
        <v>8</v>
      </c>
      <c r="O16" s="34">
        <f t="shared" ref="O16:P16" si="24">D16/7</f>
        <v>0.42857142857142855</v>
      </c>
      <c r="P16" s="34">
        <f t="shared" si="24"/>
        <v>0</v>
      </c>
      <c r="Q16" s="29">
        <f t="shared" si="8"/>
        <v>18</v>
      </c>
      <c r="R16" s="29"/>
      <c r="S16" s="35">
        <v>1.39130434782608</v>
      </c>
      <c r="T16" s="28">
        <v>220</v>
      </c>
      <c r="U16" s="36">
        <v>80</v>
      </c>
      <c r="V16" s="37" t="s">
        <v>346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0.41840662499999998</v>
      </c>
      <c r="AD16" s="39">
        <f t="shared" si="12"/>
        <v>-1.7322034275</v>
      </c>
      <c r="AE16" s="39">
        <v>-6.56</v>
      </c>
      <c r="AF16" s="39">
        <v>-6.9076209090909098</v>
      </c>
      <c r="AG16" s="39">
        <v>0</v>
      </c>
    </row>
    <row r="17" spans="1:33" ht="15.75" customHeight="1" x14ac:dyDescent="0.2">
      <c r="A17" s="28" t="s">
        <v>51</v>
      </c>
      <c r="B17" s="28" t="s">
        <v>154</v>
      </c>
      <c r="C17" s="15">
        <f t="shared" si="4"/>
        <v>29.99</v>
      </c>
      <c r="D17" s="29">
        <v>2</v>
      </c>
      <c r="E17" s="29">
        <v>0</v>
      </c>
      <c r="F17" s="32">
        <v>59.98</v>
      </c>
      <c r="G17" s="30">
        <v>0</v>
      </c>
      <c r="H17" s="31">
        <f t="shared" si="1"/>
        <v>0</v>
      </c>
      <c r="I17" s="31">
        <f t="shared" si="2"/>
        <v>0.38167649044378432</v>
      </c>
      <c r="J17" s="32">
        <f t="shared" si="5"/>
        <v>22.892955896818183</v>
      </c>
      <c r="K17" s="32">
        <f t="shared" si="3"/>
        <v>11.446477948409091</v>
      </c>
      <c r="L17" s="29">
        <v>40</v>
      </c>
      <c r="M17" s="33">
        <f t="shared" si="6"/>
        <v>0.05</v>
      </c>
      <c r="N17" s="29">
        <v>5</v>
      </c>
      <c r="O17" s="34">
        <f t="shared" ref="O17:P17" si="25">D17/7</f>
        <v>0.2857142857142857</v>
      </c>
      <c r="P17" s="34">
        <f t="shared" si="25"/>
        <v>0</v>
      </c>
      <c r="Q17" s="29">
        <f t="shared" si="8"/>
        <v>17</v>
      </c>
      <c r="R17" s="29"/>
      <c r="S17" s="35">
        <v>1.4761904761904701</v>
      </c>
      <c r="T17" s="28">
        <v>220</v>
      </c>
      <c r="U17" s="36">
        <v>80</v>
      </c>
      <c r="V17" s="37" t="s">
        <v>346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0.41840662499999998</v>
      </c>
      <c r="AD17" s="39">
        <f t="shared" si="12"/>
        <v>-1.1548022849999999</v>
      </c>
      <c r="AE17" s="39">
        <v>-6.56</v>
      </c>
      <c r="AF17" s="39">
        <v>-6.9076209090909098</v>
      </c>
      <c r="AG17" s="39">
        <v>0</v>
      </c>
    </row>
    <row r="18" spans="1:33" ht="15.75" customHeight="1" x14ac:dyDescent="0.2">
      <c r="A18" s="28" t="s">
        <v>52</v>
      </c>
      <c r="B18" s="28" t="s">
        <v>347</v>
      </c>
      <c r="C18" s="15">
        <f t="shared" si="4"/>
        <v>29.99</v>
      </c>
      <c r="D18" s="29">
        <v>2</v>
      </c>
      <c r="E18" s="29">
        <v>0</v>
      </c>
      <c r="F18" s="32">
        <v>59.98</v>
      </c>
      <c r="G18" s="30">
        <v>-0.08</v>
      </c>
      <c r="H18" s="31">
        <f t="shared" si="1"/>
        <v>1.3337779259753252E-3</v>
      </c>
      <c r="I18" s="31">
        <f t="shared" si="2"/>
        <v>0.38034271251780905</v>
      </c>
      <c r="J18" s="32">
        <f t="shared" si="5"/>
        <v>22.812955896818185</v>
      </c>
      <c r="K18" s="32">
        <f t="shared" si="3"/>
        <v>11.406477948409092</v>
      </c>
      <c r="L18" s="29">
        <v>27</v>
      </c>
      <c r="M18" s="33">
        <f t="shared" si="6"/>
        <v>7.407407407407407E-2</v>
      </c>
      <c r="N18" s="29">
        <v>1</v>
      </c>
      <c r="O18" s="34">
        <f t="shared" ref="O18:P18" si="26">D18/7</f>
        <v>0.2857142857142857</v>
      </c>
      <c r="P18" s="34">
        <f t="shared" si="26"/>
        <v>0</v>
      </c>
      <c r="Q18" s="29">
        <f t="shared" si="8"/>
        <v>3</v>
      </c>
      <c r="R18" s="29"/>
      <c r="S18" s="35">
        <v>1.6111111111111101</v>
      </c>
      <c r="T18" s="28">
        <v>220</v>
      </c>
      <c r="U18" s="36">
        <v>80</v>
      </c>
      <c r="V18" s="37" t="s">
        <v>348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0.41840662499999998</v>
      </c>
      <c r="AD18" s="39">
        <f t="shared" si="12"/>
        <v>-1.1548022849999999</v>
      </c>
      <c r="AE18" s="39">
        <v>-6.56</v>
      </c>
      <c r="AF18" s="39">
        <v>-6.9076209090909098</v>
      </c>
      <c r="AG18" s="39">
        <v>0</v>
      </c>
    </row>
    <row r="19" spans="1:33" ht="15.75" customHeight="1" x14ac:dyDescent="0.2">
      <c r="A19" s="28" t="s">
        <v>54</v>
      </c>
      <c r="B19" s="28" t="s">
        <v>347</v>
      </c>
      <c r="C19" s="15">
        <f t="shared" si="4"/>
        <v>29.99</v>
      </c>
      <c r="D19" s="29">
        <v>1</v>
      </c>
      <c r="E19" s="29">
        <v>0</v>
      </c>
      <c r="F19" s="32">
        <v>29.99</v>
      </c>
      <c r="G19" s="30">
        <v>0</v>
      </c>
      <c r="H19" s="31">
        <f t="shared" si="1"/>
        <v>0</v>
      </c>
      <c r="I19" s="31">
        <f t="shared" si="2"/>
        <v>0.38167649044378421</v>
      </c>
      <c r="J19" s="32">
        <f t="shared" si="5"/>
        <v>11.446477948409088</v>
      </c>
      <c r="K19" s="32">
        <f t="shared" si="3"/>
        <v>11.446477948409088</v>
      </c>
      <c r="L19" s="29">
        <v>10</v>
      </c>
      <c r="M19" s="33">
        <f t="shared" si="6"/>
        <v>0.1</v>
      </c>
      <c r="N19" s="29">
        <v>1</v>
      </c>
      <c r="O19" s="34">
        <f t="shared" ref="O19:P19" si="27">D19/7</f>
        <v>0.14285714285714285</v>
      </c>
      <c r="P19" s="34">
        <f t="shared" si="27"/>
        <v>0</v>
      </c>
      <c r="Q19" s="29">
        <f t="shared" si="8"/>
        <v>7</v>
      </c>
      <c r="R19" s="29"/>
      <c r="S19" s="35" t="e">
        <v>#N/A</v>
      </c>
      <c r="T19" s="28">
        <v>220</v>
      </c>
      <c r="U19" s="36">
        <v>80</v>
      </c>
      <c r="V19" s="37" t="s">
        <v>349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0.41840662499999998</v>
      </c>
      <c r="AD19" s="39">
        <f t="shared" si="12"/>
        <v>-0.57740114249999996</v>
      </c>
      <c r="AE19" s="39">
        <v>-6.56</v>
      </c>
      <c r="AF19" s="39">
        <v>-6.9076209090909106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220</v>
      </c>
      <c r="U20" s="36">
        <v>80</v>
      </c>
      <c r="V20" s="37" t="s">
        <v>349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-6.9076209090909106</v>
      </c>
      <c r="AG20" s="39">
        <v>0</v>
      </c>
    </row>
    <row r="21" spans="1:33" ht="15.75" customHeight="1" x14ac:dyDescent="0.2">
      <c r="A21" s="28" t="s">
        <v>56</v>
      </c>
      <c r="B21" s="28" t="s">
        <v>350</v>
      </c>
      <c r="C21" s="15">
        <f t="shared" si="4"/>
        <v>29.99</v>
      </c>
      <c r="D21" s="29">
        <v>1</v>
      </c>
      <c r="E21" s="29">
        <v>0</v>
      </c>
      <c r="F21" s="32">
        <v>29.99</v>
      </c>
      <c r="G21" s="30">
        <v>0</v>
      </c>
      <c r="H21" s="31">
        <f t="shared" si="1"/>
        <v>0</v>
      </c>
      <c r="I21" s="31">
        <f t="shared" si="2"/>
        <v>0.38167649044378421</v>
      </c>
      <c r="J21" s="32">
        <f t="shared" si="5"/>
        <v>11.446477948409088</v>
      </c>
      <c r="K21" s="32">
        <f t="shared" si="3"/>
        <v>11.446477948409088</v>
      </c>
      <c r="L21" s="29">
        <v>0</v>
      </c>
      <c r="M21" s="33" t="str">
        <f t="shared" si="6"/>
        <v>-</v>
      </c>
      <c r="N21" s="29">
        <v>78</v>
      </c>
      <c r="O21" s="34">
        <f t="shared" ref="O21:P21" si="29">D21/7</f>
        <v>0.14285714285714285</v>
      </c>
      <c r="P21" s="34">
        <f t="shared" si="29"/>
        <v>0</v>
      </c>
      <c r="Q21" s="29">
        <f t="shared" si="8"/>
        <v>546</v>
      </c>
      <c r="R21" s="29"/>
      <c r="S21" s="35">
        <v>0.8</v>
      </c>
      <c r="T21" s="28">
        <v>140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0.41840662499999998</v>
      </c>
      <c r="AD21" s="39">
        <f t="shared" si="12"/>
        <v>-0.57740114249999996</v>
      </c>
      <c r="AE21" s="39">
        <v>-6.56</v>
      </c>
      <c r="AF21" s="39">
        <v>-6.9076209090909106</v>
      </c>
      <c r="AG21" s="39">
        <v>0</v>
      </c>
    </row>
    <row r="22" spans="1:33" ht="15.75" customHeight="1" x14ac:dyDescent="0.2">
      <c r="A22" s="28" t="s">
        <v>57</v>
      </c>
      <c r="B22" s="28" t="s">
        <v>351</v>
      </c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76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>
        <v>0.71232876712328697</v>
      </c>
      <c r="T22" s="28">
        <v>250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0.41840662499999998</v>
      </c>
      <c r="AD22" s="39">
        <f t="shared" si="12"/>
        <v>0</v>
      </c>
      <c r="AE22" s="39">
        <v>-6.56</v>
      </c>
      <c r="AF22" s="39">
        <v>-6.9076209090909106</v>
      </c>
      <c r="AG22" s="39">
        <v>0</v>
      </c>
    </row>
    <row r="23" spans="1:33" ht="15.75" customHeight="1" x14ac:dyDescent="0.2">
      <c r="A23" s="28" t="s">
        <v>58</v>
      </c>
      <c r="B23" s="28" t="s">
        <v>352</v>
      </c>
      <c r="C23" s="15">
        <f t="shared" si="4"/>
        <v>18.91333333333333</v>
      </c>
      <c r="D23" s="29">
        <v>3</v>
      </c>
      <c r="E23" s="29">
        <v>0</v>
      </c>
      <c r="F23" s="32">
        <v>56.739999999999995</v>
      </c>
      <c r="G23" s="30">
        <v>-2.29</v>
      </c>
      <c r="H23" s="31">
        <f t="shared" si="1"/>
        <v>4.0359534719774416E-2</v>
      </c>
      <c r="I23" s="31">
        <f t="shared" si="2"/>
        <v>6.70414847590282E-2</v>
      </c>
      <c r="J23" s="32">
        <f t="shared" si="5"/>
        <v>3.8039338452272595</v>
      </c>
      <c r="K23" s="32">
        <f t="shared" si="3"/>
        <v>1.2679779484090865</v>
      </c>
      <c r="L23" s="29">
        <v>25</v>
      </c>
      <c r="M23" s="33">
        <f t="shared" si="6"/>
        <v>0.12</v>
      </c>
      <c r="N23" s="29">
        <v>68</v>
      </c>
      <c r="O23" s="34">
        <f t="shared" ref="O23:P23" si="31">D23/7</f>
        <v>0.42857142857142855</v>
      </c>
      <c r="P23" s="34">
        <f t="shared" si="31"/>
        <v>0</v>
      </c>
      <c r="Q23" s="29">
        <f t="shared" si="8"/>
        <v>158</v>
      </c>
      <c r="R23" s="29"/>
      <c r="S23" s="35">
        <v>0.71875</v>
      </c>
      <c r="T23" s="28">
        <v>250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0.41840662499999998</v>
      </c>
      <c r="AD23" s="39">
        <f t="shared" si="12"/>
        <v>-1.7322034275</v>
      </c>
      <c r="AE23" s="39">
        <v>-6.56</v>
      </c>
      <c r="AF23" s="39">
        <v>-6.9076209090909106</v>
      </c>
      <c r="AG23" s="39">
        <v>0</v>
      </c>
    </row>
    <row r="24" spans="1:33" ht="15.75" customHeight="1" x14ac:dyDescent="0.2">
      <c r="A24" s="28" t="s">
        <v>59</v>
      </c>
      <c r="B24" s="28" t="s">
        <v>101</v>
      </c>
      <c r="C24" s="15">
        <f t="shared" si="4"/>
        <v>16.300615384615384</v>
      </c>
      <c r="D24" s="29">
        <v>65</v>
      </c>
      <c r="E24" s="29">
        <v>2</v>
      </c>
      <c r="F24" s="32">
        <v>1059.54</v>
      </c>
      <c r="G24" s="32">
        <v>-17.809999999999999</v>
      </c>
      <c r="H24" s="31">
        <f t="shared" si="1"/>
        <v>1.6809181342846896E-2</v>
      </c>
      <c r="I24" s="31">
        <f t="shared" si="2"/>
        <v>-2.8434446413924133E-2</v>
      </c>
      <c r="J24" s="32">
        <f t="shared" si="5"/>
        <v>-30.127433353409174</v>
      </c>
      <c r="K24" s="32">
        <f t="shared" si="3"/>
        <v>-0.46349897466783346</v>
      </c>
      <c r="L24" s="29">
        <v>28</v>
      </c>
      <c r="M24" s="33">
        <f t="shared" si="6"/>
        <v>2.3214285714285716</v>
      </c>
      <c r="N24" s="29">
        <v>6</v>
      </c>
      <c r="O24" s="34">
        <f t="shared" ref="O24:P24" si="32">D24/7</f>
        <v>9.2857142857142865</v>
      </c>
      <c r="P24" s="34">
        <f t="shared" si="32"/>
        <v>0.2857142857142857</v>
      </c>
      <c r="Q24" s="29">
        <f t="shared" si="8"/>
        <v>0</v>
      </c>
      <c r="R24" s="29"/>
      <c r="S24" s="35">
        <v>0.8</v>
      </c>
      <c r="T24" s="28">
        <v>250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0.41840662499999998</v>
      </c>
      <c r="AD24" s="39">
        <f t="shared" si="12"/>
        <v>-37.531074262499999</v>
      </c>
      <c r="AE24" s="39">
        <v>-6.56</v>
      </c>
      <c r="AF24" s="39">
        <v>-6.9076209090909106</v>
      </c>
      <c r="AG24" s="39">
        <v>0</v>
      </c>
    </row>
    <row r="25" spans="1:33" ht="15.75" customHeight="1" x14ac:dyDescent="0.2">
      <c r="A25" s="14" t="s">
        <v>60</v>
      </c>
      <c r="B25" s="28" t="s">
        <v>101</v>
      </c>
      <c r="C25" s="15">
        <f t="shared" si="4"/>
        <v>16.57</v>
      </c>
      <c r="D25" s="16">
        <v>1</v>
      </c>
      <c r="E25" s="16">
        <v>0</v>
      </c>
      <c r="F25" s="17">
        <v>16.57</v>
      </c>
      <c r="G25" s="17">
        <v>-3.96</v>
      </c>
      <c r="H25" s="31">
        <f t="shared" si="1"/>
        <v>0.23898611949305973</v>
      </c>
      <c r="I25" s="31">
        <f t="shared" si="2"/>
        <v>-0.23674720232347607</v>
      </c>
      <c r="J25" s="32">
        <f t="shared" si="5"/>
        <v>-3.9229011424999984</v>
      </c>
      <c r="K25" s="32">
        <f t="shared" si="3"/>
        <v>-3.9229011424999984</v>
      </c>
      <c r="L25" s="16">
        <v>9</v>
      </c>
      <c r="M25" s="33">
        <f t="shared" si="6"/>
        <v>0.1111111111111111</v>
      </c>
      <c r="N25" s="16">
        <v>1</v>
      </c>
      <c r="O25" s="34">
        <f t="shared" ref="O25:P25" si="33">D25/7</f>
        <v>0.14285714285714285</v>
      </c>
      <c r="P25" s="34">
        <f t="shared" si="33"/>
        <v>0</v>
      </c>
      <c r="Q25" s="29">
        <f t="shared" si="8"/>
        <v>7</v>
      </c>
      <c r="R25" s="29"/>
      <c r="S25" s="21">
        <v>0</v>
      </c>
      <c r="T25" s="28">
        <v>250</v>
      </c>
      <c r="U25" s="36" t="s">
        <v>33</v>
      </c>
      <c r="V25" s="37" t="s">
        <v>33</v>
      </c>
      <c r="W25" s="14">
        <v>1</v>
      </c>
      <c r="X25" s="38">
        <f t="shared" si="9"/>
        <v>1</v>
      </c>
      <c r="Y25" s="39">
        <f t="shared" si="10"/>
        <v>3.96</v>
      </c>
      <c r="Z25" s="14">
        <v>0</v>
      </c>
      <c r="AA25" s="28" t="s">
        <v>34</v>
      </c>
      <c r="AB25" s="40">
        <f t="shared" si="11"/>
        <v>-0.69</v>
      </c>
      <c r="AC25" s="41">
        <v>0.41840662499999998</v>
      </c>
      <c r="AD25" s="39">
        <f t="shared" si="12"/>
        <v>-0.57740114249999996</v>
      </c>
      <c r="AE25" s="25">
        <v>-6.56</v>
      </c>
      <c r="AF25" s="25">
        <v>-6.91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250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0.41840662499999998</v>
      </c>
      <c r="AD26" s="39">
        <f t="shared" si="12"/>
        <v>0</v>
      </c>
      <c r="AE26" s="25">
        <v>-6.56</v>
      </c>
      <c r="AF26" s="25">
        <v>-6.9076209090909098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250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0.41840662499999998</v>
      </c>
      <c r="AD27" s="39">
        <f t="shared" si="12"/>
        <v>0</v>
      </c>
      <c r="AE27" s="25">
        <v>-6.56</v>
      </c>
      <c r="AF27" s="25">
        <v>-6.9076209090909098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>
        <v>120</v>
      </c>
      <c r="V28" s="43" t="s">
        <v>353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0.41840662499999998</v>
      </c>
      <c r="AD28" s="39">
        <f t="shared" si="12"/>
        <v>0</v>
      </c>
      <c r="AE28" s="25">
        <v>-6.56</v>
      </c>
      <c r="AF28" s="25">
        <v>-7.6563495390909102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>
        <v>180</v>
      </c>
      <c r="V29" s="43" t="s">
        <v>354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0.41840662499999998</v>
      </c>
      <c r="AD29" s="39">
        <f t="shared" si="12"/>
        <v>0</v>
      </c>
      <c r="AE29" s="25">
        <v>-6.56</v>
      </c>
      <c r="AF29" s="25">
        <v>-7.6563495390909102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>
        <v>180</v>
      </c>
      <c r="V30" s="43" t="s">
        <v>355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0.41840662499999998</v>
      </c>
      <c r="AD30" s="39">
        <f t="shared" si="12"/>
        <v>0</v>
      </c>
      <c r="AE30" s="25">
        <v>-6.56</v>
      </c>
      <c r="AF30" s="25">
        <v>-7.164458234125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>
        <v>180</v>
      </c>
      <c r="V31" s="43" t="s">
        <v>1363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0.41840662499999998</v>
      </c>
      <c r="AD31" s="39">
        <f t="shared" si="12"/>
        <v>0</v>
      </c>
      <c r="AE31" s="45">
        <v>-6.56</v>
      </c>
      <c r="AF31" s="45">
        <v>-7.164458234125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0.41840662499999998</v>
      </c>
      <c r="AD32" s="39">
        <f t="shared" si="12"/>
        <v>0</v>
      </c>
      <c r="AE32" s="60">
        <v>-6.56</v>
      </c>
      <c r="AF32" s="60">
        <v>-7.164458234125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9.6640625" customWidth="1"/>
    <col min="21" max="21" width="15.5" customWidth="1"/>
    <col min="22" max="22" width="19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Mounted Coat Rack with Shelf - Rustic Wooden 4 Hook Coat Hanger Rail, Charred Wood, Black Metal Hooks")</f>
        <v>Wall Mounted Coat Rack with Shelf - Rustic Wooden 4 Hook Coat Hanger Rail, Charred Wood, Black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Info!B1:BJ5000""),2,FALSE),"""")"),"B07XK9934Q")</f>
        <v>B07XK9934Q</v>
      </c>
      <c r="B2" s="2" t="s">
        <v>356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00.5" customHeight="1" x14ac:dyDescent="0.2">
      <c r="A3" s="83" t="s">
        <v>30</v>
      </c>
      <c r="B3" s="80"/>
      <c r="C3" s="3">
        <f>((AE32+AF32)/0.85)*-1</f>
        <v>16.130358216617648</v>
      </c>
      <c r="D3" s="4">
        <f>SUM(D4:D99702)</f>
        <v>101</v>
      </c>
      <c r="E3" s="4"/>
      <c r="F3" s="5">
        <f t="shared" ref="F3:G3" si="0">SUM(F4:F99702)</f>
        <v>1942.7800000000004</v>
      </c>
      <c r="G3" s="5">
        <f t="shared" si="0"/>
        <v>-206.61</v>
      </c>
      <c r="H3" s="6">
        <f t="shared" ref="H3:H32" si="1">G3/F3*-1</f>
        <v>0.10634760497843294</v>
      </c>
      <c r="I3" s="7">
        <f t="shared" ref="I3:I32" si="2">J3/F3</f>
        <v>2.3595835998665021E-2</v>
      </c>
      <c r="J3" s="5">
        <f>SUM(J4:J99702)</f>
        <v>45.841518261486442</v>
      </c>
      <c r="K3" s="5">
        <f t="shared" ref="K3:K32" si="3">J3/D3</f>
        <v>0.45387641843055881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1.5 - July
1.5 - Aug
1.5 - Sept
1.5 - Oct
1.5 - Nov
1.5 - Dec
1.5 - Jan
1.5 - Feb")</f>
        <v>1 - March
1 - April
1 - May
1 - June
1.5 - July
1.5 - Aug
1.5 - Sept
1.5 - Oct
1.5 - Nov
1.5 - Dec
1.5 - Jan
1.5 -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7</v>
      </c>
      <c r="X3" s="6">
        <f>W3/D3</f>
        <v>6.9306930693069313E-2</v>
      </c>
      <c r="Y3" s="5"/>
      <c r="Z3" s="4"/>
      <c r="AA3" s="4"/>
      <c r="AB3" s="4"/>
      <c r="AC3" s="4"/>
      <c r="AD3" s="5">
        <f>SUM(AD4:AD99702)</f>
        <v>-59.266641122781614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Info!B2:BZ3000""),37,FALSE)),"""")*-1"),-7.130804484125)</f>
        <v>-7.130804484125</v>
      </c>
      <c r="AG3" s="5">
        <f>SUM(AG4:AG99702)</f>
        <v>-4.7</v>
      </c>
    </row>
    <row r="4" spans="1:33" ht="15.75" customHeight="1" x14ac:dyDescent="0.2">
      <c r="A4" s="14" t="s">
        <v>31</v>
      </c>
      <c r="B4" s="14" t="s">
        <v>357</v>
      </c>
      <c r="C4" s="15">
        <f t="shared" ref="C4:C32" si="4">IFERROR(F4/D4," - ")</f>
        <v>20.79</v>
      </c>
      <c r="D4" s="16">
        <v>5</v>
      </c>
      <c r="E4" s="16">
        <v>2</v>
      </c>
      <c r="F4" s="17">
        <v>103.94999999999999</v>
      </c>
      <c r="G4" s="17">
        <v>-25.769999999999996</v>
      </c>
      <c r="H4" s="18">
        <f t="shared" si="1"/>
        <v>0.24790764790764791</v>
      </c>
      <c r="I4" s="18">
        <f t="shared" si="2"/>
        <v>-4.6684319713489034E-2</v>
      </c>
      <c r="J4" s="17">
        <f t="shared" ref="J4:J32" si="5">F4*0.85+G4+AF4*D4+D4*AE4+AG4+AD4</f>
        <v>-4.8528350342171844</v>
      </c>
      <c r="K4" s="17">
        <f t="shared" si="3"/>
        <v>-0.97056700684343689</v>
      </c>
      <c r="L4" s="16">
        <v>42</v>
      </c>
      <c r="M4" s="19">
        <f t="shared" ref="M4:M32" si="6">IFERROR(D4/L4,"-")</f>
        <v>0.11904761904761904</v>
      </c>
      <c r="N4" s="16">
        <v>85</v>
      </c>
      <c r="O4" s="20">
        <f t="shared" ref="O4:P4" si="7">D4/7</f>
        <v>0.7142857142857143</v>
      </c>
      <c r="P4" s="20">
        <f t="shared" si="7"/>
        <v>0.2857142857142857</v>
      </c>
      <c r="Q4" s="16">
        <f t="shared" ref="Q4:Q32" si="8">ROUNDDOWN(N4/(O4+P4),0)</f>
        <v>85</v>
      </c>
      <c r="R4" s="16"/>
      <c r="S4" s="21">
        <v>1.49549549549549</v>
      </c>
      <c r="T4" s="14">
        <v>260</v>
      </c>
      <c r="U4" s="22" t="s">
        <v>33</v>
      </c>
      <c r="V4" s="23" t="s">
        <v>358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25.769999999999996</v>
      </c>
      <c r="Z4" s="14">
        <v>1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0.42514308796296291</v>
      </c>
      <c r="AD4" s="25">
        <f t="shared" ref="AD4:AD32" si="12">IFERROR(AB4*AC4*D4*2,0)</f>
        <v>-2.933487306944444</v>
      </c>
      <c r="AE4" s="25">
        <v>-6.56</v>
      </c>
      <c r="AF4" s="25">
        <v>-6.3413695454545467</v>
      </c>
      <c r="AG4" s="25">
        <v>0</v>
      </c>
    </row>
    <row r="5" spans="1:33" ht="15.75" customHeight="1" x14ac:dyDescent="0.2">
      <c r="A5" s="28" t="s">
        <v>35</v>
      </c>
      <c r="B5" s="28" t="s">
        <v>166</v>
      </c>
      <c r="C5" s="15">
        <f t="shared" si="4"/>
        <v>20.126666666666669</v>
      </c>
      <c r="D5" s="29">
        <v>15</v>
      </c>
      <c r="E5" s="29">
        <v>2</v>
      </c>
      <c r="F5" s="30">
        <v>301.90000000000003</v>
      </c>
      <c r="G5" s="30">
        <v>-6.54</v>
      </c>
      <c r="H5" s="31">
        <f t="shared" si="1"/>
        <v>2.1662802252401456E-2</v>
      </c>
      <c r="I5" s="31">
        <f t="shared" si="2"/>
        <v>0.15814440998623594</v>
      </c>
      <c r="J5" s="32">
        <f t="shared" si="5"/>
        <v>47.74379737484464</v>
      </c>
      <c r="K5" s="32">
        <f t="shared" si="3"/>
        <v>3.1829198249896424</v>
      </c>
      <c r="L5" s="29">
        <v>78</v>
      </c>
      <c r="M5" s="33">
        <f t="shared" si="6"/>
        <v>0.19230769230769232</v>
      </c>
      <c r="N5" s="29">
        <v>70</v>
      </c>
      <c r="O5" s="34">
        <f t="shared" ref="O5:P5" si="13">D5/7</f>
        <v>2.1428571428571428</v>
      </c>
      <c r="P5" s="34">
        <f t="shared" si="13"/>
        <v>0.2857142857142857</v>
      </c>
      <c r="Q5" s="29">
        <f t="shared" si="8"/>
        <v>28</v>
      </c>
      <c r="R5" s="29"/>
      <c r="S5" s="35">
        <v>1.0688705234159701</v>
      </c>
      <c r="T5" s="28">
        <v>260</v>
      </c>
      <c r="U5" s="36" t="s">
        <v>33</v>
      </c>
      <c r="V5" s="37" t="s">
        <v>359</v>
      </c>
      <c r="W5" s="28">
        <v>1</v>
      </c>
      <c r="X5" s="38">
        <f t="shared" si="9"/>
        <v>6.6666666666666666E-2</v>
      </c>
      <c r="Y5" s="39">
        <f t="shared" si="10"/>
        <v>3.27</v>
      </c>
      <c r="Z5" s="28">
        <v>1</v>
      </c>
      <c r="AA5" s="28" t="s">
        <v>34</v>
      </c>
      <c r="AB5" s="40">
        <f t="shared" si="11"/>
        <v>-0.69</v>
      </c>
      <c r="AC5" s="41">
        <v>0.42563572190034754</v>
      </c>
      <c r="AD5" s="39">
        <f t="shared" si="12"/>
        <v>-8.8106594433371939</v>
      </c>
      <c r="AE5" s="39">
        <v>-6.56</v>
      </c>
      <c r="AF5" s="39">
        <v>-6.3413695454545467</v>
      </c>
      <c r="AG5" s="39">
        <v>0</v>
      </c>
    </row>
    <row r="6" spans="1:33" ht="15.75" customHeight="1" x14ac:dyDescent="0.2">
      <c r="A6" s="28" t="s">
        <v>37</v>
      </c>
      <c r="B6" s="28" t="s">
        <v>360</v>
      </c>
      <c r="C6" s="15">
        <f t="shared" si="4"/>
        <v>18.396000000000001</v>
      </c>
      <c r="D6" s="29">
        <v>10</v>
      </c>
      <c r="E6" s="29">
        <v>0</v>
      </c>
      <c r="F6" s="30">
        <v>183.96</v>
      </c>
      <c r="G6" s="30">
        <v>-0.16</v>
      </c>
      <c r="H6" s="31">
        <f t="shared" si="1"/>
        <v>8.6975429441182861E-4</v>
      </c>
      <c r="I6" s="31">
        <f t="shared" si="2"/>
        <v>0.1159237330483022</v>
      </c>
      <c r="J6" s="32">
        <f t="shared" si="5"/>
        <v>21.325329931565673</v>
      </c>
      <c r="K6" s="32">
        <f t="shared" si="3"/>
        <v>2.1325329931565671</v>
      </c>
      <c r="L6" s="29">
        <v>68</v>
      </c>
      <c r="M6" s="33">
        <f t="shared" si="6"/>
        <v>0.14705882352941177</v>
      </c>
      <c r="N6" s="29">
        <v>55</v>
      </c>
      <c r="O6" s="34">
        <f t="shared" ref="O6:P6" si="14">D6/7</f>
        <v>1.4285714285714286</v>
      </c>
      <c r="P6" s="34">
        <f t="shared" si="14"/>
        <v>0</v>
      </c>
      <c r="Q6" s="29">
        <f t="shared" si="8"/>
        <v>38</v>
      </c>
      <c r="R6" s="29"/>
      <c r="S6" s="35">
        <v>1.2199413489736</v>
      </c>
      <c r="T6" s="28">
        <v>260</v>
      </c>
      <c r="U6" s="36">
        <v>80</v>
      </c>
      <c r="V6" s="37" t="s">
        <v>361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0.42514308796296291</v>
      </c>
      <c r="AD6" s="39">
        <f t="shared" si="12"/>
        <v>-5.8669746138888881</v>
      </c>
      <c r="AE6" s="39">
        <v>-6.56</v>
      </c>
      <c r="AF6" s="39">
        <v>-6.3413695454545467</v>
      </c>
      <c r="AG6" s="39">
        <v>0</v>
      </c>
    </row>
    <row r="7" spans="1:33" ht="15.75" customHeight="1" x14ac:dyDescent="0.2">
      <c r="A7" s="28" t="s">
        <v>39</v>
      </c>
      <c r="B7" s="28" t="s">
        <v>259</v>
      </c>
      <c r="C7" s="15">
        <f t="shared" si="4"/>
        <v>20.545555555555556</v>
      </c>
      <c r="D7" s="29">
        <v>9</v>
      </c>
      <c r="E7" s="29">
        <v>2</v>
      </c>
      <c r="F7" s="30">
        <v>184.91</v>
      </c>
      <c r="G7" s="30">
        <v>-0.08</v>
      </c>
      <c r="H7" s="31">
        <f t="shared" si="1"/>
        <v>4.3264290736033748E-4</v>
      </c>
      <c r="I7" s="31">
        <f t="shared" si="2"/>
        <v>0.19307174808506333</v>
      </c>
      <c r="J7" s="32">
        <f t="shared" si="5"/>
        <v>35.700896938409059</v>
      </c>
      <c r="K7" s="32">
        <f t="shared" si="3"/>
        <v>3.9667663264898954</v>
      </c>
      <c r="L7" s="29">
        <v>65</v>
      </c>
      <c r="M7" s="33">
        <f t="shared" si="6"/>
        <v>0.13846153846153847</v>
      </c>
      <c r="N7" s="29">
        <v>44</v>
      </c>
      <c r="O7" s="34">
        <f t="shared" ref="O7:P7" si="15">D7/7</f>
        <v>1.2857142857142858</v>
      </c>
      <c r="P7" s="34">
        <f t="shared" si="15"/>
        <v>0.2857142857142857</v>
      </c>
      <c r="Q7" s="29">
        <f t="shared" si="8"/>
        <v>28</v>
      </c>
      <c r="R7" s="29"/>
      <c r="S7" s="35">
        <v>1.3557046979865699</v>
      </c>
      <c r="T7" s="28">
        <v>260</v>
      </c>
      <c r="U7" s="36">
        <v>80</v>
      </c>
      <c r="V7" s="37" t="s">
        <v>361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0.42514308796296291</v>
      </c>
      <c r="AD7" s="39">
        <f t="shared" si="12"/>
        <v>-5.2802771524999992</v>
      </c>
      <c r="AE7" s="39">
        <v>-6.56</v>
      </c>
      <c r="AF7" s="39">
        <v>-6.3413695454545467</v>
      </c>
      <c r="AG7" s="39">
        <v>0</v>
      </c>
    </row>
    <row r="8" spans="1:33" ht="15.75" customHeight="1" x14ac:dyDescent="0.2">
      <c r="A8" s="28" t="s">
        <v>41</v>
      </c>
      <c r="B8" s="28" t="s">
        <v>154</v>
      </c>
      <c r="C8" s="15">
        <f t="shared" si="4"/>
        <v>22.49</v>
      </c>
      <c r="D8" s="29">
        <v>4</v>
      </c>
      <c r="E8" s="29">
        <v>1</v>
      </c>
      <c r="F8" s="30">
        <v>89.96</v>
      </c>
      <c r="G8" s="30">
        <v>0</v>
      </c>
      <c r="H8" s="31">
        <f t="shared" si="1"/>
        <v>0</v>
      </c>
      <c r="I8" s="31">
        <f t="shared" si="2"/>
        <v>0.25032470158341974</v>
      </c>
      <c r="J8" s="32">
        <f t="shared" si="5"/>
        <v>22.519210154444441</v>
      </c>
      <c r="K8" s="32">
        <f t="shared" si="3"/>
        <v>5.6298025386111101</v>
      </c>
      <c r="L8" s="29">
        <v>63</v>
      </c>
      <c r="M8" s="33">
        <f t="shared" si="6"/>
        <v>6.3492063492063489E-2</v>
      </c>
      <c r="N8" s="29">
        <v>34</v>
      </c>
      <c r="O8" s="34">
        <f t="shared" ref="O8:P8" si="16">D8/7</f>
        <v>0.5714285714285714</v>
      </c>
      <c r="P8" s="34">
        <f t="shared" si="16"/>
        <v>0.14285714285714285</v>
      </c>
      <c r="Q8" s="29">
        <f t="shared" si="8"/>
        <v>47</v>
      </c>
      <c r="R8" s="29"/>
      <c r="S8" s="35">
        <v>1.5529411764705801</v>
      </c>
      <c r="T8" s="28">
        <v>275</v>
      </c>
      <c r="U8" s="36">
        <v>80</v>
      </c>
      <c r="V8" s="37" t="s">
        <v>362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0.42514308796296291</v>
      </c>
      <c r="AD8" s="39">
        <f t="shared" si="12"/>
        <v>-2.3467898455555551</v>
      </c>
      <c r="AE8" s="39">
        <v>-6.56</v>
      </c>
      <c r="AF8" s="39">
        <v>-6.34</v>
      </c>
      <c r="AG8" s="39">
        <v>0</v>
      </c>
    </row>
    <row r="9" spans="1:33" ht="15.75" customHeight="1" x14ac:dyDescent="0.2">
      <c r="A9" s="28" t="s">
        <v>43</v>
      </c>
      <c r="B9" s="28" t="s">
        <v>344</v>
      </c>
      <c r="C9" s="15">
        <f t="shared" si="4"/>
        <v>23.99</v>
      </c>
      <c r="D9" s="29">
        <v>6</v>
      </c>
      <c r="E9" s="29">
        <v>1</v>
      </c>
      <c r="F9" s="30">
        <v>143.94</v>
      </c>
      <c r="G9" s="30">
        <v>0</v>
      </c>
      <c r="H9" s="31">
        <f t="shared" si="1"/>
        <v>0</v>
      </c>
      <c r="I9" s="31">
        <f t="shared" si="2"/>
        <v>0.27229848772110465</v>
      </c>
      <c r="J9" s="32">
        <f t="shared" si="5"/>
        <v>39.194644322575805</v>
      </c>
      <c r="K9" s="32">
        <f t="shared" si="3"/>
        <v>6.5324407204293005</v>
      </c>
      <c r="L9" s="29">
        <v>69</v>
      </c>
      <c r="M9" s="33">
        <f t="shared" si="6"/>
        <v>8.6956521739130432E-2</v>
      </c>
      <c r="N9" s="29">
        <v>22</v>
      </c>
      <c r="O9" s="34">
        <f t="shared" ref="O9:P9" si="17">D9/7</f>
        <v>0.8571428571428571</v>
      </c>
      <c r="P9" s="34">
        <f t="shared" si="17"/>
        <v>0.14285714285714285</v>
      </c>
      <c r="Q9" s="29">
        <f t="shared" si="8"/>
        <v>22</v>
      </c>
      <c r="R9" s="29"/>
      <c r="S9" s="35">
        <v>1.3802816901408399</v>
      </c>
      <c r="T9" s="28">
        <v>275</v>
      </c>
      <c r="U9" s="36">
        <v>80</v>
      </c>
      <c r="V9" s="37" t="s">
        <v>363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0.42514308796296291</v>
      </c>
      <c r="AD9" s="39">
        <f t="shared" si="12"/>
        <v>-3.5201847683333325</v>
      </c>
      <c r="AE9" s="39">
        <v>-6.56</v>
      </c>
      <c r="AF9" s="39">
        <v>-6.7123618181818099</v>
      </c>
      <c r="AG9" s="39">
        <v>0</v>
      </c>
    </row>
    <row r="10" spans="1:33" ht="15.75" customHeight="1" x14ac:dyDescent="0.2">
      <c r="A10" s="28" t="s">
        <v>44</v>
      </c>
      <c r="B10" s="28" t="s">
        <v>241</v>
      </c>
      <c r="C10" s="15">
        <f t="shared" si="4"/>
        <v>23.99</v>
      </c>
      <c r="D10" s="29">
        <v>1</v>
      </c>
      <c r="E10" s="29">
        <v>1</v>
      </c>
      <c r="F10" s="30">
        <v>23.99</v>
      </c>
      <c r="G10" s="30">
        <v>-0.08</v>
      </c>
      <c r="H10" s="31">
        <f t="shared" si="1"/>
        <v>3.3347228011671531E-3</v>
      </c>
      <c r="I10" s="31">
        <f t="shared" si="2"/>
        <v>0.26896376491993751</v>
      </c>
      <c r="J10" s="32">
        <f t="shared" si="5"/>
        <v>6.4524407204293004</v>
      </c>
      <c r="K10" s="32">
        <f t="shared" si="3"/>
        <v>6.4524407204293004</v>
      </c>
      <c r="L10" s="29">
        <v>50</v>
      </c>
      <c r="M10" s="33">
        <f t="shared" si="6"/>
        <v>0.02</v>
      </c>
      <c r="N10" s="29">
        <v>17</v>
      </c>
      <c r="O10" s="34">
        <f t="shared" ref="O10:P10" si="18">D10/7</f>
        <v>0.14285714285714285</v>
      </c>
      <c r="P10" s="34">
        <f t="shared" si="18"/>
        <v>0.14285714285714285</v>
      </c>
      <c r="Q10" s="29">
        <f t="shared" si="8"/>
        <v>59</v>
      </c>
      <c r="R10" s="29"/>
      <c r="S10" s="35">
        <v>1.48031496062992</v>
      </c>
      <c r="T10" s="28">
        <v>275</v>
      </c>
      <c r="U10" s="36" t="s">
        <v>33</v>
      </c>
      <c r="V10" s="37" t="s">
        <v>364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0.42514308796296291</v>
      </c>
      <c r="AD10" s="39">
        <f t="shared" si="12"/>
        <v>-0.58669746138888879</v>
      </c>
      <c r="AE10" s="39">
        <v>-6.56</v>
      </c>
      <c r="AF10" s="39">
        <v>-6.7123618181818099</v>
      </c>
      <c r="AG10" s="39">
        <v>0</v>
      </c>
    </row>
    <row r="11" spans="1:33" ht="15.75" customHeight="1" x14ac:dyDescent="0.2">
      <c r="A11" s="28" t="s">
        <v>45</v>
      </c>
      <c r="B11" s="28" t="s">
        <v>365</v>
      </c>
      <c r="C11" s="15">
        <f t="shared" si="4"/>
        <v>24.393999999999998</v>
      </c>
      <c r="D11" s="29">
        <v>5</v>
      </c>
      <c r="E11" s="29">
        <v>1</v>
      </c>
      <c r="F11" s="30">
        <v>121.96999999999998</v>
      </c>
      <c r="G11" s="30">
        <v>-0.08</v>
      </c>
      <c r="H11" s="31">
        <f t="shared" si="1"/>
        <v>6.5589899155530057E-4</v>
      </c>
      <c r="I11" s="31">
        <f t="shared" si="2"/>
        <v>0.28121016317247272</v>
      </c>
      <c r="J11" s="32">
        <f t="shared" si="5"/>
        <v>34.299203602146491</v>
      </c>
      <c r="K11" s="32">
        <f t="shared" si="3"/>
        <v>6.8598407204292986</v>
      </c>
      <c r="L11" s="29">
        <v>49</v>
      </c>
      <c r="M11" s="33">
        <f t="shared" si="6"/>
        <v>0.10204081632653061</v>
      </c>
      <c r="N11" s="29">
        <v>8</v>
      </c>
      <c r="O11" s="34">
        <f t="shared" ref="O11:P11" si="19">D11/7</f>
        <v>0.7142857142857143</v>
      </c>
      <c r="P11" s="34">
        <f t="shared" si="19"/>
        <v>0.14285714285714285</v>
      </c>
      <c r="Q11" s="29">
        <f t="shared" si="8"/>
        <v>9</v>
      </c>
      <c r="R11" s="29"/>
      <c r="S11" s="35">
        <v>1.73755656108597</v>
      </c>
      <c r="T11" s="28">
        <v>275</v>
      </c>
      <c r="U11" s="36" t="s">
        <v>33</v>
      </c>
      <c r="V11" s="37" t="s">
        <v>366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0.42514308796296291</v>
      </c>
      <c r="AD11" s="39">
        <f t="shared" si="12"/>
        <v>-2.933487306944444</v>
      </c>
      <c r="AE11" s="39">
        <v>-6.56</v>
      </c>
      <c r="AF11" s="39">
        <v>-6.7123618181818099</v>
      </c>
      <c r="AG11" s="39">
        <v>0</v>
      </c>
    </row>
    <row r="12" spans="1:33" ht="15.75" customHeight="1" x14ac:dyDescent="0.2">
      <c r="A12" s="28" t="s">
        <v>46</v>
      </c>
      <c r="B12" s="28" t="s">
        <v>154</v>
      </c>
      <c r="C12" s="15">
        <f t="shared" si="4"/>
        <v>24.99</v>
      </c>
      <c r="D12" s="29">
        <v>2</v>
      </c>
      <c r="E12" s="29">
        <v>0</v>
      </c>
      <c r="F12" s="30">
        <v>49.98</v>
      </c>
      <c r="G12" s="30">
        <v>-0.15000000000000002</v>
      </c>
      <c r="H12" s="31">
        <f t="shared" si="1"/>
        <v>3.0012004801920774E-3</v>
      </c>
      <c r="I12" s="31">
        <f t="shared" si="2"/>
        <v>0.29241459465503405</v>
      </c>
      <c r="J12" s="32">
        <f t="shared" si="5"/>
        <v>14.614881440858602</v>
      </c>
      <c r="K12" s="32">
        <f t="shared" si="3"/>
        <v>7.3074407204293008</v>
      </c>
      <c r="L12" s="29">
        <v>27</v>
      </c>
      <c r="M12" s="33">
        <f t="shared" si="6"/>
        <v>7.407407407407407E-2</v>
      </c>
      <c r="N12" s="29">
        <v>5</v>
      </c>
      <c r="O12" s="34">
        <f t="shared" ref="O12:P12" si="20">D12/7</f>
        <v>0.2857142857142857</v>
      </c>
      <c r="P12" s="34">
        <f t="shared" si="20"/>
        <v>0</v>
      </c>
      <c r="Q12" s="29">
        <f t="shared" si="8"/>
        <v>17</v>
      </c>
      <c r="R12" s="29"/>
      <c r="S12" s="35">
        <v>2.0434782608695601</v>
      </c>
      <c r="T12" s="28">
        <v>275</v>
      </c>
      <c r="U12" s="36" t="s">
        <v>33</v>
      </c>
      <c r="V12" s="37" t="s">
        <v>366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0.42514308796296291</v>
      </c>
      <c r="AD12" s="39">
        <f t="shared" si="12"/>
        <v>-1.1733949227777776</v>
      </c>
      <c r="AE12" s="39">
        <v>-6.56</v>
      </c>
      <c r="AF12" s="39">
        <v>-6.7123618181818099</v>
      </c>
      <c r="AG12" s="39">
        <v>0</v>
      </c>
    </row>
    <row r="13" spans="1:33" ht="15.75" customHeight="1" x14ac:dyDescent="0.2">
      <c r="A13" s="28" t="s">
        <v>47</v>
      </c>
      <c r="B13" s="28" t="s">
        <v>154</v>
      </c>
      <c r="C13" s="15">
        <f t="shared" si="4"/>
        <v>25.99</v>
      </c>
      <c r="D13" s="29">
        <v>2</v>
      </c>
      <c r="E13" s="29">
        <v>0</v>
      </c>
      <c r="F13" s="32">
        <v>51.98</v>
      </c>
      <c r="G13" s="30">
        <v>0</v>
      </c>
      <c r="H13" s="31">
        <f t="shared" si="1"/>
        <v>0</v>
      </c>
      <c r="I13" s="31">
        <f t="shared" si="2"/>
        <v>0.30924130933128896</v>
      </c>
      <c r="J13" s="32">
        <f t="shared" si="5"/>
        <v>16.0743632590404</v>
      </c>
      <c r="K13" s="32">
        <f t="shared" si="3"/>
        <v>8.0371816295201999</v>
      </c>
      <c r="L13" s="29">
        <v>16</v>
      </c>
      <c r="M13" s="33">
        <f t="shared" si="6"/>
        <v>0.125</v>
      </c>
      <c r="N13" s="29">
        <v>1</v>
      </c>
      <c r="O13" s="34">
        <f t="shared" ref="O13:P13" si="21">D13/7</f>
        <v>0.2857142857142857</v>
      </c>
      <c r="P13" s="34">
        <f t="shared" si="21"/>
        <v>0</v>
      </c>
      <c r="Q13" s="29">
        <f t="shared" si="8"/>
        <v>3</v>
      </c>
      <c r="R13" s="29"/>
      <c r="S13" s="35">
        <v>2.0790960451977401</v>
      </c>
      <c r="T13" s="28">
        <v>275</v>
      </c>
      <c r="U13" s="36" t="s">
        <v>33</v>
      </c>
      <c r="V13" s="37" t="s">
        <v>366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0.42514308796296291</v>
      </c>
      <c r="AD13" s="39">
        <f t="shared" si="12"/>
        <v>-1.1733949227777776</v>
      </c>
      <c r="AE13" s="39">
        <v>-6.56</v>
      </c>
      <c r="AF13" s="39">
        <v>-6.9076209090909098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455</v>
      </c>
      <c r="U14" s="36" t="s">
        <v>33</v>
      </c>
      <c r="V14" s="37" t="s">
        <v>367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-6.9076209090909098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250</v>
      </c>
      <c r="U15" s="36">
        <v>180</v>
      </c>
      <c r="V15" s="37" t="s">
        <v>368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-6.9076209090909098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265</v>
      </c>
      <c r="U16" s="36">
        <v>180</v>
      </c>
      <c r="V16" s="37" t="s">
        <v>368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-6.9076209090909098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265</v>
      </c>
      <c r="U17" s="36">
        <v>180</v>
      </c>
      <c r="V17" s="37" t="s">
        <v>368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-6.9076209090909098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265</v>
      </c>
      <c r="U18" s="36">
        <v>180</v>
      </c>
      <c r="V18" s="37" t="s">
        <v>369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0.42514308796296291</v>
      </c>
      <c r="AD18" s="39">
        <f t="shared" si="12"/>
        <v>0</v>
      </c>
      <c r="AE18" s="39">
        <v>-6.56</v>
      </c>
      <c r="AF18" s="39">
        <v>-6.9076209090909098</v>
      </c>
      <c r="AG18" s="39">
        <v>0</v>
      </c>
    </row>
    <row r="19" spans="1:33" ht="15.75" customHeight="1" x14ac:dyDescent="0.2">
      <c r="A19" s="28" t="s">
        <v>54</v>
      </c>
      <c r="B19" s="28" t="s">
        <v>167</v>
      </c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265</v>
      </c>
      <c r="U19" s="36">
        <v>180</v>
      </c>
      <c r="V19" s="37" t="s">
        <v>370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-6.9076209090909106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265</v>
      </c>
      <c r="U20" s="36">
        <v>180</v>
      </c>
      <c r="V20" s="37" t="s">
        <v>370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-6.9076209090909106</v>
      </c>
      <c r="AG20" s="39">
        <v>0</v>
      </c>
    </row>
    <row r="21" spans="1:33" ht="15.75" customHeight="1" x14ac:dyDescent="0.2">
      <c r="A21" s="28" t="s">
        <v>56</v>
      </c>
      <c r="B21" s="28" t="s">
        <v>167</v>
      </c>
      <c r="C21" s="15">
        <f t="shared" si="4"/>
        <v>24</v>
      </c>
      <c r="D21" s="29">
        <v>2</v>
      </c>
      <c r="E21" s="29">
        <v>0</v>
      </c>
      <c r="F21" s="32">
        <v>48</v>
      </c>
      <c r="G21" s="30">
        <v>0</v>
      </c>
      <c r="H21" s="31">
        <f t="shared" si="1"/>
        <v>0</v>
      </c>
      <c r="I21" s="31">
        <f t="shared" si="2"/>
        <v>0.26440340123000833</v>
      </c>
      <c r="J21" s="32">
        <f t="shared" si="5"/>
        <v>12.691363259040399</v>
      </c>
      <c r="K21" s="32">
        <f t="shared" si="3"/>
        <v>6.3456816295201994</v>
      </c>
      <c r="L21" s="29">
        <v>2</v>
      </c>
      <c r="M21" s="33">
        <f t="shared" si="6"/>
        <v>1</v>
      </c>
      <c r="N21" s="29">
        <v>181</v>
      </c>
      <c r="O21" s="34">
        <f t="shared" ref="O21:P21" si="29">D21/7</f>
        <v>0.2857142857142857</v>
      </c>
      <c r="P21" s="34">
        <f t="shared" si="29"/>
        <v>0</v>
      </c>
      <c r="Q21" s="29">
        <f t="shared" si="8"/>
        <v>633</v>
      </c>
      <c r="R21" s="29"/>
      <c r="S21" s="35">
        <v>0.36529680365296802</v>
      </c>
      <c r="T21" s="28">
        <v>85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0.42514308796296291</v>
      </c>
      <c r="AD21" s="39">
        <f t="shared" si="12"/>
        <v>-1.1733949227777776</v>
      </c>
      <c r="AE21" s="39">
        <v>-6.56</v>
      </c>
      <c r="AF21" s="39">
        <v>-6.9076209090909106</v>
      </c>
      <c r="AG21" s="39">
        <v>0</v>
      </c>
    </row>
    <row r="22" spans="1:33" ht="15.75" customHeight="1" x14ac:dyDescent="0.2">
      <c r="A22" s="28" t="s">
        <v>57</v>
      </c>
      <c r="B22" s="28" t="s">
        <v>351</v>
      </c>
      <c r="C22" s="15">
        <f t="shared" si="4"/>
        <v>20</v>
      </c>
      <c r="D22" s="29">
        <v>1</v>
      </c>
      <c r="E22" s="29">
        <v>0</v>
      </c>
      <c r="F22" s="30">
        <v>20</v>
      </c>
      <c r="G22" s="30">
        <v>0</v>
      </c>
      <c r="H22" s="31">
        <f t="shared" si="1"/>
        <v>0</v>
      </c>
      <c r="I22" s="31">
        <f t="shared" si="2"/>
        <v>0.14728408147601005</v>
      </c>
      <c r="J22" s="32">
        <f t="shared" si="5"/>
        <v>2.9456816295202009</v>
      </c>
      <c r="K22" s="32">
        <f t="shared" si="3"/>
        <v>2.9456816295202009</v>
      </c>
      <c r="L22" s="29">
        <v>18</v>
      </c>
      <c r="M22" s="33">
        <f t="shared" si="6"/>
        <v>5.5555555555555552E-2</v>
      </c>
      <c r="N22" s="29">
        <v>176</v>
      </c>
      <c r="O22" s="34">
        <f t="shared" ref="O22:P22" si="30">D22/7</f>
        <v>0.14285714285714285</v>
      </c>
      <c r="P22" s="34">
        <f t="shared" si="30"/>
        <v>0</v>
      </c>
      <c r="Q22" s="29">
        <f t="shared" si="8"/>
        <v>1232</v>
      </c>
      <c r="R22" s="29"/>
      <c r="S22" s="35">
        <v>0.29850746268656703</v>
      </c>
      <c r="T22" s="28">
        <v>85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0.42514308796296291</v>
      </c>
      <c r="AD22" s="39">
        <f t="shared" si="12"/>
        <v>-0.58669746138888879</v>
      </c>
      <c r="AE22" s="39">
        <v>-6.56</v>
      </c>
      <c r="AF22" s="39">
        <v>-6.9076209090909106</v>
      </c>
      <c r="AG22" s="39">
        <v>0</v>
      </c>
    </row>
    <row r="23" spans="1:33" ht="15.75" customHeight="1" x14ac:dyDescent="0.2">
      <c r="A23" s="28" t="s">
        <v>58</v>
      </c>
      <c r="B23" s="28" t="s">
        <v>371</v>
      </c>
      <c r="C23" s="15">
        <f t="shared" si="4"/>
        <v>18.5</v>
      </c>
      <c r="D23" s="29">
        <v>4</v>
      </c>
      <c r="E23" s="29">
        <v>0</v>
      </c>
      <c r="F23" s="32">
        <v>74</v>
      </c>
      <c r="G23" s="30">
        <v>-7.43</v>
      </c>
      <c r="H23" s="31">
        <f t="shared" si="1"/>
        <v>0.10040540540540541</v>
      </c>
      <c r="I23" s="31">
        <f t="shared" si="2"/>
        <v>-1.0098290296205369E-2</v>
      </c>
      <c r="J23" s="32">
        <f t="shared" si="5"/>
        <v>-0.74727348191919729</v>
      </c>
      <c r="K23" s="32">
        <f t="shared" si="3"/>
        <v>-0.18681837047979932</v>
      </c>
      <c r="L23" s="29">
        <v>27</v>
      </c>
      <c r="M23" s="33">
        <f t="shared" si="6"/>
        <v>0.14814814814814814</v>
      </c>
      <c r="N23" s="29">
        <v>171</v>
      </c>
      <c r="O23" s="34">
        <f t="shared" ref="O23:P23" si="31">D23/7</f>
        <v>0.5714285714285714</v>
      </c>
      <c r="P23" s="34">
        <f t="shared" si="31"/>
        <v>0</v>
      </c>
      <c r="Q23" s="29">
        <f t="shared" si="8"/>
        <v>299</v>
      </c>
      <c r="R23" s="29"/>
      <c r="S23" s="35">
        <v>0.30601092896174797</v>
      </c>
      <c r="T23" s="28">
        <v>85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0.42514308796296291</v>
      </c>
      <c r="AD23" s="39">
        <f t="shared" si="12"/>
        <v>-2.3467898455555551</v>
      </c>
      <c r="AE23" s="39">
        <v>-6.56</v>
      </c>
      <c r="AF23" s="39">
        <v>-6.9076209090909106</v>
      </c>
      <c r="AG23" s="39">
        <v>0</v>
      </c>
    </row>
    <row r="24" spans="1:33" ht="15.75" customHeight="1" x14ac:dyDescent="0.2">
      <c r="A24" s="28" t="s">
        <v>59</v>
      </c>
      <c r="B24" s="28" t="s">
        <v>372</v>
      </c>
      <c r="C24" s="15">
        <f t="shared" si="4"/>
        <v>17.989999999999998</v>
      </c>
      <c r="D24" s="29">
        <v>7</v>
      </c>
      <c r="E24" s="29">
        <v>0</v>
      </c>
      <c r="F24" s="32">
        <v>125.92999999999998</v>
      </c>
      <c r="G24" s="32">
        <v>-39.03</v>
      </c>
      <c r="H24" s="31">
        <f t="shared" si="1"/>
        <v>0.30993409036766462</v>
      </c>
      <c r="I24" s="31">
        <f t="shared" si="2"/>
        <v>-0.25545722697815149</v>
      </c>
      <c r="J24" s="32">
        <f t="shared" si="5"/>
        <v>-32.169728593358613</v>
      </c>
      <c r="K24" s="32">
        <f t="shared" si="3"/>
        <v>-4.5956755133369445</v>
      </c>
      <c r="L24" s="29">
        <v>44</v>
      </c>
      <c r="M24" s="33">
        <f t="shared" si="6"/>
        <v>0.15909090909090909</v>
      </c>
      <c r="N24" s="29">
        <v>167</v>
      </c>
      <c r="O24" s="34">
        <f t="shared" ref="O24:P24" si="32">D24/7</f>
        <v>1</v>
      </c>
      <c r="P24" s="34">
        <f t="shared" si="32"/>
        <v>0</v>
      </c>
      <c r="Q24" s="29">
        <f t="shared" si="8"/>
        <v>167</v>
      </c>
      <c r="R24" s="29"/>
      <c r="S24" s="35">
        <v>0.329670329670329</v>
      </c>
      <c r="T24" s="28">
        <v>85</v>
      </c>
      <c r="U24" s="36" t="s">
        <v>33</v>
      </c>
      <c r="V24" s="37" t="s">
        <v>33</v>
      </c>
      <c r="W24" s="28">
        <v>3</v>
      </c>
      <c r="X24" s="38">
        <f t="shared" si="9"/>
        <v>0.42857142857142855</v>
      </c>
      <c r="Y24" s="39">
        <f t="shared" si="10"/>
        <v>5.5757142857142856</v>
      </c>
      <c r="Z24" s="28">
        <v>4</v>
      </c>
      <c r="AA24" s="28" t="s">
        <v>34</v>
      </c>
      <c r="AB24" s="40">
        <f t="shared" si="11"/>
        <v>-0.69</v>
      </c>
      <c r="AC24" s="41">
        <v>0.42514308796296291</v>
      </c>
      <c r="AD24" s="39">
        <f t="shared" si="12"/>
        <v>-4.1068822297222214</v>
      </c>
      <c r="AE24" s="39">
        <v>-6.56</v>
      </c>
      <c r="AF24" s="39">
        <v>-6.9076209090909106</v>
      </c>
      <c r="AG24" s="39">
        <v>-1.8</v>
      </c>
    </row>
    <row r="25" spans="1:33" ht="15.75" customHeight="1" x14ac:dyDescent="0.2">
      <c r="A25" s="14" t="s">
        <v>60</v>
      </c>
      <c r="B25" s="14" t="s">
        <v>373</v>
      </c>
      <c r="C25" s="15">
        <f t="shared" si="4"/>
        <v>17.994999999999994</v>
      </c>
      <c r="D25" s="16">
        <v>2</v>
      </c>
      <c r="E25" s="16">
        <v>2</v>
      </c>
      <c r="F25" s="17">
        <v>35.989999999999988</v>
      </c>
      <c r="G25" s="17">
        <v>-52.6</v>
      </c>
      <c r="H25" s="31">
        <f t="shared" si="1"/>
        <v>1.4615170880800228</v>
      </c>
      <c r="I25" s="31">
        <f t="shared" si="2"/>
        <v>-1.3926617094408946</v>
      </c>
      <c r="J25" s="32">
        <f t="shared" si="5"/>
        <v>-50.121894922777784</v>
      </c>
      <c r="K25" s="32">
        <f t="shared" si="3"/>
        <v>-25.060947461388892</v>
      </c>
      <c r="L25" s="16">
        <v>48</v>
      </c>
      <c r="M25" s="33">
        <f t="shared" si="6"/>
        <v>4.1666666666666664E-2</v>
      </c>
      <c r="N25" s="16">
        <v>161</v>
      </c>
      <c r="O25" s="34">
        <f t="shared" ref="O25:P25" si="33">D25/7</f>
        <v>0.2857142857142857</v>
      </c>
      <c r="P25" s="34">
        <f t="shared" si="33"/>
        <v>0.2857142857142857</v>
      </c>
      <c r="Q25" s="29">
        <f t="shared" si="8"/>
        <v>281</v>
      </c>
      <c r="R25" s="29"/>
      <c r="S25" s="21">
        <v>0.21839080459770119</v>
      </c>
      <c r="T25" s="28">
        <v>85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17.533333333333335</v>
      </c>
      <c r="Z25" s="14">
        <v>3</v>
      </c>
      <c r="AA25" s="28" t="s">
        <v>34</v>
      </c>
      <c r="AB25" s="40">
        <f t="shared" si="11"/>
        <v>-0.69</v>
      </c>
      <c r="AC25" s="41">
        <v>0.42514308796296291</v>
      </c>
      <c r="AD25" s="39">
        <f t="shared" si="12"/>
        <v>-1.1733949227777776</v>
      </c>
      <c r="AE25" s="25">
        <v>-6.56</v>
      </c>
      <c r="AF25" s="25">
        <v>-6.91</v>
      </c>
      <c r="AG25" s="25">
        <v>0</v>
      </c>
    </row>
    <row r="26" spans="1:33" ht="15.75" customHeight="1" x14ac:dyDescent="0.2">
      <c r="A26" s="14" t="s">
        <v>61</v>
      </c>
      <c r="B26" s="14" t="s">
        <v>374</v>
      </c>
      <c r="C26" s="15">
        <f t="shared" si="4"/>
        <v>15.494999999999999</v>
      </c>
      <c r="D26" s="16">
        <v>4</v>
      </c>
      <c r="E26" s="16">
        <v>1</v>
      </c>
      <c r="F26" s="17">
        <v>61.98</v>
      </c>
      <c r="G26" s="17">
        <v>-18.350000000000001</v>
      </c>
      <c r="H26" s="31">
        <f t="shared" si="1"/>
        <v>0.29606324620845437</v>
      </c>
      <c r="I26" s="31">
        <f t="shared" si="2"/>
        <v>-0.35437679060857058</v>
      </c>
      <c r="J26" s="32">
        <f t="shared" si="5"/>
        <v>-21.964273481919204</v>
      </c>
      <c r="K26" s="32">
        <f t="shared" si="3"/>
        <v>-5.4910683704798009</v>
      </c>
      <c r="L26" s="16">
        <v>29</v>
      </c>
      <c r="M26" s="33">
        <f t="shared" si="6"/>
        <v>0.13793103448275862</v>
      </c>
      <c r="N26" s="16">
        <v>157</v>
      </c>
      <c r="O26" s="34">
        <f t="shared" ref="O26:P26" si="34">D26/7</f>
        <v>0.5714285714285714</v>
      </c>
      <c r="P26" s="34">
        <f t="shared" si="34"/>
        <v>0.14285714285714285</v>
      </c>
      <c r="Q26" s="29">
        <f t="shared" si="8"/>
        <v>219</v>
      </c>
      <c r="R26" s="29"/>
      <c r="S26" s="21">
        <v>0.2359882005899705</v>
      </c>
      <c r="T26" s="28">
        <v>85</v>
      </c>
      <c r="U26" s="36" t="s">
        <v>33</v>
      </c>
      <c r="V26" s="37" t="s">
        <v>33</v>
      </c>
      <c r="W26" s="14">
        <v>1</v>
      </c>
      <c r="X26" s="38">
        <f t="shared" si="9"/>
        <v>0.25</v>
      </c>
      <c r="Y26" s="39">
        <f t="shared" si="10"/>
        <v>4.5875000000000004</v>
      </c>
      <c r="Z26" s="14">
        <v>3</v>
      </c>
      <c r="AA26" s="28" t="s">
        <v>34</v>
      </c>
      <c r="AB26" s="40">
        <f t="shared" si="11"/>
        <v>-0.69</v>
      </c>
      <c r="AC26" s="41">
        <v>0.42514308796296291</v>
      </c>
      <c r="AD26" s="39">
        <f t="shared" si="12"/>
        <v>-2.3467898455555551</v>
      </c>
      <c r="AE26" s="25">
        <v>-6.58</v>
      </c>
      <c r="AF26" s="25">
        <v>-6.9076209090909098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13.992857142857144</v>
      </c>
      <c r="D27" s="16">
        <v>7</v>
      </c>
      <c r="E27" s="16">
        <v>0</v>
      </c>
      <c r="F27" s="17">
        <v>97.95</v>
      </c>
      <c r="G27" s="17">
        <v>-25.99</v>
      </c>
      <c r="H27" s="31">
        <f t="shared" si="1"/>
        <v>0.26533945890760591</v>
      </c>
      <c r="I27" s="31">
        <f t="shared" si="2"/>
        <v>-0.44260059819661662</v>
      </c>
      <c r="J27" s="32">
        <f t="shared" si="5"/>
        <v>-43.352728593358599</v>
      </c>
      <c r="K27" s="32">
        <f t="shared" si="3"/>
        <v>-6.1932469419083711</v>
      </c>
      <c r="L27" s="16">
        <v>35</v>
      </c>
      <c r="M27" s="33">
        <f t="shared" si="6"/>
        <v>0.2</v>
      </c>
      <c r="N27" s="16">
        <v>150</v>
      </c>
      <c r="O27" s="34">
        <f t="shared" ref="O27:P27" si="35">D27/7</f>
        <v>1</v>
      </c>
      <c r="P27" s="34">
        <f t="shared" si="35"/>
        <v>0</v>
      </c>
      <c r="Q27" s="29">
        <f t="shared" si="8"/>
        <v>150</v>
      </c>
      <c r="R27" s="29"/>
      <c r="S27" s="21">
        <v>0.35443037974683539</v>
      </c>
      <c r="T27" s="28">
        <v>85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0.42514308796296291</v>
      </c>
      <c r="AD27" s="39">
        <f t="shared" si="12"/>
        <v>-4.1068822297222214</v>
      </c>
      <c r="AE27" s="25">
        <v>-6.58</v>
      </c>
      <c r="AF27" s="25">
        <v>-6.9076209090909098</v>
      </c>
      <c r="AG27" s="25">
        <v>-2.1</v>
      </c>
    </row>
    <row r="28" spans="1:33" ht="15.75" customHeight="1" x14ac:dyDescent="0.2">
      <c r="A28" s="14" t="s">
        <v>63</v>
      </c>
      <c r="B28" s="14" t="s">
        <v>375</v>
      </c>
      <c r="C28" s="15">
        <f t="shared" si="4"/>
        <v>13.99</v>
      </c>
      <c r="D28" s="16">
        <v>7</v>
      </c>
      <c r="E28" s="16">
        <v>1</v>
      </c>
      <c r="F28" s="17">
        <v>97.93</v>
      </c>
      <c r="G28" s="17">
        <v>-30.27000000000001</v>
      </c>
      <c r="H28" s="31">
        <f t="shared" si="1"/>
        <v>0.30909833554579808</v>
      </c>
      <c r="I28" s="31">
        <f t="shared" si="2"/>
        <v>-0.49871658683098752</v>
      </c>
      <c r="J28" s="32">
        <f t="shared" si="5"/>
        <v>-48.83931534835861</v>
      </c>
      <c r="K28" s="32">
        <f t="shared" si="3"/>
        <v>-6.9770450497655156</v>
      </c>
      <c r="L28" s="16">
        <v>41</v>
      </c>
      <c r="M28" s="33">
        <f t="shared" si="6"/>
        <v>0.17073170731707318</v>
      </c>
      <c r="N28" s="16">
        <v>142</v>
      </c>
      <c r="O28" s="34">
        <f t="shared" ref="O28:P28" si="36">D28/7</f>
        <v>1</v>
      </c>
      <c r="P28" s="34">
        <f t="shared" si="36"/>
        <v>0.14285714285714285</v>
      </c>
      <c r="Q28" s="29">
        <f t="shared" si="8"/>
        <v>124</v>
      </c>
      <c r="R28" s="29"/>
      <c r="S28" s="21">
        <v>0.44164037854889587</v>
      </c>
      <c r="T28" s="14" t="s">
        <v>33</v>
      </c>
      <c r="U28" s="22">
        <v>70</v>
      </c>
      <c r="V28" s="43" t="s">
        <v>272</v>
      </c>
      <c r="W28" s="14">
        <v>2</v>
      </c>
      <c r="X28" s="38">
        <f t="shared" si="9"/>
        <v>0.2857142857142857</v>
      </c>
      <c r="Y28" s="39">
        <f t="shared" si="10"/>
        <v>15.135000000000005</v>
      </c>
      <c r="Z28" s="14">
        <v>0</v>
      </c>
      <c r="AA28" s="28" t="s">
        <v>34</v>
      </c>
      <c r="AB28" s="40">
        <f t="shared" si="11"/>
        <v>-0.69</v>
      </c>
      <c r="AC28" s="41">
        <v>0.42514308796296291</v>
      </c>
      <c r="AD28" s="39">
        <f t="shared" si="12"/>
        <v>-4.1068822297222214</v>
      </c>
      <c r="AE28" s="25">
        <v>-6.58</v>
      </c>
      <c r="AF28" s="25">
        <v>-7.3775618740909099</v>
      </c>
      <c r="AG28" s="25">
        <v>0</v>
      </c>
    </row>
    <row r="29" spans="1:33" ht="15.75" customHeight="1" x14ac:dyDescent="0.2">
      <c r="A29" s="14" t="s">
        <v>65</v>
      </c>
      <c r="B29" s="14" t="s">
        <v>197</v>
      </c>
      <c r="C29" s="15">
        <f t="shared" si="4"/>
        <v>13.99</v>
      </c>
      <c r="D29" s="16">
        <v>2</v>
      </c>
      <c r="E29" s="16">
        <v>0</v>
      </c>
      <c r="F29" s="17">
        <v>27.98</v>
      </c>
      <c r="G29" s="17">
        <v>-0.08</v>
      </c>
      <c r="H29" s="31">
        <f t="shared" si="1"/>
        <v>2.8591851322373124E-3</v>
      </c>
      <c r="I29" s="31">
        <f t="shared" si="2"/>
        <v>-3.9143432537385059E-2</v>
      </c>
      <c r="J29" s="32">
        <f t="shared" si="5"/>
        <v>-1.095233242396034</v>
      </c>
      <c r="K29" s="32">
        <f t="shared" si="3"/>
        <v>-0.54761662119801702</v>
      </c>
      <c r="L29" s="16">
        <v>27</v>
      </c>
      <c r="M29" s="33">
        <f t="shared" si="6"/>
        <v>7.407407407407407E-2</v>
      </c>
      <c r="N29" s="16">
        <v>140</v>
      </c>
      <c r="O29" s="34">
        <f t="shared" ref="O29:P29" si="37">D29/7</f>
        <v>0.2857142857142857</v>
      </c>
      <c r="P29" s="34">
        <f t="shared" si="37"/>
        <v>0</v>
      </c>
      <c r="Q29" s="29">
        <f t="shared" si="8"/>
        <v>490</v>
      </c>
      <c r="R29" s="29"/>
      <c r="S29" s="21">
        <v>0.33057851239669422</v>
      </c>
      <c r="T29" s="14" t="s">
        <v>33</v>
      </c>
      <c r="U29" s="22">
        <v>70</v>
      </c>
      <c r="V29" s="43" t="s">
        <v>274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0.42514308796296291</v>
      </c>
      <c r="AD29" s="39">
        <f t="shared" si="12"/>
        <v>-1.1733949227777776</v>
      </c>
      <c r="AE29" s="25">
        <v>-6.58</v>
      </c>
      <c r="AF29" s="25">
        <v>-5.2324191598091296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16.079999999999998</v>
      </c>
      <c r="D30" s="16">
        <v>3</v>
      </c>
      <c r="E30" s="16">
        <v>0</v>
      </c>
      <c r="F30" s="17">
        <v>48.239999999999995</v>
      </c>
      <c r="G30" s="17">
        <v>0</v>
      </c>
      <c r="H30" s="31">
        <f t="shared" si="1"/>
        <v>0</v>
      </c>
      <c r="I30" s="31">
        <f t="shared" si="2"/>
        <v>-3.9148130939918528E-2</v>
      </c>
      <c r="J30" s="32">
        <f t="shared" si="5"/>
        <v>-1.8885058365416696</v>
      </c>
      <c r="K30" s="32">
        <f t="shared" si="3"/>
        <v>-0.62950194551388983</v>
      </c>
      <c r="L30" s="16">
        <v>14</v>
      </c>
      <c r="M30" s="33">
        <f t="shared" si="6"/>
        <v>0.21428571428571427</v>
      </c>
      <c r="N30" s="16">
        <v>140</v>
      </c>
      <c r="O30" s="34">
        <f t="shared" ref="O30:P30" si="38">D30/7</f>
        <v>0.42857142857142855</v>
      </c>
      <c r="P30" s="34">
        <f t="shared" si="38"/>
        <v>0</v>
      </c>
      <c r="Q30" s="29">
        <f t="shared" si="8"/>
        <v>326</v>
      </c>
      <c r="R30" s="29"/>
      <c r="S30" s="21">
        <v>0.33126293995859207</v>
      </c>
      <c r="T30" s="14" t="s">
        <v>33</v>
      </c>
      <c r="U30" s="22">
        <v>70</v>
      </c>
      <c r="V30" s="43" t="s">
        <v>275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0.42514308796296291</v>
      </c>
      <c r="AD30" s="39">
        <f t="shared" si="12"/>
        <v>-1.7600923841666662</v>
      </c>
      <c r="AE30" s="25">
        <v>-6.58</v>
      </c>
      <c r="AF30" s="25">
        <v>-7.130804484125</v>
      </c>
      <c r="AG30" s="25">
        <v>0</v>
      </c>
    </row>
    <row r="31" spans="1:33" ht="15.75" customHeight="1" x14ac:dyDescent="0.2">
      <c r="A31" s="14" t="s">
        <v>67</v>
      </c>
      <c r="B31" s="49" t="s">
        <v>376</v>
      </c>
      <c r="C31" s="15">
        <f t="shared" si="4"/>
        <v>16.079999999999998</v>
      </c>
      <c r="D31" s="16">
        <v>1</v>
      </c>
      <c r="E31" s="16">
        <v>0</v>
      </c>
      <c r="F31" s="17">
        <v>16.079999999999998</v>
      </c>
      <c r="G31" s="44">
        <v>0</v>
      </c>
      <c r="H31" s="31">
        <f t="shared" si="1"/>
        <v>0</v>
      </c>
      <c r="I31" s="31">
        <f t="shared" si="2"/>
        <v>-3.9148130939918681E-2</v>
      </c>
      <c r="J31" s="32">
        <f t="shared" si="5"/>
        <v>-0.62950194551389227</v>
      </c>
      <c r="K31" s="32">
        <f t="shared" si="3"/>
        <v>-0.62950194551389227</v>
      </c>
      <c r="L31" s="16">
        <v>24</v>
      </c>
      <c r="M31" s="33">
        <f t="shared" si="6"/>
        <v>4.1666666666666664E-2</v>
      </c>
      <c r="N31" s="16">
        <v>136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952</v>
      </c>
      <c r="R31" s="29"/>
      <c r="S31" s="21">
        <v>0.37606837606837601</v>
      </c>
      <c r="T31" s="14" t="s">
        <v>33</v>
      </c>
      <c r="U31" s="22">
        <v>70</v>
      </c>
      <c r="V31" s="43" t="s">
        <v>1360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0.42514308796296291</v>
      </c>
      <c r="AD31" s="39">
        <f t="shared" si="12"/>
        <v>-0.58669746138888879</v>
      </c>
      <c r="AE31" s="45">
        <v>-6.58</v>
      </c>
      <c r="AF31" s="45">
        <v>-7.1308044841250009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16.079999999999998</v>
      </c>
      <c r="D32" s="54">
        <v>2</v>
      </c>
      <c r="E32" s="54">
        <v>1</v>
      </c>
      <c r="F32" s="55">
        <v>32.159999999999997</v>
      </c>
      <c r="G32" s="55">
        <v>0</v>
      </c>
      <c r="H32" s="31">
        <f t="shared" si="1"/>
        <v>0</v>
      </c>
      <c r="I32" s="31">
        <f t="shared" si="2"/>
        <v>-6.4023752830465894E-2</v>
      </c>
      <c r="J32" s="32">
        <f t="shared" si="5"/>
        <v>-2.0590038910277828</v>
      </c>
      <c r="K32" s="32">
        <f t="shared" si="3"/>
        <v>-1.0295019455138914</v>
      </c>
      <c r="L32" s="54">
        <v>20</v>
      </c>
      <c r="M32" s="33">
        <f t="shared" si="6"/>
        <v>0.1</v>
      </c>
      <c r="N32" s="54">
        <v>134</v>
      </c>
      <c r="O32" s="34">
        <f t="shared" si="39"/>
        <v>0.2857142857142857</v>
      </c>
      <c r="P32" s="34">
        <f t="shared" si="39"/>
        <v>0.14285714285714285</v>
      </c>
      <c r="Q32" s="29">
        <f t="shared" si="8"/>
        <v>312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0.39735099337748342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0.42514308796296291</v>
      </c>
      <c r="AD32" s="39">
        <f t="shared" si="12"/>
        <v>-1.1733949227777776</v>
      </c>
      <c r="AE32" s="60">
        <v>-6.58</v>
      </c>
      <c r="AF32" s="60">
        <v>-7.130804484125</v>
      </c>
      <c r="AG32" s="60">
        <v>-0.8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9.6640625" customWidth="1"/>
    <col min="21" max="21" width="15.5" customWidth="1"/>
    <col min="22" max="22" width="23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Mounted Coat Rack with Shelf - Rustic Wooden 4 Hook Coat Hanger Rail, White Distressed Wood, Black Metal Hooks")</f>
        <v>Wall Mounted Coat Rack with Shelf - Rustic Wooden 4 Hook Coat Hanger Rail, White Distressed Wood, Black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Info!B1:BJ5000""),2,FALSE),"""")"),"B07XGML1VS")</f>
        <v>B07XGML1VS</v>
      </c>
      <c r="B2" s="2" t="s">
        <v>377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93.75" customHeight="1" x14ac:dyDescent="0.2">
      <c r="A3" s="83" t="s">
        <v>30</v>
      </c>
      <c r="B3" s="80"/>
      <c r="C3" s="3">
        <f>((AE32+AF32)/0.85)*-1</f>
        <v>15.536468510735297</v>
      </c>
      <c r="D3" s="4">
        <f>SUM(D4:D99702)</f>
        <v>116</v>
      </c>
      <c r="E3" s="4"/>
      <c r="F3" s="5">
        <f t="shared" ref="F3:G3" si="0">SUM(F4:F99702)</f>
        <v>2383.8399999999997</v>
      </c>
      <c r="G3" s="5">
        <f t="shared" si="0"/>
        <v>-50.37</v>
      </c>
      <c r="H3" s="6">
        <f t="shared" ref="H3:H32" si="1">G3/F3*-1</f>
        <v>2.1129773810322841E-2</v>
      </c>
      <c r="I3" s="7">
        <f t="shared" ref="I3:I32" si="2">J3/F3</f>
        <v>0.15616573720786375</v>
      </c>
      <c r="J3" s="5">
        <f>SUM(J4:J99702)</f>
        <v>372.2741309855939</v>
      </c>
      <c r="K3" s="5">
        <f t="shared" ref="K3:K32" si="3">J3/D3</f>
        <v>3.2092597498758093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1.5 - July
1.5 - Aug
1.5 - Sept
1.5 - Oct
1.5 - Nov
1.5 - Dec
1.5 - Jan
1.5 - Feb")</f>
        <v>1 - March
1 - April
1 - May
1 - June
1.5 - July
1.5 - Aug
1.5 - Sept
1.5 - Oct
1.5 - Nov
1.5 - Dec
1.5 - Jan
1.5 -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3</v>
      </c>
      <c r="X3" s="6">
        <f>W3/D3</f>
        <v>2.5862068965517241E-2</v>
      </c>
      <c r="Y3" s="5"/>
      <c r="Z3" s="4"/>
      <c r="AA3" s="4"/>
      <c r="AB3" s="4"/>
      <c r="AC3" s="4"/>
      <c r="AD3" s="5">
        <f>SUM(AD4:AD99702)</f>
        <v>-67.864091375531103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Info!B2:BZ3000""),37,FALSE)),"""")*-1"),-6.625998234125)</f>
        <v>-6.6259982341250003</v>
      </c>
      <c r="AG3" s="5">
        <f>SUM(AG4:AG99702)</f>
        <v>-5.6999999999999993</v>
      </c>
    </row>
    <row r="4" spans="1:33" ht="15.75" customHeight="1" x14ac:dyDescent="0.2">
      <c r="A4" s="14" t="s">
        <v>31</v>
      </c>
      <c r="B4" s="14" t="s">
        <v>81</v>
      </c>
      <c r="C4" s="15">
        <f t="shared" ref="C4:C32" si="4">IFERROR(F4/D4," - ")</f>
        <v>19.990000000000002</v>
      </c>
      <c r="D4" s="16">
        <v>12</v>
      </c>
      <c r="E4" s="16">
        <v>0</v>
      </c>
      <c r="F4" s="17">
        <v>239.88000000000002</v>
      </c>
      <c r="G4" s="17">
        <v>-0.16</v>
      </c>
      <c r="H4" s="18">
        <f t="shared" si="1"/>
        <v>6.6700016675004168E-4</v>
      </c>
      <c r="I4" s="18">
        <f t="shared" si="2"/>
        <v>0.17467718423605746</v>
      </c>
      <c r="J4" s="17">
        <f t="shared" ref="J4:J32" si="5">F4*0.85+G4+AF4*D4+D4*AE4+AG4+AD4</f>
        <v>41.901562954545469</v>
      </c>
      <c r="K4" s="17">
        <f t="shared" si="3"/>
        <v>3.4917969128787889</v>
      </c>
      <c r="L4" s="16">
        <v>44</v>
      </c>
      <c r="M4" s="19">
        <f t="shared" ref="M4:M32" si="6">IFERROR(D4/L4,"-")</f>
        <v>0.27272727272727271</v>
      </c>
      <c r="N4" s="16">
        <v>92</v>
      </c>
      <c r="O4" s="20">
        <f t="shared" ref="O4:P4" si="7">D4/7</f>
        <v>1.7142857142857142</v>
      </c>
      <c r="P4" s="20">
        <f t="shared" si="7"/>
        <v>0</v>
      </c>
      <c r="Q4" s="16">
        <f t="shared" ref="Q4:Q32" si="8">ROUNDDOWN(N4/(O4+P4),0)</f>
        <v>53</v>
      </c>
      <c r="R4" s="16"/>
      <c r="S4" s="21">
        <v>1.06578947368421</v>
      </c>
      <c r="T4" s="14">
        <v>370</v>
      </c>
      <c r="U4" s="22" t="s">
        <v>33</v>
      </c>
      <c r="V4" s="23" t="s">
        <v>378</v>
      </c>
      <c r="W4" s="14">
        <v>1</v>
      </c>
      <c r="X4" s="24">
        <f t="shared" ref="X4:X32" si="9">IFERROR(W4/D4,0)</f>
        <v>8.3333333333333329E-2</v>
      </c>
      <c r="Y4" s="25">
        <f t="shared" ref="Y4:Y32" si="10">IFERROR(G4/(W4+Z4)*-1,0)</f>
        <v>0.16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0.42391319444444447</v>
      </c>
      <c r="AD4" s="25">
        <f t="shared" ref="AD4:AD32" si="12">IFERROR(AB4*AC4*D4*2,0)</f>
        <v>-7.0200025000000004</v>
      </c>
      <c r="AE4" s="25">
        <v>-6.56</v>
      </c>
      <c r="AF4" s="25">
        <v>-6.3413695454545467</v>
      </c>
      <c r="AG4" s="25">
        <v>0</v>
      </c>
    </row>
    <row r="5" spans="1:33" ht="15.75" customHeight="1" x14ac:dyDescent="0.2">
      <c r="A5" s="28" t="s">
        <v>35</v>
      </c>
      <c r="B5" s="28" t="s">
        <v>379</v>
      </c>
      <c r="C5" s="15">
        <f t="shared" si="4"/>
        <v>18.329999999999998</v>
      </c>
      <c r="D5" s="29">
        <v>6</v>
      </c>
      <c r="E5" s="29">
        <v>1</v>
      </c>
      <c r="F5" s="30">
        <v>109.97999999999999</v>
      </c>
      <c r="G5" s="30">
        <v>-0.16</v>
      </c>
      <c r="H5" s="31">
        <f t="shared" si="1"/>
        <v>1.4548099654482635E-3</v>
      </c>
      <c r="I5" s="31">
        <f t="shared" si="2"/>
        <v>0.11275426685223032</v>
      </c>
      <c r="J5" s="32">
        <f t="shared" si="5"/>
        <v>12.40071426840829</v>
      </c>
      <c r="K5" s="32">
        <f t="shared" si="3"/>
        <v>2.0667857114013817</v>
      </c>
      <c r="L5" s="29">
        <v>77</v>
      </c>
      <c r="M5" s="33">
        <f t="shared" si="6"/>
        <v>7.792207792207792E-2</v>
      </c>
      <c r="N5" s="29">
        <v>80</v>
      </c>
      <c r="O5" s="34">
        <f t="shared" ref="O5:P5" si="13">D5/7</f>
        <v>0.8571428571428571</v>
      </c>
      <c r="P5" s="34">
        <f t="shared" si="13"/>
        <v>0.14285714285714285</v>
      </c>
      <c r="Q5" s="29">
        <f t="shared" si="8"/>
        <v>80</v>
      </c>
      <c r="R5" s="29"/>
      <c r="S5" s="35">
        <v>0.80174291938997799</v>
      </c>
      <c r="T5" s="28">
        <v>370</v>
      </c>
      <c r="U5" s="36" t="s">
        <v>33</v>
      </c>
      <c r="V5" s="37" t="s">
        <v>380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0.42440440324449596</v>
      </c>
      <c r="AD5" s="39">
        <f t="shared" si="12"/>
        <v>-3.5140684588644264</v>
      </c>
      <c r="AE5" s="39">
        <v>-6.56</v>
      </c>
      <c r="AF5" s="39">
        <v>-6.3413695454545467</v>
      </c>
      <c r="AG5" s="39">
        <v>0</v>
      </c>
    </row>
    <row r="6" spans="1:33" ht="15.75" customHeight="1" x14ac:dyDescent="0.2">
      <c r="A6" s="28" t="s">
        <v>37</v>
      </c>
      <c r="B6" s="28" t="s">
        <v>360</v>
      </c>
      <c r="C6" s="15">
        <f t="shared" si="4"/>
        <v>17.816363636363636</v>
      </c>
      <c r="D6" s="29">
        <v>11</v>
      </c>
      <c r="E6" s="29">
        <v>0</v>
      </c>
      <c r="F6" s="30">
        <v>195.98000000000002</v>
      </c>
      <c r="G6" s="30">
        <v>-0.03</v>
      </c>
      <c r="H6" s="31">
        <f t="shared" si="1"/>
        <v>1.5307684457597712E-4</v>
      </c>
      <c r="I6" s="31">
        <f t="shared" si="2"/>
        <v>9.2881583367350321E-2</v>
      </c>
      <c r="J6" s="32">
        <f t="shared" si="5"/>
        <v>18.202932708333318</v>
      </c>
      <c r="K6" s="32">
        <f t="shared" si="3"/>
        <v>1.6548120643939379</v>
      </c>
      <c r="L6" s="29">
        <v>80</v>
      </c>
      <c r="M6" s="33">
        <f t="shared" si="6"/>
        <v>0.13750000000000001</v>
      </c>
      <c r="N6" s="29">
        <v>64</v>
      </c>
      <c r="O6" s="34">
        <f t="shared" ref="O6:P6" si="14">D6/7</f>
        <v>1.5714285714285714</v>
      </c>
      <c r="P6" s="34">
        <f t="shared" si="14"/>
        <v>0</v>
      </c>
      <c r="Q6" s="29">
        <f t="shared" si="8"/>
        <v>40</v>
      </c>
      <c r="R6" s="29"/>
      <c r="S6" s="35">
        <v>0.90476190476190399</v>
      </c>
      <c r="T6" s="28">
        <v>370</v>
      </c>
      <c r="U6" s="36">
        <v>100</v>
      </c>
      <c r="V6" s="37" t="s">
        <v>381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0.42391319444444447</v>
      </c>
      <c r="AD6" s="39">
        <f t="shared" si="12"/>
        <v>-6.4350022916666667</v>
      </c>
      <c r="AE6" s="39">
        <v>-6.56</v>
      </c>
      <c r="AF6" s="39">
        <v>-6.3413695454545467</v>
      </c>
      <c r="AG6" s="39">
        <v>0</v>
      </c>
    </row>
    <row r="7" spans="1:33" ht="15.75" customHeight="1" x14ac:dyDescent="0.2">
      <c r="A7" s="28" t="s">
        <v>39</v>
      </c>
      <c r="B7" s="28" t="s">
        <v>82</v>
      </c>
      <c r="C7" s="15">
        <f t="shared" si="4"/>
        <v>19.568571428571428</v>
      </c>
      <c r="D7" s="29">
        <v>7</v>
      </c>
      <c r="E7" s="29">
        <v>0</v>
      </c>
      <c r="F7" s="30">
        <v>136.97999999999999</v>
      </c>
      <c r="G7" s="30">
        <v>-0.08</v>
      </c>
      <c r="H7" s="31">
        <f t="shared" si="1"/>
        <v>5.8402686523580094E-4</v>
      </c>
      <c r="I7" s="31">
        <f t="shared" si="2"/>
        <v>0.16023077619714443</v>
      </c>
      <c r="J7" s="32">
        <f t="shared" si="5"/>
        <v>21.948411723484842</v>
      </c>
      <c r="K7" s="32">
        <f t="shared" si="3"/>
        <v>3.1354873890692629</v>
      </c>
      <c r="L7" s="29">
        <v>69</v>
      </c>
      <c r="M7" s="33">
        <f t="shared" si="6"/>
        <v>0.10144927536231885</v>
      </c>
      <c r="N7" s="29">
        <v>51</v>
      </c>
      <c r="O7" s="34">
        <f t="shared" ref="O7:P7" si="15">D7/7</f>
        <v>1</v>
      </c>
      <c r="P7" s="34">
        <f t="shared" si="15"/>
        <v>0</v>
      </c>
      <c r="Q7" s="29">
        <f t="shared" si="8"/>
        <v>51</v>
      </c>
      <c r="R7" s="29"/>
      <c r="S7" s="35">
        <v>1.1170212765957399</v>
      </c>
      <c r="T7" s="28">
        <v>540</v>
      </c>
      <c r="U7" s="36">
        <v>100</v>
      </c>
      <c r="V7" s="37" t="s">
        <v>382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0.42391319444444447</v>
      </c>
      <c r="AD7" s="39">
        <f t="shared" si="12"/>
        <v>-4.095001458333333</v>
      </c>
      <c r="AE7" s="39">
        <v>-6.56</v>
      </c>
      <c r="AF7" s="39">
        <v>-6.3413695454545467</v>
      </c>
      <c r="AG7" s="39">
        <v>0</v>
      </c>
    </row>
    <row r="8" spans="1:33" ht="15.75" customHeight="1" x14ac:dyDescent="0.2">
      <c r="A8" s="28" t="s">
        <v>41</v>
      </c>
      <c r="B8" s="28" t="s">
        <v>383</v>
      </c>
      <c r="C8" s="15">
        <f t="shared" si="4"/>
        <v>21.494166666666661</v>
      </c>
      <c r="D8" s="29">
        <v>12</v>
      </c>
      <c r="E8" s="29">
        <v>0</v>
      </c>
      <c r="F8" s="30">
        <v>257.92999999999995</v>
      </c>
      <c r="G8" s="30">
        <v>0</v>
      </c>
      <c r="H8" s="31">
        <f t="shared" si="1"/>
        <v>0</v>
      </c>
      <c r="I8" s="31">
        <f t="shared" si="2"/>
        <v>0.22262046873182634</v>
      </c>
      <c r="J8" s="32">
        <f t="shared" si="5"/>
        <v>57.420497499999954</v>
      </c>
      <c r="K8" s="32">
        <f t="shared" si="3"/>
        <v>4.7850414583333292</v>
      </c>
      <c r="L8" s="29">
        <v>66</v>
      </c>
      <c r="M8" s="33">
        <f t="shared" si="6"/>
        <v>0.18181818181818182</v>
      </c>
      <c r="N8" s="29">
        <v>36</v>
      </c>
      <c r="O8" s="34">
        <f t="shared" ref="O8:P8" si="16">D8/7</f>
        <v>1.7142857142857142</v>
      </c>
      <c r="P8" s="34">
        <f t="shared" si="16"/>
        <v>0</v>
      </c>
      <c r="Q8" s="29">
        <f t="shared" si="8"/>
        <v>21</v>
      </c>
      <c r="R8" s="29"/>
      <c r="S8" s="35">
        <v>1.2413793103448201</v>
      </c>
      <c r="T8" s="28">
        <v>610</v>
      </c>
      <c r="U8" s="36">
        <v>100</v>
      </c>
      <c r="V8" s="37" t="s">
        <v>384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0.42391319444444447</v>
      </c>
      <c r="AD8" s="39">
        <f t="shared" si="12"/>
        <v>-7.0200025000000004</v>
      </c>
      <c r="AE8" s="39">
        <v>-6.56</v>
      </c>
      <c r="AF8" s="39">
        <v>-6.34</v>
      </c>
      <c r="AG8" s="39">
        <v>0</v>
      </c>
    </row>
    <row r="9" spans="1:33" ht="15.75" customHeight="1" x14ac:dyDescent="0.2">
      <c r="A9" s="28" t="s">
        <v>43</v>
      </c>
      <c r="B9" s="28" t="s">
        <v>344</v>
      </c>
      <c r="C9" s="15">
        <f t="shared" si="4"/>
        <v>22.355</v>
      </c>
      <c r="D9" s="29">
        <v>14</v>
      </c>
      <c r="E9" s="29">
        <v>0</v>
      </c>
      <c r="F9" s="30">
        <v>312.97000000000003</v>
      </c>
      <c r="G9" s="30">
        <v>0</v>
      </c>
      <c r="H9" s="31">
        <f t="shared" si="1"/>
        <v>0</v>
      </c>
      <c r="I9" s="31">
        <f t="shared" si="2"/>
        <v>0.23012247700670344</v>
      </c>
      <c r="J9" s="32">
        <f t="shared" si="5"/>
        <v>72.02143162878798</v>
      </c>
      <c r="K9" s="32">
        <f t="shared" si="3"/>
        <v>5.1443879734848554</v>
      </c>
      <c r="L9" s="29">
        <v>84</v>
      </c>
      <c r="M9" s="33">
        <f t="shared" si="6"/>
        <v>0.16666666666666666</v>
      </c>
      <c r="N9" s="29">
        <v>20</v>
      </c>
      <c r="O9" s="34">
        <f t="shared" ref="O9:P9" si="17">D9/7</f>
        <v>2</v>
      </c>
      <c r="P9" s="34">
        <f t="shared" si="17"/>
        <v>0</v>
      </c>
      <c r="Q9" s="29">
        <f t="shared" si="8"/>
        <v>10</v>
      </c>
      <c r="R9" s="29"/>
      <c r="S9" s="35">
        <v>1.2691218130311599</v>
      </c>
      <c r="T9" s="28">
        <v>610</v>
      </c>
      <c r="U9" s="36">
        <v>140</v>
      </c>
      <c r="V9" s="37" t="s">
        <v>385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0.42391319444444447</v>
      </c>
      <c r="AD9" s="39">
        <f t="shared" si="12"/>
        <v>-8.1900029166666659</v>
      </c>
      <c r="AE9" s="39">
        <v>-6.56</v>
      </c>
      <c r="AF9" s="39">
        <v>-6.7123618181818099</v>
      </c>
      <c r="AG9" s="39">
        <v>0</v>
      </c>
    </row>
    <row r="10" spans="1:33" ht="15.75" customHeight="1" x14ac:dyDescent="0.2">
      <c r="A10" s="28" t="s">
        <v>44</v>
      </c>
      <c r="B10" s="28" t="s">
        <v>83</v>
      </c>
      <c r="C10" s="15">
        <f t="shared" si="4"/>
        <v>23.997499999999999</v>
      </c>
      <c r="D10" s="29">
        <v>4</v>
      </c>
      <c r="E10" s="29">
        <v>0</v>
      </c>
      <c r="F10" s="30">
        <v>95.99</v>
      </c>
      <c r="G10" s="30">
        <v>0</v>
      </c>
      <c r="H10" s="31">
        <f t="shared" si="1"/>
        <v>0</v>
      </c>
      <c r="I10" s="31">
        <f t="shared" si="2"/>
        <v>0.27254976449567064</v>
      </c>
      <c r="J10" s="32">
        <f t="shared" si="5"/>
        <v>26.162051893939424</v>
      </c>
      <c r="K10" s="32">
        <f t="shared" si="3"/>
        <v>6.5405129734848559</v>
      </c>
      <c r="L10" s="29">
        <v>55</v>
      </c>
      <c r="M10" s="33">
        <f t="shared" si="6"/>
        <v>7.2727272727272724E-2</v>
      </c>
      <c r="N10" s="29">
        <v>4</v>
      </c>
      <c r="O10" s="34">
        <f t="shared" ref="O10:P10" si="18">D10/7</f>
        <v>0.5714285714285714</v>
      </c>
      <c r="P10" s="34">
        <f t="shared" si="18"/>
        <v>0</v>
      </c>
      <c r="Q10" s="29">
        <f t="shared" si="8"/>
        <v>7</v>
      </c>
      <c r="R10" s="29"/>
      <c r="S10" s="35">
        <v>1.5405405405405399</v>
      </c>
      <c r="T10" s="28">
        <v>610</v>
      </c>
      <c r="U10" s="36">
        <v>140</v>
      </c>
      <c r="V10" s="37" t="s">
        <v>386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0.42391319444444447</v>
      </c>
      <c r="AD10" s="39">
        <f t="shared" si="12"/>
        <v>-2.3400008333333333</v>
      </c>
      <c r="AE10" s="39">
        <v>-6.56</v>
      </c>
      <c r="AF10" s="39">
        <v>-6.7123618181818099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610</v>
      </c>
      <c r="U11" s="36">
        <v>140</v>
      </c>
      <c r="V11" s="37" t="s">
        <v>387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-6.7123618181818099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610</v>
      </c>
      <c r="U12" s="36">
        <v>140</v>
      </c>
      <c r="V12" s="37" t="s">
        <v>387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-6.7123618181818099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610</v>
      </c>
      <c r="U13" s="36">
        <v>140</v>
      </c>
      <c r="V13" s="37" t="s">
        <v>387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-6.9076209090909098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510</v>
      </c>
      <c r="U14" s="36" t="s">
        <v>33</v>
      </c>
      <c r="V14" s="37" t="s">
        <v>388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-6.9076209090909098</v>
      </c>
      <c r="AG14" s="39">
        <v>0</v>
      </c>
    </row>
    <row r="15" spans="1:33" ht="15.75" customHeight="1" x14ac:dyDescent="0.2">
      <c r="A15" s="28" t="s">
        <v>49</v>
      </c>
      <c r="B15" s="28"/>
      <c r="C15" s="15">
        <f t="shared" si="4"/>
        <v>25.99</v>
      </c>
      <c r="D15" s="29">
        <v>1</v>
      </c>
      <c r="E15" s="29">
        <v>0</v>
      </c>
      <c r="F15" s="32">
        <v>25.99</v>
      </c>
      <c r="G15" s="30">
        <v>0</v>
      </c>
      <c r="H15" s="31">
        <f t="shared" si="1"/>
        <v>0</v>
      </c>
      <c r="I15" s="31">
        <f t="shared" si="2"/>
        <v>0.30930661341191829</v>
      </c>
      <c r="J15" s="32">
        <f t="shared" si="5"/>
        <v>8.0388788825757551</v>
      </c>
      <c r="K15" s="32">
        <f t="shared" si="3"/>
        <v>8.0388788825757551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0.14285714285714285</v>
      </c>
      <c r="P15" s="34">
        <f t="shared" si="23"/>
        <v>0</v>
      </c>
      <c r="Q15" s="29">
        <f t="shared" si="8"/>
        <v>0</v>
      </c>
      <c r="R15" s="29"/>
      <c r="S15" s="35" t="e">
        <v>#N/A</v>
      </c>
      <c r="T15" s="28">
        <v>60</v>
      </c>
      <c r="U15" s="36">
        <v>60</v>
      </c>
      <c r="V15" s="37" t="s">
        <v>389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0.42391319444444447</v>
      </c>
      <c r="AD15" s="39">
        <f t="shared" si="12"/>
        <v>-0.58500020833333333</v>
      </c>
      <c r="AE15" s="39">
        <v>-6.56</v>
      </c>
      <c r="AF15" s="39">
        <v>-6.9076209090909098</v>
      </c>
      <c r="AG15" s="39">
        <v>0</v>
      </c>
    </row>
    <row r="16" spans="1:33" ht="15.75" customHeight="1" x14ac:dyDescent="0.2">
      <c r="A16" s="28" t="s">
        <v>50</v>
      </c>
      <c r="B16" s="28"/>
      <c r="C16" s="15">
        <f t="shared" si="4"/>
        <v>25.99</v>
      </c>
      <c r="D16" s="29">
        <v>1</v>
      </c>
      <c r="E16" s="29">
        <v>0</v>
      </c>
      <c r="F16" s="32">
        <v>25.99</v>
      </c>
      <c r="G16" s="30">
        <v>0</v>
      </c>
      <c r="H16" s="31">
        <f t="shared" si="1"/>
        <v>0</v>
      </c>
      <c r="I16" s="31">
        <f t="shared" si="2"/>
        <v>0.30930661341191829</v>
      </c>
      <c r="J16" s="32">
        <f t="shared" si="5"/>
        <v>8.0388788825757551</v>
      </c>
      <c r="K16" s="32">
        <f t="shared" si="3"/>
        <v>8.0388788825757551</v>
      </c>
      <c r="L16" s="29">
        <v>3</v>
      </c>
      <c r="M16" s="33">
        <f t="shared" si="6"/>
        <v>0.33333333333333331</v>
      </c>
      <c r="N16" s="29">
        <v>1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7</v>
      </c>
      <c r="R16" s="29"/>
      <c r="S16" s="35" t="e">
        <v>#N/A</v>
      </c>
      <c r="T16" s="28">
        <v>140</v>
      </c>
      <c r="U16" s="36">
        <v>60</v>
      </c>
      <c r="V16" s="37" t="s">
        <v>389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0.42391319444444447</v>
      </c>
      <c r="AD16" s="39">
        <f t="shared" si="12"/>
        <v>-0.58500020833333333</v>
      </c>
      <c r="AE16" s="39">
        <v>-6.56</v>
      </c>
      <c r="AF16" s="39">
        <v>-6.9076209090909098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140</v>
      </c>
      <c r="U17" s="36">
        <v>60</v>
      </c>
      <c r="V17" s="37" t="s">
        <v>389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-6.9076209090909098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140</v>
      </c>
      <c r="U18" s="36">
        <v>60</v>
      </c>
      <c r="V18" s="37" t="s">
        <v>390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-6.9076209090909098</v>
      </c>
      <c r="AG18" s="39">
        <v>0</v>
      </c>
    </row>
    <row r="19" spans="1:33" ht="15.75" customHeight="1" x14ac:dyDescent="0.2">
      <c r="A19" s="28" t="s">
        <v>54</v>
      </c>
      <c r="B19" s="28" t="s">
        <v>82</v>
      </c>
      <c r="C19" s="15">
        <f t="shared" si="4"/>
        <v>25.99</v>
      </c>
      <c r="D19" s="29">
        <v>1</v>
      </c>
      <c r="E19" s="29">
        <v>0</v>
      </c>
      <c r="F19" s="32">
        <v>25.99</v>
      </c>
      <c r="G19" s="30">
        <v>0</v>
      </c>
      <c r="H19" s="31">
        <f t="shared" si="1"/>
        <v>0</v>
      </c>
      <c r="I19" s="31">
        <f t="shared" si="2"/>
        <v>0.30930661341191812</v>
      </c>
      <c r="J19" s="32">
        <f t="shared" si="5"/>
        <v>8.0388788825757516</v>
      </c>
      <c r="K19" s="32">
        <f t="shared" si="3"/>
        <v>8.0388788825757516</v>
      </c>
      <c r="L19" s="29">
        <v>0</v>
      </c>
      <c r="M19" s="33" t="str">
        <f t="shared" si="6"/>
        <v>-</v>
      </c>
      <c r="N19" s="29">
        <v>19</v>
      </c>
      <c r="O19" s="34">
        <f t="shared" ref="O19:P19" si="27">D19/7</f>
        <v>0.14285714285714285</v>
      </c>
      <c r="P19" s="34">
        <f t="shared" si="27"/>
        <v>0</v>
      </c>
      <c r="Q19" s="29">
        <f t="shared" si="8"/>
        <v>133</v>
      </c>
      <c r="R19" s="29"/>
      <c r="S19" s="35" t="e">
        <v>#N/A</v>
      </c>
      <c r="T19" s="28">
        <v>140</v>
      </c>
      <c r="U19" s="36">
        <v>60</v>
      </c>
      <c r="V19" s="37" t="s">
        <v>391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0.42391319444444447</v>
      </c>
      <c r="AD19" s="39">
        <f t="shared" si="12"/>
        <v>-0.58500020833333333</v>
      </c>
      <c r="AE19" s="39">
        <v>-6.56</v>
      </c>
      <c r="AF19" s="39">
        <v>-6.9076209090909106</v>
      </c>
      <c r="AG19" s="39">
        <v>0</v>
      </c>
    </row>
    <row r="20" spans="1:33" ht="15.75" customHeight="1" x14ac:dyDescent="0.2">
      <c r="A20" s="28" t="s">
        <v>55</v>
      </c>
      <c r="B20" s="28" t="s">
        <v>392</v>
      </c>
      <c r="C20" s="15">
        <f t="shared" si="4"/>
        <v>25.99</v>
      </c>
      <c r="D20" s="29">
        <v>4</v>
      </c>
      <c r="E20" s="29">
        <v>0</v>
      </c>
      <c r="F20" s="32">
        <v>103.96</v>
      </c>
      <c r="G20" s="30">
        <v>0</v>
      </c>
      <c r="H20" s="31">
        <f t="shared" si="1"/>
        <v>0</v>
      </c>
      <c r="I20" s="31">
        <f t="shared" si="2"/>
        <v>0.30930661341191812</v>
      </c>
      <c r="J20" s="32">
        <f t="shared" si="5"/>
        <v>32.155515530303006</v>
      </c>
      <c r="K20" s="32">
        <f t="shared" si="3"/>
        <v>8.0388788825757516</v>
      </c>
      <c r="L20" s="29">
        <v>26</v>
      </c>
      <c r="M20" s="33">
        <f t="shared" si="6"/>
        <v>0.15384615384615385</v>
      </c>
      <c r="N20" s="29">
        <v>12</v>
      </c>
      <c r="O20" s="34">
        <f t="shared" ref="O20:P20" si="28">D20/7</f>
        <v>0.5714285714285714</v>
      </c>
      <c r="P20" s="34">
        <f t="shared" si="28"/>
        <v>0</v>
      </c>
      <c r="Q20" s="29">
        <f t="shared" si="8"/>
        <v>21</v>
      </c>
      <c r="R20" s="29"/>
      <c r="S20" s="35">
        <v>1.75</v>
      </c>
      <c r="T20" s="28">
        <v>140</v>
      </c>
      <c r="U20" s="36">
        <v>60</v>
      </c>
      <c r="V20" s="37" t="s">
        <v>391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0.42391319444444447</v>
      </c>
      <c r="AD20" s="39">
        <f t="shared" si="12"/>
        <v>-2.3400008333333333</v>
      </c>
      <c r="AE20" s="39">
        <v>-6.56</v>
      </c>
      <c r="AF20" s="39">
        <v>-6.9076209090909106</v>
      </c>
      <c r="AG20" s="39">
        <v>0</v>
      </c>
    </row>
    <row r="21" spans="1:33" ht="15.75" customHeight="1" x14ac:dyDescent="0.2">
      <c r="A21" s="28" t="s">
        <v>56</v>
      </c>
      <c r="B21" s="14" t="s">
        <v>81</v>
      </c>
      <c r="C21" s="15">
        <f t="shared" si="4"/>
        <v>32</v>
      </c>
      <c r="D21" s="29">
        <v>1</v>
      </c>
      <c r="E21" s="29">
        <v>0</v>
      </c>
      <c r="F21" s="32">
        <v>32</v>
      </c>
      <c r="G21" s="30">
        <v>0</v>
      </c>
      <c r="H21" s="31">
        <f t="shared" si="1"/>
        <v>0</v>
      </c>
      <c r="I21" s="31">
        <f t="shared" si="2"/>
        <v>0.41085559008049233</v>
      </c>
      <c r="J21" s="32">
        <f t="shared" si="5"/>
        <v>13.147378882575754</v>
      </c>
      <c r="K21" s="32">
        <f t="shared" si="3"/>
        <v>13.147378882575754</v>
      </c>
      <c r="L21" s="29">
        <v>9</v>
      </c>
      <c r="M21" s="33">
        <f t="shared" si="6"/>
        <v>0.1111111111111111</v>
      </c>
      <c r="N21" s="29">
        <v>186</v>
      </c>
      <c r="O21" s="34">
        <f t="shared" ref="O21:P21" si="29">D21/7</f>
        <v>0.14285714285714285</v>
      </c>
      <c r="P21" s="34">
        <f t="shared" si="29"/>
        <v>0</v>
      </c>
      <c r="Q21" s="29">
        <f t="shared" si="8"/>
        <v>1302</v>
      </c>
      <c r="R21" s="29"/>
      <c r="S21" s="35">
        <v>0.48739495798319299</v>
      </c>
      <c r="T21" s="28">
        <v>80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0.42391319444444447</v>
      </c>
      <c r="AD21" s="39">
        <f t="shared" si="12"/>
        <v>-0.58500020833333333</v>
      </c>
      <c r="AE21" s="39">
        <v>-6.56</v>
      </c>
      <c r="AF21" s="39">
        <v>-6.9076209090909106</v>
      </c>
      <c r="AG21" s="39">
        <v>0</v>
      </c>
    </row>
    <row r="22" spans="1:33" ht="15.75" customHeight="1" x14ac:dyDescent="0.2">
      <c r="A22" s="28" t="s">
        <v>57</v>
      </c>
      <c r="B22" s="28" t="s">
        <v>82</v>
      </c>
      <c r="C22" s="15">
        <f t="shared" si="4"/>
        <v>22.747499999999999</v>
      </c>
      <c r="D22" s="29">
        <v>4</v>
      </c>
      <c r="E22" s="29">
        <v>0</v>
      </c>
      <c r="F22" s="30">
        <v>90.99</v>
      </c>
      <c r="G22" s="30">
        <v>0</v>
      </c>
      <c r="H22" s="31">
        <f t="shared" si="1"/>
        <v>0</v>
      </c>
      <c r="I22" s="31">
        <f t="shared" si="2"/>
        <v>0.23223448214422487</v>
      </c>
      <c r="J22" s="32">
        <f t="shared" si="5"/>
        <v>21.131015530303021</v>
      </c>
      <c r="K22" s="32">
        <f t="shared" si="3"/>
        <v>5.2827538825757552</v>
      </c>
      <c r="L22" s="29">
        <v>23</v>
      </c>
      <c r="M22" s="33">
        <f t="shared" si="6"/>
        <v>0.17391304347826086</v>
      </c>
      <c r="N22" s="29">
        <v>183</v>
      </c>
      <c r="O22" s="34">
        <f t="shared" ref="O22:P22" si="30">D22/7</f>
        <v>0.5714285714285714</v>
      </c>
      <c r="P22" s="34">
        <f t="shared" si="30"/>
        <v>0</v>
      </c>
      <c r="Q22" s="29">
        <f t="shared" si="8"/>
        <v>320</v>
      </c>
      <c r="R22" s="29"/>
      <c r="S22" s="35">
        <v>0.35348837209302297</v>
      </c>
      <c r="T22" s="28">
        <v>180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0.42391319444444447</v>
      </c>
      <c r="AD22" s="39">
        <f t="shared" si="12"/>
        <v>-2.3400008333333333</v>
      </c>
      <c r="AE22" s="39">
        <v>-6.56</v>
      </c>
      <c r="AF22" s="39">
        <v>-6.9076209090909106</v>
      </c>
      <c r="AG22" s="39">
        <v>0</v>
      </c>
    </row>
    <row r="23" spans="1:33" ht="15.75" customHeight="1" x14ac:dyDescent="0.2">
      <c r="A23" s="28" t="s">
        <v>58</v>
      </c>
      <c r="B23" s="28" t="s">
        <v>81</v>
      </c>
      <c r="C23" s="15" t="str">
        <f t="shared" si="4"/>
        <v xml:space="preserve"> - </v>
      </c>
      <c r="D23" s="29">
        <v>0</v>
      </c>
      <c r="E23" s="29">
        <v>1</v>
      </c>
      <c r="F23" s="32">
        <v>0</v>
      </c>
      <c r="G23" s="30">
        <v>-6.0600000000000005</v>
      </c>
      <c r="H23" s="31" t="e">
        <f t="shared" si="1"/>
        <v>#DIV/0!</v>
      </c>
      <c r="I23" s="31" t="e">
        <f t="shared" si="2"/>
        <v>#DIV/0!</v>
      </c>
      <c r="J23" s="32">
        <f t="shared" si="5"/>
        <v>-6.0600000000000005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171</v>
      </c>
      <c r="O23" s="34">
        <f t="shared" ref="O23:P23" si="31">D23/7</f>
        <v>0</v>
      </c>
      <c r="P23" s="34">
        <f t="shared" si="31"/>
        <v>0.14285714285714285</v>
      </c>
      <c r="Q23" s="29">
        <f t="shared" si="8"/>
        <v>1197</v>
      </c>
      <c r="R23" s="29"/>
      <c r="S23" s="35">
        <v>0.329670329670329</v>
      </c>
      <c r="T23" s="28">
        <v>180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0.42391319444444447</v>
      </c>
      <c r="AD23" s="39">
        <f t="shared" si="12"/>
        <v>0</v>
      </c>
      <c r="AE23" s="39">
        <v>-6.56</v>
      </c>
      <c r="AF23" s="39">
        <v>-6.9076209090909106</v>
      </c>
      <c r="AG23" s="39">
        <v>0</v>
      </c>
    </row>
    <row r="24" spans="1:33" ht="15.75" customHeight="1" x14ac:dyDescent="0.2">
      <c r="A24" s="28" t="s">
        <v>59</v>
      </c>
      <c r="B24" s="28" t="s">
        <v>393</v>
      </c>
      <c r="C24" s="15">
        <f t="shared" si="4"/>
        <v>19.997499999999999</v>
      </c>
      <c r="D24" s="29">
        <v>8</v>
      </c>
      <c r="E24" s="29">
        <v>0</v>
      </c>
      <c r="F24" s="32">
        <v>159.97999999999999</v>
      </c>
      <c r="G24" s="32">
        <v>-2.3199999999999998</v>
      </c>
      <c r="H24" s="31">
        <f t="shared" si="1"/>
        <v>1.4501812726590823E-2</v>
      </c>
      <c r="I24" s="31">
        <f t="shared" si="2"/>
        <v>0.12715358832732865</v>
      </c>
      <c r="J24" s="32">
        <f t="shared" si="5"/>
        <v>20.342031060606036</v>
      </c>
      <c r="K24" s="32">
        <f t="shared" si="3"/>
        <v>2.5427538825757545</v>
      </c>
      <c r="L24" s="29">
        <v>31</v>
      </c>
      <c r="M24" s="33">
        <f t="shared" si="6"/>
        <v>0.25806451612903225</v>
      </c>
      <c r="N24" s="29">
        <v>162</v>
      </c>
      <c r="O24" s="34">
        <f t="shared" ref="O24:P24" si="32">D24/7</f>
        <v>1.1428571428571428</v>
      </c>
      <c r="P24" s="34">
        <f t="shared" si="32"/>
        <v>0</v>
      </c>
      <c r="Q24" s="29">
        <f t="shared" si="8"/>
        <v>141</v>
      </c>
      <c r="R24" s="29"/>
      <c r="S24" s="35">
        <v>0.34693877551020402</v>
      </c>
      <c r="T24" s="28">
        <v>180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0.42391319444444447</v>
      </c>
      <c r="AD24" s="39">
        <f t="shared" si="12"/>
        <v>-4.6800016666666666</v>
      </c>
      <c r="AE24" s="39">
        <v>-6.56</v>
      </c>
      <c r="AF24" s="39">
        <v>-6.9076209090909106</v>
      </c>
      <c r="AG24" s="39">
        <v>-0.9</v>
      </c>
    </row>
    <row r="25" spans="1:33" ht="15.75" customHeight="1" x14ac:dyDescent="0.2">
      <c r="A25" s="14" t="s">
        <v>60</v>
      </c>
      <c r="B25" s="14" t="s">
        <v>394</v>
      </c>
      <c r="C25" s="15">
        <f t="shared" si="4"/>
        <v>18.113333333333333</v>
      </c>
      <c r="D25" s="16">
        <v>6</v>
      </c>
      <c r="E25" s="16">
        <v>0</v>
      </c>
      <c r="F25" s="17">
        <v>108.68</v>
      </c>
      <c r="G25" s="17">
        <v>0</v>
      </c>
      <c r="H25" s="31">
        <f t="shared" si="1"/>
        <v>0</v>
      </c>
      <c r="I25" s="31">
        <f t="shared" si="2"/>
        <v>6.5771059532572673E-2</v>
      </c>
      <c r="J25" s="32">
        <f t="shared" si="5"/>
        <v>7.1479987499999993</v>
      </c>
      <c r="K25" s="32">
        <f t="shared" si="3"/>
        <v>1.1913331249999999</v>
      </c>
      <c r="L25" s="16">
        <v>30</v>
      </c>
      <c r="M25" s="33">
        <f t="shared" si="6"/>
        <v>0.2</v>
      </c>
      <c r="N25" s="16">
        <v>160</v>
      </c>
      <c r="O25" s="34">
        <f t="shared" ref="O25:P25" si="33">D25/7</f>
        <v>0.8571428571428571</v>
      </c>
      <c r="P25" s="34">
        <f t="shared" si="33"/>
        <v>0</v>
      </c>
      <c r="Q25" s="29">
        <f t="shared" si="8"/>
        <v>186</v>
      </c>
      <c r="R25" s="29"/>
      <c r="S25" s="21">
        <v>0.29050279329608941</v>
      </c>
      <c r="T25" s="28">
        <v>180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0.42391319444444447</v>
      </c>
      <c r="AD25" s="39">
        <f t="shared" si="12"/>
        <v>-3.5100012500000002</v>
      </c>
      <c r="AE25" s="25">
        <v>-6.56</v>
      </c>
      <c r="AF25" s="25">
        <v>-6.91</v>
      </c>
      <c r="AG25" s="25">
        <v>-0.9</v>
      </c>
    </row>
    <row r="26" spans="1:33" ht="15.75" customHeight="1" x14ac:dyDescent="0.2">
      <c r="A26" s="14" t="s">
        <v>61</v>
      </c>
      <c r="B26" s="14" t="s">
        <v>395</v>
      </c>
      <c r="C26" s="15">
        <f t="shared" si="4"/>
        <v>17.105714285714285</v>
      </c>
      <c r="D26" s="16">
        <v>7</v>
      </c>
      <c r="E26" s="16">
        <v>0</v>
      </c>
      <c r="F26" s="17">
        <v>119.74</v>
      </c>
      <c r="G26" s="17">
        <v>-4.92</v>
      </c>
      <c r="H26" s="31">
        <f t="shared" si="1"/>
        <v>4.1089026223484218E-2</v>
      </c>
      <c r="I26" s="31">
        <f t="shared" si="2"/>
        <v>-1.3774409737512192E-2</v>
      </c>
      <c r="J26" s="32">
        <f t="shared" si="5"/>
        <v>-1.6493478219697097</v>
      </c>
      <c r="K26" s="32">
        <f t="shared" si="3"/>
        <v>-0.23562111742424424</v>
      </c>
      <c r="L26" s="16">
        <v>30</v>
      </c>
      <c r="M26" s="33">
        <f t="shared" si="6"/>
        <v>0.23333333333333334</v>
      </c>
      <c r="N26" s="16">
        <v>156</v>
      </c>
      <c r="O26" s="34">
        <f t="shared" ref="O26:P26" si="34">D26/7</f>
        <v>1</v>
      </c>
      <c r="P26" s="34">
        <f t="shared" si="34"/>
        <v>0</v>
      </c>
      <c r="Q26" s="29">
        <f t="shared" si="8"/>
        <v>156</v>
      </c>
      <c r="R26" s="29"/>
      <c r="S26" s="21">
        <v>0.33707865168539319</v>
      </c>
      <c r="T26" s="28">
        <v>180</v>
      </c>
      <c r="U26" s="36" t="s">
        <v>33</v>
      </c>
      <c r="V26" s="37" t="s">
        <v>33</v>
      </c>
      <c r="W26" s="14">
        <v>1</v>
      </c>
      <c r="X26" s="38">
        <f t="shared" si="9"/>
        <v>0.14285714285714285</v>
      </c>
      <c r="Y26" s="39">
        <f t="shared" si="10"/>
        <v>4.92</v>
      </c>
      <c r="Z26" s="14">
        <v>0</v>
      </c>
      <c r="AA26" s="28" t="s">
        <v>34</v>
      </c>
      <c r="AB26" s="40">
        <f t="shared" si="11"/>
        <v>-0.69</v>
      </c>
      <c r="AC26" s="41">
        <v>0.42391319444444447</v>
      </c>
      <c r="AD26" s="39">
        <f t="shared" si="12"/>
        <v>-4.095001458333333</v>
      </c>
      <c r="AE26" s="25">
        <v>-6.58</v>
      </c>
      <c r="AF26" s="25">
        <v>-6.9076209090909098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19.884999999999998</v>
      </c>
      <c r="D27" s="16">
        <v>4</v>
      </c>
      <c r="E27" s="16">
        <v>0</v>
      </c>
      <c r="F27" s="17">
        <v>79.539999999999992</v>
      </c>
      <c r="G27" s="17">
        <v>-3.96</v>
      </c>
      <c r="H27" s="31">
        <f t="shared" si="1"/>
        <v>4.9786271058586878E-2</v>
      </c>
      <c r="I27" s="31">
        <f t="shared" si="2"/>
        <v>7.9941105485328373E-2</v>
      </c>
      <c r="J27" s="32">
        <f t="shared" si="5"/>
        <v>6.3585155303030181</v>
      </c>
      <c r="K27" s="32">
        <f t="shared" si="3"/>
        <v>1.5896288825757545</v>
      </c>
      <c r="L27" s="16">
        <v>32</v>
      </c>
      <c r="M27" s="33">
        <f t="shared" si="6"/>
        <v>0.125</v>
      </c>
      <c r="N27" s="16">
        <v>152</v>
      </c>
      <c r="O27" s="34">
        <f t="shared" ref="O27:P27" si="35">D27/7</f>
        <v>0.5714285714285714</v>
      </c>
      <c r="P27" s="34">
        <f t="shared" si="35"/>
        <v>0</v>
      </c>
      <c r="Q27" s="29">
        <f t="shared" si="8"/>
        <v>266</v>
      </c>
      <c r="R27" s="29"/>
      <c r="S27" s="21">
        <v>0.43373493975903621</v>
      </c>
      <c r="T27" s="28">
        <v>180</v>
      </c>
      <c r="U27" s="36" t="s">
        <v>33</v>
      </c>
      <c r="V27" s="37" t="s">
        <v>33</v>
      </c>
      <c r="W27" s="14">
        <v>1</v>
      </c>
      <c r="X27" s="38">
        <f t="shared" si="9"/>
        <v>0.25</v>
      </c>
      <c r="Y27" s="39">
        <f t="shared" si="10"/>
        <v>3.96</v>
      </c>
      <c r="Z27" s="14">
        <v>0</v>
      </c>
      <c r="AA27" s="28" t="s">
        <v>34</v>
      </c>
      <c r="AB27" s="40">
        <f t="shared" si="11"/>
        <v>-0.69</v>
      </c>
      <c r="AC27" s="41">
        <v>0.42391319444444447</v>
      </c>
      <c r="AD27" s="39">
        <f t="shared" si="12"/>
        <v>-2.3400008333333333</v>
      </c>
      <c r="AE27" s="25">
        <v>-6.58</v>
      </c>
      <c r="AF27" s="25">
        <v>-6.9076209090909098</v>
      </c>
      <c r="AG27" s="25">
        <v>-1</v>
      </c>
    </row>
    <row r="28" spans="1:33" ht="15.75" customHeight="1" x14ac:dyDescent="0.2">
      <c r="A28" s="14" t="s">
        <v>63</v>
      </c>
      <c r="B28" s="14" t="s">
        <v>396</v>
      </c>
      <c r="C28" s="15">
        <f t="shared" si="4"/>
        <v>21.89</v>
      </c>
      <c r="D28" s="16">
        <v>5</v>
      </c>
      <c r="E28" s="16">
        <v>0</v>
      </c>
      <c r="F28" s="17">
        <v>109.45</v>
      </c>
      <c r="G28" s="17">
        <v>-13.12</v>
      </c>
      <c r="H28" s="31">
        <f t="shared" si="1"/>
        <v>0.11987208771128369</v>
      </c>
      <c r="I28" s="31">
        <f t="shared" si="2"/>
        <v>8.7248921086146888E-2</v>
      </c>
      <c r="J28" s="32">
        <f t="shared" si="5"/>
        <v>9.5493944128787778</v>
      </c>
      <c r="K28" s="32">
        <f t="shared" si="3"/>
        <v>1.9098788825757556</v>
      </c>
      <c r="L28" s="16">
        <v>29</v>
      </c>
      <c r="M28" s="33">
        <f t="shared" si="6"/>
        <v>0.17241379310344829</v>
      </c>
      <c r="N28" s="16">
        <v>148</v>
      </c>
      <c r="O28" s="34">
        <f t="shared" ref="O28:P28" si="36">D28/7</f>
        <v>0.7142857142857143</v>
      </c>
      <c r="P28" s="34">
        <f t="shared" si="36"/>
        <v>0</v>
      </c>
      <c r="Q28" s="29">
        <f t="shared" si="8"/>
        <v>207</v>
      </c>
      <c r="R28" s="29"/>
      <c r="S28" s="21">
        <v>0.4610951008645533</v>
      </c>
      <c r="T28" s="14" t="s">
        <v>33</v>
      </c>
      <c r="U28" s="22" t="s">
        <v>33</v>
      </c>
      <c r="V28" s="43" t="s">
        <v>397</v>
      </c>
      <c r="W28" s="14">
        <v>0</v>
      </c>
      <c r="X28" s="38">
        <f t="shared" si="9"/>
        <v>0</v>
      </c>
      <c r="Y28" s="39">
        <f t="shared" si="10"/>
        <v>4.3733333333333331</v>
      </c>
      <c r="Z28" s="14">
        <v>3</v>
      </c>
      <c r="AA28" s="28" t="s">
        <v>34</v>
      </c>
      <c r="AB28" s="40">
        <f t="shared" si="11"/>
        <v>-0.69</v>
      </c>
      <c r="AC28" s="41">
        <v>0.42391319444444447</v>
      </c>
      <c r="AD28" s="39">
        <f t="shared" si="12"/>
        <v>-2.9250010416666665</v>
      </c>
      <c r="AE28" s="25">
        <v>-6.58</v>
      </c>
      <c r="AF28" s="25">
        <v>-6.9076209090909098</v>
      </c>
      <c r="AG28" s="25">
        <v>0</v>
      </c>
    </row>
    <row r="29" spans="1:33" ht="15.75" customHeight="1" x14ac:dyDescent="0.2">
      <c r="A29" s="14" t="s">
        <v>65</v>
      </c>
      <c r="B29" s="14" t="s">
        <v>206</v>
      </c>
      <c r="C29" s="15">
        <f t="shared" si="4"/>
        <v>18.420000000000002</v>
      </c>
      <c r="D29" s="16">
        <v>1</v>
      </c>
      <c r="E29" s="16">
        <v>0</v>
      </c>
      <c r="F29" s="17">
        <v>18.420000000000002</v>
      </c>
      <c r="G29" s="17">
        <v>-5.37</v>
      </c>
      <c r="H29" s="31">
        <f t="shared" si="1"/>
        <v>0.29153094462540713</v>
      </c>
      <c r="I29" s="31">
        <f t="shared" si="2"/>
        <v>-0.2055168901967557</v>
      </c>
      <c r="J29" s="32">
        <f t="shared" si="5"/>
        <v>-3.7856211174242405</v>
      </c>
      <c r="K29" s="32">
        <f t="shared" si="3"/>
        <v>-3.7856211174242405</v>
      </c>
      <c r="L29" s="16">
        <v>29</v>
      </c>
      <c r="M29" s="33">
        <f t="shared" si="6"/>
        <v>3.4482758620689655E-2</v>
      </c>
      <c r="N29" s="16">
        <v>144</v>
      </c>
      <c r="O29" s="34">
        <f t="shared" ref="O29:P29" si="37">D29/7</f>
        <v>0.14285714285714285</v>
      </c>
      <c r="P29" s="34">
        <f t="shared" si="37"/>
        <v>0</v>
      </c>
      <c r="Q29" s="29">
        <f t="shared" si="8"/>
        <v>1008</v>
      </c>
      <c r="R29" s="29"/>
      <c r="S29" s="21">
        <v>0.44102564102564101</v>
      </c>
      <c r="T29" s="14" t="s">
        <v>33</v>
      </c>
      <c r="U29" s="22" t="s">
        <v>33</v>
      </c>
      <c r="V29" s="43" t="s">
        <v>397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0.42391319444444447</v>
      </c>
      <c r="AD29" s="39">
        <f t="shared" si="12"/>
        <v>-0.58500020833333333</v>
      </c>
      <c r="AE29" s="25">
        <v>-6.58</v>
      </c>
      <c r="AF29" s="25">
        <v>-6.9076209090909098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18.61</v>
      </c>
      <c r="D30" s="16">
        <v>2</v>
      </c>
      <c r="E30" s="16">
        <v>0</v>
      </c>
      <c r="F30" s="17">
        <v>37.22</v>
      </c>
      <c r="G30" s="17">
        <v>0</v>
      </c>
      <c r="H30" s="31">
        <f t="shared" si="1"/>
        <v>0</v>
      </c>
      <c r="I30" s="31">
        <f t="shared" si="2"/>
        <v>0.10894688648799913</v>
      </c>
      <c r="J30" s="32">
        <f t="shared" si="5"/>
        <v>4.0550031150833279</v>
      </c>
      <c r="K30" s="32">
        <f t="shared" si="3"/>
        <v>2.0275015575416639</v>
      </c>
      <c r="L30" s="16">
        <v>11</v>
      </c>
      <c r="M30" s="33">
        <f t="shared" si="6"/>
        <v>0.18181818181818182</v>
      </c>
      <c r="N30" s="16">
        <v>144</v>
      </c>
      <c r="O30" s="34">
        <f t="shared" ref="O30:P30" si="38">D30/7</f>
        <v>0.2857142857142857</v>
      </c>
      <c r="P30" s="34">
        <f t="shared" si="38"/>
        <v>0</v>
      </c>
      <c r="Q30" s="29">
        <f t="shared" si="8"/>
        <v>504</v>
      </c>
      <c r="R30" s="29"/>
      <c r="S30" s="21">
        <v>0.33267326732673269</v>
      </c>
      <c r="T30" s="14" t="s">
        <v>33</v>
      </c>
      <c r="U30" s="22">
        <v>80</v>
      </c>
      <c r="V30" s="43" t="s">
        <v>398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0.42391319444444447</v>
      </c>
      <c r="AD30" s="39">
        <f t="shared" si="12"/>
        <v>-1.1700004166666667</v>
      </c>
      <c r="AE30" s="25">
        <v>-6.58</v>
      </c>
      <c r="AF30" s="25">
        <v>-6.6259982341250003</v>
      </c>
      <c r="AG30" s="25">
        <v>0</v>
      </c>
    </row>
    <row r="31" spans="1:33" ht="15.75" customHeight="1" x14ac:dyDescent="0.2">
      <c r="A31" s="14" t="s">
        <v>67</v>
      </c>
      <c r="B31" s="49" t="s">
        <v>290</v>
      </c>
      <c r="C31" s="15">
        <f t="shared" si="4"/>
        <v>18.14</v>
      </c>
      <c r="D31" s="16">
        <v>1</v>
      </c>
      <c r="E31" s="16">
        <v>0</v>
      </c>
      <c r="F31" s="17">
        <v>18.14</v>
      </c>
      <c r="G31" s="44">
        <v>0</v>
      </c>
      <c r="H31" s="31">
        <f t="shared" si="1"/>
        <v>0</v>
      </c>
      <c r="I31" s="31">
        <f t="shared" si="2"/>
        <v>8.9746502620819513E-2</v>
      </c>
      <c r="J31" s="32">
        <f t="shared" si="5"/>
        <v>1.628001557541666</v>
      </c>
      <c r="K31" s="32">
        <f t="shared" si="3"/>
        <v>1.628001557541666</v>
      </c>
      <c r="L31" s="16">
        <v>19</v>
      </c>
      <c r="M31" s="33">
        <f t="shared" si="6"/>
        <v>5.2631578947368418E-2</v>
      </c>
      <c r="N31" s="16">
        <v>142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994</v>
      </c>
      <c r="R31" s="29"/>
      <c r="S31" s="21">
        <v>0.35918367346938701</v>
      </c>
      <c r="T31" s="14">
        <v>70</v>
      </c>
      <c r="U31" s="22">
        <v>80</v>
      </c>
      <c r="V31" s="43" t="s">
        <v>1362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0.42391319444444447</v>
      </c>
      <c r="AD31" s="39">
        <f t="shared" si="12"/>
        <v>-0.58500020833333333</v>
      </c>
      <c r="AE31" s="45">
        <v>-6.58</v>
      </c>
      <c r="AF31" s="45">
        <v>-6.6259982341250012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19.509999999999998</v>
      </c>
      <c r="D32" s="54">
        <v>4</v>
      </c>
      <c r="E32" s="54">
        <v>1</v>
      </c>
      <c r="F32" s="55">
        <v>78.039999999999992</v>
      </c>
      <c r="G32" s="55">
        <v>-14.19</v>
      </c>
      <c r="H32" s="31">
        <f t="shared" si="1"/>
        <v>0.18182983085597132</v>
      </c>
      <c r="I32" s="31">
        <f t="shared" si="2"/>
        <v>-7.5858454252093088E-2</v>
      </c>
      <c r="J32" s="32">
        <f t="shared" si="5"/>
        <v>-5.9199937698333436</v>
      </c>
      <c r="K32" s="32">
        <f t="shared" si="3"/>
        <v>-1.4799984424583359</v>
      </c>
      <c r="L32" s="54">
        <v>17</v>
      </c>
      <c r="M32" s="33">
        <f t="shared" si="6"/>
        <v>0.23529411764705882</v>
      </c>
      <c r="N32" s="54">
        <v>138</v>
      </c>
      <c r="O32" s="34">
        <f t="shared" si="39"/>
        <v>0.5714285714285714</v>
      </c>
      <c r="P32" s="34">
        <f t="shared" si="39"/>
        <v>0.14285714285714285</v>
      </c>
      <c r="Q32" s="29">
        <f t="shared" si="8"/>
        <v>193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0.37551020408163271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7.0949999999999998</v>
      </c>
      <c r="Z32" s="53">
        <v>2</v>
      </c>
      <c r="AA32" s="53" t="s">
        <v>34</v>
      </c>
      <c r="AB32" s="40">
        <f t="shared" si="11"/>
        <v>-0.69</v>
      </c>
      <c r="AC32" s="59">
        <v>0.42391319444444447</v>
      </c>
      <c r="AD32" s="39">
        <f t="shared" si="12"/>
        <v>-2.3400008333333333</v>
      </c>
      <c r="AE32" s="60">
        <v>-6.58</v>
      </c>
      <c r="AF32" s="60">
        <v>-6.6259982341250003</v>
      </c>
      <c r="AG32" s="60">
        <v>-2.9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Mounted Coat Rack with Shelf - Rustic Wooden 5 Hook Coat Hanger Rail, Distressed Wood, Black Metal Hooks")</f>
        <v>Wall Mounted Coat Rack with Shelf - Rustic Wooden 5 Hook Coat Hanger Rail, Distressed Wood, Black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50" t="s">
        <v>399</v>
      </c>
      <c r="B2" s="2" t="s">
        <v>400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37.25" customHeight="1" x14ac:dyDescent="0.2">
      <c r="A3" s="83" t="s">
        <v>30</v>
      </c>
      <c r="B3" s="80"/>
      <c r="C3" s="3">
        <f>((AE32+AF32)/0.85)*-1</f>
        <v>26.333366205882353</v>
      </c>
      <c r="D3" s="4">
        <f>SUM(D4:D99702)</f>
        <v>104</v>
      </c>
      <c r="E3" s="4"/>
      <c r="F3" s="5">
        <f t="shared" ref="F3:G3" si="0">SUM(F4:F99702)</f>
        <v>2949.97</v>
      </c>
      <c r="G3" s="5">
        <f t="shared" si="0"/>
        <v>-251.55</v>
      </c>
      <c r="H3" s="6">
        <f t="shared" ref="H3:H32" si="1">G3/F3*-1</f>
        <v>8.5272053614104559E-2</v>
      </c>
      <c r="I3" s="7">
        <f t="shared" ref="I3:I32" si="2">J3/F3</f>
        <v>1.5133144818562575E-2</v>
      </c>
      <c r="J3" s="5">
        <f>SUM(J4:J99702)</f>
        <v>44.642323220415037</v>
      </c>
      <c r="K3" s="5">
        <f t="shared" ref="K3:K32" si="3">J3/D3</f>
        <v>0.4292531078886061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0.5 - April
0.5 - May
0.5 - June
1 - July
1 - Aug
1 - Sept
1 - Oct
1 - Nov
1 - Dec
1 - Jan
1 - Feb")</f>
        <v>1 - March
0.5 - April
0.5 - May
0.5 - June
1 - July
1 - Aug
1 - Sept
1 - Oct
1 - Nov
1 - Dec
1 - Jan
1 -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6</v>
      </c>
      <c r="X3" s="6">
        <f>W3/D3</f>
        <v>5.7692307692307696E-2</v>
      </c>
      <c r="Y3" s="5"/>
      <c r="Z3" s="4"/>
      <c r="AA3" s="4"/>
      <c r="AB3" s="4"/>
      <c r="AC3" s="4"/>
      <c r="AD3" s="5">
        <f>SUM(AD4:AD99702)</f>
        <v>-61.360172943221322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Info!B2:BZ3000""),37,FALSE)),"""")*-1"),-11.063361275)</f>
        <v>-11.063361275</v>
      </c>
      <c r="AG3" s="5">
        <f>SUM(AG4:AG99702)</f>
        <v>-5.25</v>
      </c>
    </row>
    <row r="4" spans="1:33" ht="15.75" customHeight="1" x14ac:dyDescent="0.2">
      <c r="A4" s="14" t="s">
        <v>31</v>
      </c>
      <c r="B4" s="14" t="s">
        <v>401</v>
      </c>
      <c r="C4" s="15">
        <f t="shared" ref="C4:C32" si="4">IFERROR(F4/D4," - ")</f>
        <v>31.990000000000006</v>
      </c>
      <c r="D4" s="16">
        <v>12</v>
      </c>
      <c r="E4" s="16">
        <v>0</v>
      </c>
      <c r="F4" s="17">
        <v>383.88000000000005</v>
      </c>
      <c r="G4" s="17">
        <v>0</v>
      </c>
      <c r="H4" s="18">
        <f t="shared" si="1"/>
        <v>0</v>
      </c>
      <c r="I4" s="18">
        <f t="shared" si="2"/>
        <v>0.20966803072929996</v>
      </c>
      <c r="J4" s="17">
        <f t="shared" ref="J4:J32" si="5">F4*0.85+G4+AF4*D4+D4*AE4+AG4+AD4</f>
        <v>80.487363636363682</v>
      </c>
      <c r="K4" s="17">
        <f t="shared" si="3"/>
        <v>6.7072803030303065</v>
      </c>
      <c r="L4" s="16">
        <v>69</v>
      </c>
      <c r="M4" s="19">
        <f t="shared" ref="M4:M32" si="6">IFERROR(D4/L4,"-")</f>
        <v>0.17391304347826086</v>
      </c>
      <c r="N4" s="16">
        <v>25</v>
      </c>
      <c r="O4" s="20">
        <f t="shared" ref="O4:P4" si="7">D4/7</f>
        <v>1.7142857142857142</v>
      </c>
      <c r="P4" s="20">
        <f t="shared" si="7"/>
        <v>0</v>
      </c>
      <c r="Q4" s="16">
        <f t="shared" ref="Q4:Q32" si="8">ROUNDDOWN(N4/(O4+P4),0)</f>
        <v>14</v>
      </c>
      <c r="R4" s="16"/>
      <c r="S4" s="21">
        <v>1.03050847457627</v>
      </c>
      <c r="T4" s="14">
        <v>163</v>
      </c>
      <c r="U4" s="22" t="s">
        <v>33</v>
      </c>
      <c r="V4" s="23" t="s">
        <v>402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191</v>
      </c>
      <c r="AB4" s="26">
        <f t="shared" ref="AB4:AB32" si="11">IF(OR(AA4="UsLargeStandardSize",AA4="UsSmallStandardSize"),-0.69,-0.48)</f>
        <v>-0.48</v>
      </c>
      <c r="AC4" s="27">
        <v>0.58940972222222221</v>
      </c>
      <c r="AD4" s="25">
        <f t="shared" ref="AD4:AD32" si="12">IFERROR(AB4*AC4*D4*2,0)</f>
        <v>-6.7899999999999991</v>
      </c>
      <c r="AE4" s="25">
        <v>-10.92</v>
      </c>
      <c r="AF4" s="25">
        <v>-8.9983863636363655</v>
      </c>
      <c r="AG4" s="25">
        <v>0</v>
      </c>
    </row>
    <row r="5" spans="1:33" ht="15.75" customHeight="1" x14ac:dyDescent="0.2">
      <c r="A5" s="28" t="s">
        <v>35</v>
      </c>
      <c r="B5" s="28" t="s">
        <v>82</v>
      </c>
      <c r="C5" s="15">
        <f t="shared" si="4"/>
        <v>33.99</v>
      </c>
      <c r="D5" s="29">
        <v>7</v>
      </c>
      <c r="E5" s="29">
        <v>0</v>
      </c>
      <c r="F5" s="30">
        <v>237.93000000000004</v>
      </c>
      <c r="G5" s="30">
        <v>0</v>
      </c>
      <c r="H5" s="31">
        <f t="shared" si="1"/>
        <v>0</v>
      </c>
      <c r="I5" s="31">
        <f t="shared" si="2"/>
        <v>0.24732640907545972</v>
      </c>
      <c r="J5" s="32">
        <f t="shared" si="5"/>
        <v>58.846372511324141</v>
      </c>
      <c r="K5" s="32">
        <f t="shared" si="3"/>
        <v>8.4066246444748778</v>
      </c>
      <c r="L5" s="29">
        <v>93</v>
      </c>
      <c r="M5" s="33">
        <f t="shared" si="6"/>
        <v>7.5268817204301078E-2</v>
      </c>
      <c r="N5" s="29">
        <v>18</v>
      </c>
      <c r="O5" s="34">
        <f t="shared" ref="O5:P5" si="13">D5/7</f>
        <v>1</v>
      </c>
      <c r="P5" s="34">
        <f t="shared" si="13"/>
        <v>0</v>
      </c>
      <c r="Q5" s="29">
        <f t="shared" si="8"/>
        <v>18</v>
      </c>
      <c r="R5" s="29"/>
      <c r="S5" s="35">
        <v>1.2107279693486499</v>
      </c>
      <c r="T5" s="28">
        <v>163</v>
      </c>
      <c r="U5" s="36" t="s">
        <v>33</v>
      </c>
      <c r="V5" s="37" t="s">
        <v>403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191</v>
      </c>
      <c r="AB5" s="40">
        <f t="shared" si="11"/>
        <v>-0.48</v>
      </c>
      <c r="AC5" s="41">
        <v>0.59009269988412516</v>
      </c>
      <c r="AD5" s="39">
        <f t="shared" si="12"/>
        <v>-3.9654229432213208</v>
      </c>
      <c r="AE5" s="39">
        <v>-10.92</v>
      </c>
      <c r="AF5" s="39">
        <v>-8.9983863636363655</v>
      </c>
      <c r="AG5" s="39">
        <v>0</v>
      </c>
    </row>
    <row r="6" spans="1:33" ht="15.75" customHeight="1" x14ac:dyDescent="0.2">
      <c r="A6" s="28" t="s">
        <v>37</v>
      </c>
      <c r="B6" s="28" t="s">
        <v>404</v>
      </c>
      <c r="C6" s="15">
        <f t="shared" si="4"/>
        <v>34.545555555555559</v>
      </c>
      <c r="D6" s="29">
        <v>9</v>
      </c>
      <c r="E6" s="29">
        <v>0</v>
      </c>
      <c r="F6" s="30">
        <v>310.91000000000003</v>
      </c>
      <c r="G6" s="30">
        <v>0</v>
      </c>
      <c r="H6" s="31">
        <f t="shared" si="1"/>
        <v>0</v>
      </c>
      <c r="I6" s="31">
        <f t="shared" si="2"/>
        <v>0.2561830520963389</v>
      </c>
      <c r="J6" s="32">
        <f t="shared" si="5"/>
        <v>79.649872727272736</v>
      </c>
      <c r="K6" s="32">
        <f t="shared" si="3"/>
        <v>8.8499858585858604</v>
      </c>
      <c r="L6" s="29">
        <v>82</v>
      </c>
      <c r="M6" s="33">
        <f t="shared" si="6"/>
        <v>0.10975609756097561</v>
      </c>
      <c r="N6" s="29">
        <v>9</v>
      </c>
      <c r="O6" s="34">
        <f t="shared" ref="O6:P6" si="14">D6/7</f>
        <v>1.2857142857142858</v>
      </c>
      <c r="P6" s="34">
        <f t="shared" si="14"/>
        <v>0</v>
      </c>
      <c r="Q6" s="29">
        <f t="shared" si="8"/>
        <v>7</v>
      </c>
      <c r="R6" s="29"/>
      <c r="S6" s="35">
        <v>1.3905579399141601</v>
      </c>
      <c r="T6" s="28">
        <v>163</v>
      </c>
      <c r="U6" s="36">
        <v>63</v>
      </c>
      <c r="V6" s="37" t="s">
        <v>405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191</v>
      </c>
      <c r="AB6" s="40">
        <f t="shared" si="11"/>
        <v>-0.48</v>
      </c>
      <c r="AC6" s="41">
        <v>0.62015625000000008</v>
      </c>
      <c r="AD6" s="39">
        <f t="shared" si="12"/>
        <v>-5.3581500000000002</v>
      </c>
      <c r="AE6" s="39">
        <v>-10.92</v>
      </c>
      <c r="AF6" s="39">
        <v>-8.9983863636363655</v>
      </c>
      <c r="AG6" s="39">
        <v>0</v>
      </c>
    </row>
    <row r="7" spans="1:33" ht="15.75" customHeight="1" x14ac:dyDescent="0.2">
      <c r="A7" s="28" t="s">
        <v>39</v>
      </c>
      <c r="B7" s="28" t="s">
        <v>101</v>
      </c>
      <c r="C7" s="15">
        <f t="shared" si="4"/>
        <v>22.66</v>
      </c>
      <c r="D7" s="29">
        <v>3</v>
      </c>
      <c r="E7" s="29">
        <v>0</v>
      </c>
      <c r="F7" s="30">
        <v>67.98</v>
      </c>
      <c r="G7" s="30">
        <v>0</v>
      </c>
      <c r="H7" s="31">
        <f t="shared" si="1"/>
        <v>0</v>
      </c>
      <c r="I7" s="31">
        <f t="shared" si="2"/>
        <v>-5.528404076065159E-2</v>
      </c>
      <c r="J7" s="32">
        <f t="shared" si="5"/>
        <v>-3.7582090909090953</v>
      </c>
      <c r="K7" s="32">
        <f t="shared" si="3"/>
        <v>-1.2527363636363651</v>
      </c>
      <c r="L7" s="29">
        <v>100</v>
      </c>
      <c r="M7" s="33">
        <f t="shared" si="6"/>
        <v>0.03</v>
      </c>
      <c r="N7" s="29">
        <v>1</v>
      </c>
      <c r="O7" s="34">
        <f t="shared" ref="O7:P7" si="15">D7/7</f>
        <v>0.42857142857142855</v>
      </c>
      <c r="P7" s="34">
        <f t="shared" si="15"/>
        <v>0</v>
      </c>
      <c r="Q7" s="29">
        <f t="shared" si="8"/>
        <v>2</v>
      </c>
      <c r="R7" s="29"/>
      <c r="S7" s="35">
        <v>1.66</v>
      </c>
      <c r="T7" s="28">
        <v>201</v>
      </c>
      <c r="U7" s="36">
        <v>63</v>
      </c>
      <c r="V7" s="37" t="s">
        <v>406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191</v>
      </c>
      <c r="AB7" s="40">
        <f t="shared" si="11"/>
        <v>-0.48</v>
      </c>
      <c r="AC7" s="41">
        <v>0.62015625000000008</v>
      </c>
      <c r="AD7" s="39">
        <f t="shared" si="12"/>
        <v>-1.7860500000000001</v>
      </c>
      <c r="AE7" s="39">
        <v>-10.92</v>
      </c>
      <c r="AF7" s="39">
        <v>-8.9983863636363655</v>
      </c>
      <c r="AG7" s="39">
        <v>0</v>
      </c>
    </row>
    <row r="8" spans="1:33" ht="15.75" customHeight="1" x14ac:dyDescent="0.2">
      <c r="A8" s="28" t="s">
        <v>41</v>
      </c>
      <c r="B8" s="28"/>
      <c r="C8" s="15">
        <f t="shared" si="4"/>
        <v>33.99</v>
      </c>
      <c r="D8" s="29">
        <v>1</v>
      </c>
      <c r="E8" s="29">
        <v>0</v>
      </c>
      <c r="F8" s="30">
        <v>33.99</v>
      </c>
      <c r="G8" s="30">
        <v>0</v>
      </c>
      <c r="H8" s="31">
        <f t="shared" si="1"/>
        <v>0</v>
      </c>
      <c r="I8" s="31">
        <f t="shared" si="2"/>
        <v>0.24642983230361873</v>
      </c>
      <c r="J8" s="32">
        <f t="shared" si="5"/>
        <v>8.3761500000000009</v>
      </c>
      <c r="K8" s="32">
        <f t="shared" si="3"/>
        <v>8.3761500000000009</v>
      </c>
      <c r="L8" s="29">
        <v>79</v>
      </c>
      <c r="M8" s="33">
        <f t="shared" si="6"/>
        <v>1.2658227848101266E-2</v>
      </c>
      <c r="N8" s="29">
        <v>0</v>
      </c>
      <c r="O8" s="34">
        <f t="shared" ref="O8:P8" si="16">D8/7</f>
        <v>0.14285714285714285</v>
      </c>
      <c r="P8" s="34">
        <f t="shared" si="16"/>
        <v>0</v>
      </c>
      <c r="Q8" s="29">
        <f t="shared" si="8"/>
        <v>0</v>
      </c>
      <c r="R8" s="29"/>
      <c r="S8" s="35" t="e">
        <v>#N/A</v>
      </c>
      <c r="T8" s="28">
        <v>201</v>
      </c>
      <c r="U8" s="36">
        <v>63</v>
      </c>
      <c r="V8" s="37" t="s">
        <v>407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191</v>
      </c>
      <c r="AB8" s="40">
        <f t="shared" si="11"/>
        <v>-0.48</v>
      </c>
      <c r="AC8" s="41">
        <v>0.62015625000000008</v>
      </c>
      <c r="AD8" s="39">
        <f t="shared" si="12"/>
        <v>-0.59535000000000005</v>
      </c>
      <c r="AE8" s="39">
        <v>-10.92</v>
      </c>
      <c r="AF8" s="39">
        <v>-9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201</v>
      </c>
      <c r="U9" s="36">
        <v>63</v>
      </c>
      <c r="V9" s="37" t="s">
        <v>408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-9.4962295454545398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201</v>
      </c>
      <c r="U10" s="36">
        <v>63</v>
      </c>
      <c r="V10" s="37" t="s">
        <v>409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-9.4962295454545398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201</v>
      </c>
      <c r="U11" s="36">
        <v>63</v>
      </c>
      <c r="V11" s="37" t="s">
        <v>410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-9.4962295454545398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201</v>
      </c>
      <c r="U12" s="36">
        <v>63</v>
      </c>
      <c r="V12" s="37" t="s">
        <v>410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-9.4962295454545398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201</v>
      </c>
      <c r="U13" s="36">
        <v>63</v>
      </c>
      <c r="V13" s="37" t="s">
        <v>410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-9.7582522727272707</v>
      </c>
      <c r="AG13" s="39">
        <v>0</v>
      </c>
    </row>
    <row r="14" spans="1:33" ht="15.75" customHeight="1" x14ac:dyDescent="0.2">
      <c r="A14" s="28" t="s">
        <v>48</v>
      </c>
      <c r="B14" s="28" t="s">
        <v>256</v>
      </c>
      <c r="C14" s="15">
        <f t="shared" si="4"/>
        <v>33.99</v>
      </c>
      <c r="D14" s="29">
        <v>1</v>
      </c>
      <c r="E14" s="29">
        <v>0</v>
      </c>
      <c r="F14" s="32">
        <v>33.99</v>
      </c>
      <c r="G14" s="30">
        <v>0</v>
      </c>
      <c r="H14" s="31">
        <f t="shared" si="1"/>
        <v>0</v>
      </c>
      <c r="I14" s="31">
        <f t="shared" si="2"/>
        <v>0.22412173366498181</v>
      </c>
      <c r="J14" s="32">
        <f t="shared" si="5"/>
        <v>7.617897727272732</v>
      </c>
      <c r="K14" s="32">
        <f t="shared" si="3"/>
        <v>7.617897727272732</v>
      </c>
      <c r="L14" s="29">
        <v>30</v>
      </c>
      <c r="M14" s="33">
        <f t="shared" si="6"/>
        <v>3.3333333333333333E-2</v>
      </c>
      <c r="N14" s="29">
        <v>62</v>
      </c>
      <c r="O14" s="34">
        <f t="shared" ref="O14:P14" si="22">D14/7</f>
        <v>0.14285714285714285</v>
      </c>
      <c r="P14" s="34">
        <f t="shared" si="22"/>
        <v>0</v>
      </c>
      <c r="Q14" s="29">
        <f t="shared" si="8"/>
        <v>434</v>
      </c>
      <c r="R14" s="29"/>
      <c r="S14" s="35">
        <v>1.3120000000000001</v>
      </c>
      <c r="T14" s="28">
        <v>163</v>
      </c>
      <c r="U14" s="36">
        <v>63</v>
      </c>
      <c r="V14" s="37" t="s">
        <v>411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191</v>
      </c>
      <c r="AB14" s="40">
        <f t="shared" si="11"/>
        <v>-0.48</v>
      </c>
      <c r="AC14" s="41">
        <v>0.62015625000000008</v>
      </c>
      <c r="AD14" s="39">
        <f t="shared" si="12"/>
        <v>-0.59535000000000005</v>
      </c>
      <c r="AE14" s="39">
        <v>-10.92</v>
      </c>
      <c r="AF14" s="39">
        <v>-9.7582522727272707</v>
      </c>
      <c r="AG14" s="39">
        <v>0</v>
      </c>
    </row>
    <row r="15" spans="1:33" ht="15.75" customHeight="1" x14ac:dyDescent="0.2">
      <c r="A15" s="28" t="s">
        <v>49</v>
      </c>
      <c r="B15" s="28" t="s">
        <v>258</v>
      </c>
      <c r="C15" s="15">
        <f t="shared" si="4"/>
        <v>33.99</v>
      </c>
      <c r="D15" s="29">
        <v>2</v>
      </c>
      <c r="E15" s="29">
        <v>0</v>
      </c>
      <c r="F15" s="32">
        <v>67.98</v>
      </c>
      <c r="G15" s="30">
        <v>0</v>
      </c>
      <c r="H15" s="31">
        <f t="shared" si="1"/>
        <v>0</v>
      </c>
      <c r="I15" s="31">
        <f t="shared" si="2"/>
        <v>0.22412173366498181</v>
      </c>
      <c r="J15" s="32">
        <f t="shared" si="5"/>
        <v>15.235795454545464</v>
      </c>
      <c r="K15" s="32">
        <f t="shared" si="3"/>
        <v>7.617897727272732</v>
      </c>
      <c r="L15" s="29">
        <v>0</v>
      </c>
      <c r="M15" s="33" t="str">
        <f t="shared" si="6"/>
        <v>-</v>
      </c>
      <c r="N15" s="29">
        <v>96</v>
      </c>
      <c r="O15" s="34">
        <f t="shared" ref="O15:P15" si="23">D15/7</f>
        <v>0.2857142857142857</v>
      </c>
      <c r="P15" s="34">
        <f t="shared" si="23"/>
        <v>0</v>
      </c>
      <c r="Q15" s="29">
        <f t="shared" si="8"/>
        <v>336</v>
      </c>
      <c r="R15" s="29"/>
      <c r="S15" s="35">
        <v>1.0469798657718099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191</v>
      </c>
      <c r="AB15" s="40">
        <f t="shared" si="11"/>
        <v>-0.48</v>
      </c>
      <c r="AC15" s="41">
        <v>0.62015625000000008</v>
      </c>
      <c r="AD15" s="39">
        <f t="shared" si="12"/>
        <v>-1.1907000000000001</v>
      </c>
      <c r="AE15" s="39">
        <v>-10.92</v>
      </c>
      <c r="AF15" s="39">
        <v>-9.7582522727272707</v>
      </c>
      <c r="AG15" s="39">
        <v>0</v>
      </c>
    </row>
    <row r="16" spans="1:33" ht="15.75" customHeight="1" x14ac:dyDescent="0.2">
      <c r="A16" s="28" t="s">
        <v>50</v>
      </c>
      <c r="B16" s="28" t="s">
        <v>172</v>
      </c>
      <c r="C16" s="15">
        <f t="shared" si="4"/>
        <v>31.990000000000002</v>
      </c>
      <c r="D16" s="29">
        <v>2</v>
      </c>
      <c r="E16" s="29">
        <v>0</v>
      </c>
      <c r="F16" s="32">
        <v>63.980000000000004</v>
      </c>
      <c r="G16" s="30">
        <v>0</v>
      </c>
      <c r="H16" s="31">
        <f t="shared" si="1"/>
        <v>0</v>
      </c>
      <c r="I16" s="31">
        <f t="shared" si="2"/>
        <v>0.1849921140129018</v>
      </c>
      <c r="J16" s="32">
        <f t="shared" si="5"/>
        <v>11.835795454545458</v>
      </c>
      <c r="K16" s="32">
        <f t="shared" si="3"/>
        <v>5.9178977272727291</v>
      </c>
      <c r="L16" s="29">
        <v>39</v>
      </c>
      <c r="M16" s="33">
        <f t="shared" si="6"/>
        <v>5.128205128205128E-2</v>
      </c>
      <c r="N16" s="29">
        <v>94</v>
      </c>
      <c r="O16" s="34">
        <f t="shared" ref="O16:P16" si="24">D16/7</f>
        <v>0.2857142857142857</v>
      </c>
      <c r="P16" s="34">
        <f t="shared" si="24"/>
        <v>0</v>
      </c>
      <c r="Q16" s="29">
        <f t="shared" si="8"/>
        <v>329</v>
      </c>
      <c r="R16" s="29"/>
      <c r="S16" s="35">
        <v>1.1764705882352899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0.62015625000000008</v>
      </c>
      <c r="AD16" s="39">
        <f t="shared" si="12"/>
        <v>-1.1907000000000001</v>
      </c>
      <c r="AE16" s="39">
        <v>-10.92</v>
      </c>
      <c r="AF16" s="39">
        <v>-9.7582522727272707</v>
      </c>
      <c r="AG16" s="39">
        <v>0</v>
      </c>
    </row>
    <row r="17" spans="1:33" ht="15.75" customHeight="1" x14ac:dyDescent="0.2">
      <c r="A17" s="28" t="s">
        <v>51</v>
      </c>
      <c r="B17" s="28" t="s">
        <v>412</v>
      </c>
      <c r="C17" s="15">
        <f t="shared" si="4"/>
        <v>27.49</v>
      </c>
      <c r="D17" s="29">
        <v>4</v>
      </c>
      <c r="E17" s="29">
        <v>0</v>
      </c>
      <c r="F17" s="32">
        <v>109.96</v>
      </c>
      <c r="G17" s="30">
        <v>0</v>
      </c>
      <c r="H17" s="31">
        <f t="shared" si="1"/>
        <v>0</v>
      </c>
      <c r="I17" s="31">
        <f t="shared" si="2"/>
        <v>7.6133056648698738E-2</v>
      </c>
      <c r="J17" s="32">
        <f t="shared" si="5"/>
        <v>8.3715909090909122</v>
      </c>
      <c r="K17" s="32">
        <f t="shared" si="3"/>
        <v>2.092897727272728</v>
      </c>
      <c r="L17" s="29">
        <v>46</v>
      </c>
      <c r="M17" s="33">
        <f t="shared" si="6"/>
        <v>8.6956521739130432E-2</v>
      </c>
      <c r="N17" s="29">
        <v>83</v>
      </c>
      <c r="O17" s="34">
        <f t="shared" ref="O17:P17" si="25">D17/7</f>
        <v>0.5714285714285714</v>
      </c>
      <c r="P17" s="34">
        <f t="shared" si="25"/>
        <v>0</v>
      </c>
      <c r="Q17" s="29">
        <f t="shared" si="8"/>
        <v>145</v>
      </c>
      <c r="R17" s="29"/>
      <c r="S17" s="35">
        <v>1.25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0.62015625000000008</v>
      </c>
      <c r="AD17" s="39">
        <f t="shared" si="12"/>
        <v>-2.3814000000000002</v>
      </c>
      <c r="AE17" s="39">
        <v>-10.92</v>
      </c>
      <c r="AF17" s="39">
        <v>-9.7582522727272707</v>
      </c>
      <c r="AG17" s="39">
        <v>0</v>
      </c>
    </row>
    <row r="18" spans="1:33" ht="15.75" customHeight="1" x14ac:dyDescent="0.2">
      <c r="A18" s="28" t="s">
        <v>52</v>
      </c>
      <c r="B18" s="28" t="s">
        <v>413</v>
      </c>
      <c r="C18" s="15">
        <f t="shared" si="4"/>
        <v>26.99</v>
      </c>
      <c r="D18" s="29">
        <v>4</v>
      </c>
      <c r="E18" s="29">
        <v>0</v>
      </c>
      <c r="F18" s="32">
        <v>107.96</v>
      </c>
      <c r="G18" s="30">
        <v>0</v>
      </c>
      <c r="H18" s="31">
        <f t="shared" si="1"/>
        <v>0</v>
      </c>
      <c r="I18" s="31">
        <f t="shared" si="2"/>
        <v>6.1796877631445986E-2</v>
      </c>
      <c r="J18" s="32">
        <f t="shared" si="5"/>
        <v>6.6715909090909085</v>
      </c>
      <c r="K18" s="32">
        <f t="shared" si="3"/>
        <v>1.6678977272727271</v>
      </c>
      <c r="L18" s="29">
        <v>37</v>
      </c>
      <c r="M18" s="33">
        <f t="shared" si="6"/>
        <v>0.10810810810810811</v>
      </c>
      <c r="N18" s="29">
        <v>88</v>
      </c>
      <c r="O18" s="34">
        <f t="shared" ref="O18:P18" si="26">D18/7</f>
        <v>0.5714285714285714</v>
      </c>
      <c r="P18" s="34">
        <f t="shared" si="26"/>
        <v>0</v>
      </c>
      <c r="Q18" s="29">
        <f t="shared" si="8"/>
        <v>154</v>
      </c>
      <c r="R18" s="29"/>
      <c r="S18" s="35">
        <v>1.009009009009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191</v>
      </c>
      <c r="AB18" s="40">
        <f t="shared" si="11"/>
        <v>-0.48</v>
      </c>
      <c r="AC18" s="41">
        <v>0.62015625000000008</v>
      </c>
      <c r="AD18" s="39">
        <f t="shared" si="12"/>
        <v>-2.3814000000000002</v>
      </c>
      <c r="AE18" s="39">
        <v>-10.92</v>
      </c>
      <c r="AF18" s="39">
        <v>-9.7582522727272707</v>
      </c>
      <c r="AG18" s="39">
        <v>0</v>
      </c>
    </row>
    <row r="19" spans="1:33" ht="15.75" customHeight="1" x14ac:dyDescent="0.2">
      <c r="A19" s="28" t="s">
        <v>54</v>
      </c>
      <c r="B19" s="28" t="s">
        <v>283</v>
      </c>
      <c r="C19" s="15">
        <f t="shared" si="4"/>
        <v>26.99</v>
      </c>
      <c r="D19" s="29">
        <v>3</v>
      </c>
      <c r="E19" s="29">
        <v>0</v>
      </c>
      <c r="F19" s="32">
        <v>80.97</v>
      </c>
      <c r="G19" s="30">
        <v>-31.46</v>
      </c>
      <c r="H19" s="31">
        <f t="shared" si="1"/>
        <v>0.38853896504878349</v>
      </c>
      <c r="I19" s="31">
        <f t="shared" si="2"/>
        <v>-0.36008777100385103</v>
      </c>
      <c r="J19" s="32">
        <f t="shared" si="5"/>
        <v>-29.156306818181818</v>
      </c>
      <c r="K19" s="32">
        <f t="shared" si="3"/>
        <v>-9.7187689393939394</v>
      </c>
      <c r="L19" s="29">
        <v>61</v>
      </c>
      <c r="M19" s="33">
        <f t="shared" si="6"/>
        <v>4.9180327868852458E-2</v>
      </c>
      <c r="N19" s="29">
        <v>83</v>
      </c>
      <c r="O19" s="34">
        <f t="shared" ref="O19:P19" si="27">D19/7</f>
        <v>0.42857142857142855</v>
      </c>
      <c r="P19" s="34">
        <f t="shared" si="27"/>
        <v>0</v>
      </c>
      <c r="Q19" s="29">
        <f t="shared" si="8"/>
        <v>193</v>
      </c>
      <c r="R19" s="29"/>
      <c r="S19" s="35">
        <v>0.50505050505050497</v>
      </c>
      <c r="T19" s="28">
        <v>126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15.73</v>
      </c>
      <c r="Z19" s="28">
        <v>2</v>
      </c>
      <c r="AA19" s="28" t="s">
        <v>191</v>
      </c>
      <c r="AB19" s="40">
        <f t="shared" si="11"/>
        <v>-0.48</v>
      </c>
      <c r="AC19" s="41">
        <v>0.62015625000000008</v>
      </c>
      <c r="AD19" s="39">
        <f t="shared" si="12"/>
        <v>-1.7860500000000001</v>
      </c>
      <c r="AE19" s="39">
        <v>-10.92</v>
      </c>
      <c r="AF19" s="39">
        <v>-9.7582522727272742</v>
      </c>
      <c r="AG19" s="39">
        <v>-2.7</v>
      </c>
    </row>
    <row r="20" spans="1:33" ht="15.75" customHeight="1" x14ac:dyDescent="0.2">
      <c r="A20" s="28" t="s">
        <v>55</v>
      </c>
      <c r="B20" s="28" t="s">
        <v>414</v>
      </c>
      <c r="C20" s="15">
        <f t="shared" si="4"/>
        <v>27.101111111111113</v>
      </c>
      <c r="D20" s="29">
        <v>9</v>
      </c>
      <c r="E20" s="29">
        <v>0</v>
      </c>
      <c r="F20" s="32">
        <v>243.91000000000003</v>
      </c>
      <c r="G20" s="30">
        <v>-34.69</v>
      </c>
      <c r="H20" s="31">
        <f t="shared" si="1"/>
        <v>0.14222459103767782</v>
      </c>
      <c r="I20" s="31">
        <f t="shared" si="2"/>
        <v>-7.7196180782032081E-2</v>
      </c>
      <c r="J20" s="32">
        <f t="shared" si="5"/>
        <v>-18.828920454545447</v>
      </c>
      <c r="K20" s="32">
        <f t="shared" si="3"/>
        <v>-2.092102272727272</v>
      </c>
      <c r="L20" s="29">
        <v>78</v>
      </c>
      <c r="M20" s="33">
        <f t="shared" si="6"/>
        <v>0.11538461538461539</v>
      </c>
      <c r="N20" s="29">
        <v>76</v>
      </c>
      <c r="O20" s="34">
        <f t="shared" ref="O20:P20" si="28">D20/7</f>
        <v>1.2857142857142858</v>
      </c>
      <c r="P20" s="34">
        <f t="shared" si="28"/>
        <v>0</v>
      </c>
      <c r="Q20" s="29">
        <f t="shared" si="8"/>
        <v>59</v>
      </c>
      <c r="R20" s="29"/>
      <c r="S20" s="35">
        <v>0.53932584269662898</v>
      </c>
      <c r="T20" s="28">
        <v>126</v>
      </c>
      <c r="U20" s="36" t="s">
        <v>33</v>
      </c>
      <c r="V20" s="37" t="s">
        <v>33</v>
      </c>
      <c r="W20" s="28">
        <v>3</v>
      </c>
      <c r="X20" s="38">
        <f t="shared" si="9"/>
        <v>0.33333333333333331</v>
      </c>
      <c r="Y20" s="39">
        <f t="shared" si="10"/>
        <v>5.7816666666666663</v>
      </c>
      <c r="Z20" s="28">
        <v>3</v>
      </c>
      <c r="AA20" s="28" t="s">
        <v>191</v>
      </c>
      <c r="AB20" s="40">
        <f t="shared" si="11"/>
        <v>-0.48</v>
      </c>
      <c r="AC20" s="41">
        <v>0.62015625000000008</v>
      </c>
      <c r="AD20" s="39">
        <f t="shared" si="12"/>
        <v>-5.3581500000000002</v>
      </c>
      <c r="AE20" s="39">
        <v>-10.92</v>
      </c>
      <c r="AF20" s="39">
        <v>-9.7582522727272742</v>
      </c>
      <c r="AG20" s="39">
        <v>0</v>
      </c>
    </row>
    <row r="21" spans="1:33" ht="15.75" customHeight="1" x14ac:dyDescent="0.2">
      <c r="A21" s="28" t="s">
        <v>56</v>
      </c>
      <c r="B21" s="28" t="s">
        <v>415</v>
      </c>
      <c r="C21" s="15">
        <f t="shared" si="4"/>
        <v>27.24</v>
      </c>
      <c r="D21" s="29">
        <v>4</v>
      </c>
      <c r="E21" s="29">
        <v>0</v>
      </c>
      <c r="F21" s="32">
        <v>108.96</v>
      </c>
      <c r="G21" s="30">
        <v>-31.540000000000003</v>
      </c>
      <c r="H21" s="31">
        <f t="shared" si="1"/>
        <v>0.28946402349486056</v>
      </c>
      <c r="I21" s="31">
        <f t="shared" si="2"/>
        <v>-0.22043326992390894</v>
      </c>
      <c r="J21" s="32">
        <f t="shared" si="5"/>
        <v>-24.018409090909117</v>
      </c>
      <c r="K21" s="32">
        <f t="shared" si="3"/>
        <v>-6.0046022727272792</v>
      </c>
      <c r="L21" s="29">
        <v>32</v>
      </c>
      <c r="M21" s="33">
        <f t="shared" si="6"/>
        <v>0.125</v>
      </c>
      <c r="N21" s="29">
        <v>73</v>
      </c>
      <c r="O21" s="34">
        <f t="shared" ref="O21:P21" si="29">D21/7</f>
        <v>0.5714285714285714</v>
      </c>
      <c r="P21" s="34">
        <f t="shared" si="29"/>
        <v>0</v>
      </c>
      <c r="Q21" s="29">
        <f t="shared" si="8"/>
        <v>127</v>
      </c>
      <c r="R21" s="29"/>
      <c r="S21" s="35">
        <v>0.69135802469135799</v>
      </c>
      <c r="T21" s="28">
        <v>126</v>
      </c>
      <c r="U21" s="36" t="s">
        <v>33</v>
      </c>
      <c r="V21" s="37" t="s">
        <v>33</v>
      </c>
      <c r="W21" s="28">
        <v>1</v>
      </c>
      <c r="X21" s="38">
        <f t="shared" si="9"/>
        <v>0.25</v>
      </c>
      <c r="Y21" s="39">
        <f t="shared" si="10"/>
        <v>7.8850000000000007</v>
      </c>
      <c r="Z21" s="28">
        <v>3</v>
      </c>
      <c r="AA21" s="28" t="s">
        <v>191</v>
      </c>
      <c r="AB21" s="40">
        <f t="shared" si="11"/>
        <v>-0.48</v>
      </c>
      <c r="AC21" s="41">
        <v>0.62015625000000008</v>
      </c>
      <c r="AD21" s="39">
        <f t="shared" si="12"/>
        <v>-2.3814000000000002</v>
      </c>
      <c r="AE21" s="39">
        <v>-10.92</v>
      </c>
      <c r="AF21" s="39">
        <v>-9.7582522727272742</v>
      </c>
      <c r="AG21" s="39">
        <v>0</v>
      </c>
    </row>
    <row r="22" spans="1:33" ht="15.75" customHeight="1" x14ac:dyDescent="0.2">
      <c r="A22" s="28" t="s">
        <v>57</v>
      </c>
      <c r="B22" s="28" t="s">
        <v>416</v>
      </c>
      <c r="C22" s="15">
        <f t="shared" si="4"/>
        <v>26.614999999999998</v>
      </c>
      <c r="D22" s="29">
        <v>8</v>
      </c>
      <c r="E22" s="29">
        <v>0</v>
      </c>
      <c r="F22" s="30">
        <v>212.92</v>
      </c>
      <c r="G22" s="30">
        <v>-27.72</v>
      </c>
      <c r="H22" s="31">
        <f t="shared" si="1"/>
        <v>0.13018974262633853</v>
      </c>
      <c r="I22" s="31">
        <f t="shared" si="2"/>
        <v>-7.9498488548836274E-2</v>
      </c>
      <c r="J22" s="32">
        <f t="shared" si="5"/>
        <v>-16.92681818181822</v>
      </c>
      <c r="K22" s="32">
        <f t="shared" si="3"/>
        <v>-2.1158522727272775</v>
      </c>
      <c r="L22" s="29">
        <v>69</v>
      </c>
      <c r="M22" s="33">
        <f t="shared" si="6"/>
        <v>0.11594202898550725</v>
      </c>
      <c r="N22" s="29">
        <v>64</v>
      </c>
      <c r="O22" s="34">
        <f t="shared" ref="O22:P22" si="30">D22/7</f>
        <v>1.1428571428571428</v>
      </c>
      <c r="P22" s="34">
        <f t="shared" si="30"/>
        <v>0</v>
      </c>
      <c r="Q22" s="29">
        <f t="shared" si="8"/>
        <v>56</v>
      </c>
      <c r="R22" s="29"/>
      <c r="S22" s="35">
        <v>0.92307692307692302</v>
      </c>
      <c r="T22" s="28">
        <v>42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13.86</v>
      </c>
      <c r="Z22" s="28">
        <v>2</v>
      </c>
      <c r="AA22" s="28" t="s">
        <v>191</v>
      </c>
      <c r="AB22" s="40">
        <f t="shared" si="11"/>
        <v>-0.48</v>
      </c>
      <c r="AC22" s="41">
        <v>0.62015625000000008</v>
      </c>
      <c r="AD22" s="39">
        <f t="shared" si="12"/>
        <v>-4.7628000000000004</v>
      </c>
      <c r="AE22" s="39">
        <v>-10.92</v>
      </c>
      <c r="AF22" s="39">
        <v>-9.7582522727272742</v>
      </c>
      <c r="AG22" s="39">
        <v>0</v>
      </c>
    </row>
    <row r="23" spans="1:33" ht="15.75" customHeight="1" x14ac:dyDescent="0.2">
      <c r="A23" s="28" t="s">
        <v>58</v>
      </c>
      <c r="B23" s="28" t="s">
        <v>417</v>
      </c>
      <c r="C23" s="15">
        <f t="shared" si="4"/>
        <v>25.878888888888891</v>
      </c>
      <c r="D23" s="29">
        <v>9</v>
      </c>
      <c r="E23" s="29">
        <v>1</v>
      </c>
      <c r="F23" s="32">
        <v>232.91000000000003</v>
      </c>
      <c r="G23" s="30">
        <v>-18.119999999999997</v>
      </c>
      <c r="H23" s="31">
        <f t="shared" si="1"/>
        <v>7.7798291185436422E-2</v>
      </c>
      <c r="I23" s="31">
        <f t="shared" si="2"/>
        <v>-4.9842945577886072E-2</v>
      </c>
      <c r="J23" s="32">
        <f t="shared" si="5"/>
        <v>-11.608920454545446</v>
      </c>
      <c r="K23" s="32">
        <f t="shared" si="3"/>
        <v>-1.2898800505050496</v>
      </c>
      <c r="L23" s="29">
        <v>58</v>
      </c>
      <c r="M23" s="33">
        <f t="shared" si="6"/>
        <v>0.15517241379310345</v>
      </c>
      <c r="N23" s="29">
        <v>58</v>
      </c>
      <c r="O23" s="34">
        <f t="shared" ref="O23:P23" si="31">D23/7</f>
        <v>1.2857142857142858</v>
      </c>
      <c r="P23" s="34">
        <f t="shared" si="31"/>
        <v>0.14285714285714285</v>
      </c>
      <c r="Q23" s="29">
        <f t="shared" si="8"/>
        <v>40</v>
      </c>
      <c r="R23" s="29"/>
      <c r="S23" s="35">
        <v>0.67256637168141598</v>
      </c>
      <c r="T23" s="28">
        <v>42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18.119999999999997</v>
      </c>
      <c r="Z23" s="28">
        <v>1</v>
      </c>
      <c r="AA23" s="28" t="s">
        <v>191</v>
      </c>
      <c r="AB23" s="40">
        <f t="shared" si="11"/>
        <v>-0.48</v>
      </c>
      <c r="AC23" s="41">
        <v>0.62015625000000008</v>
      </c>
      <c r="AD23" s="39">
        <f t="shared" si="12"/>
        <v>-5.3581500000000002</v>
      </c>
      <c r="AE23" s="39">
        <v>-10.92</v>
      </c>
      <c r="AF23" s="39">
        <v>-9.7582522727272742</v>
      </c>
      <c r="AG23" s="39">
        <v>0</v>
      </c>
    </row>
    <row r="24" spans="1:33" ht="15.75" customHeight="1" x14ac:dyDescent="0.2">
      <c r="A24" s="28" t="s">
        <v>59</v>
      </c>
      <c r="B24" s="28" t="s">
        <v>418</v>
      </c>
      <c r="C24" s="15">
        <f t="shared" si="4"/>
        <v>26.49</v>
      </c>
      <c r="D24" s="29">
        <v>2</v>
      </c>
      <c r="E24" s="29">
        <v>0</v>
      </c>
      <c r="F24" s="32">
        <v>52.98</v>
      </c>
      <c r="G24" s="32">
        <v>-38.08</v>
      </c>
      <c r="H24" s="31">
        <f t="shared" si="1"/>
        <v>0.71876179690449227</v>
      </c>
      <c r="I24" s="31">
        <f t="shared" si="2"/>
        <v>-0.67184229040118071</v>
      </c>
      <c r="J24" s="32">
        <f t="shared" si="5"/>
        <v>-35.594204545454552</v>
      </c>
      <c r="K24" s="32">
        <f t="shared" si="3"/>
        <v>-17.797102272727276</v>
      </c>
      <c r="L24" s="29">
        <v>39</v>
      </c>
      <c r="M24" s="33">
        <f t="shared" si="6"/>
        <v>5.128205128205128E-2</v>
      </c>
      <c r="N24" s="29">
        <v>51</v>
      </c>
      <c r="O24" s="34">
        <f t="shared" ref="O24:P24" si="32">D24/7</f>
        <v>0.2857142857142857</v>
      </c>
      <c r="P24" s="34">
        <f t="shared" si="32"/>
        <v>0</v>
      </c>
      <c r="Q24" s="29">
        <f t="shared" si="8"/>
        <v>178</v>
      </c>
      <c r="R24" s="29"/>
      <c r="S24" s="35">
        <v>0.80341880341880301</v>
      </c>
      <c r="T24" s="28">
        <v>42</v>
      </c>
      <c r="U24" s="36" t="s">
        <v>33</v>
      </c>
      <c r="V24" s="37" t="s">
        <v>33</v>
      </c>
      <c r="W24" s="28">
        <v>1</v>
      </c>
      <c r="X24" s="38">
        <f t="shared" si="9"/>
        <v>0.5</v>
      </c>
      <c r="Y24" s="39">
        <f t="shared" si="10"/>
        <v>12.693333333333333</v>
      </c>
      <c r="Z24" s="28">
        <v>2</v>
      </c>
      <c r="AA24" s="28" t="s">
        <v>191</v>
      </c>
      <c r="AB24" s="40">
        <f t="shared" si="11"/>
        <v>-0.48</v>
      </c>
      <c r="AC24" s="41">
        <v>0.62015625000000008</v>
      </c>
      <c r="AD24" s="39">
        <f t="shared" si="12"/>
        <v>-1.1907000000000001</v>
      </c>
      <c r="AE24" s="39">
        <v>-10.92</v>
      </c>
      <c r="AF24" s="39">
        <v>-9.7582522727272742</v>
      </c>
      <c r="AG24" s="39">
        <v>0</v>
      </c>
    </row>
    <row r="25" spans="1:33" ht="15.75" customHeight="1" x14ac:dyDescent="0.2">
      <c r="A25" s="14" t="s">
        <v>60</v>
      </c>
      <c r="B25" s="14" t="s">
        <v>419</v>
      </c>
      <c r="C25" s="15">
        <f t="shared" si="4"/>
        <v>24.99</v>
      </c>
      <c r="D25" s="16">
        <v>4</v>
      </c>
      <c r="E25" s="16">
        <v>0</v>
      </c>
      <c r="F25" s="17">
        <v>99.96</v>
      </c>
      <c r="G25" s="17">
        <v>-42.14</v>
      </c>
      <c r="H25" s="31">
        <f t="shared" si="1"/>
        <v>0.42156862745098045</v>
      </c>
      <c r="I25" s="31">
        <f t="shared" si="2"/>
        <v>-0.42292316926770718</v>
      </c>
      <c r="J25" s="32">
        <f t="shared" si="5"/>
        <v>-42.275400000000005</v>
      </c>
      <c r="K25" s="32">
        <f t="shared" si="3"/>
        <v>-10.568850000000001</v>
      </c>
      <c r="L25" s="16">
        <v>63</v>
      </c>
      <c r="M25" s="33">
        <f t="shared" si="6"/>
        <v>6.3492063492063489E-2</v>
      </c>
      <c r="N25" s="16">
        <v>48</v>
      </c>
      <c r="O25" s="34">
        <f t="shared" ref="O25:P25" si="33">D25/7</f>
        <v>0.5714285714285714</v>
      </c>
      <c r="P25" s="34">
        <f t="shared" si="33"/>
        <v>0</v>
      </c>
      <c r="Q25" s="29">
        <f t="shared" si="8"/>
        <v>84</v>
      </c>
      <c r="R25" s="29"/>
      <c r="S25" s="21">
        <v>0.96226415094339623</v>
      </c>
      <c r="T25" s="28">
        <v>42</v>
      </c>
      <c r="U25" s="36" t="s">
        <v>33</v>
      </c>
      <c r="V25" s="37" t="s">
        <v>33</v>
      </c>
      <c r="W25" s="14">
        <v>1</v>
      </c>
      <c r="X25" s="38">
        <f t="shared" si="9"/>
        <v>0.25</v>
      </c>
      <c r="Y25" s="39">
        <f t="shared" si="10"/>
        <v>21.07</v>
      </c>
      <c r="Z25" s="14">
        <v>1</v>
      </c>
      <c r="AA25" s="28" t="s">
        <v>191</v>
      </c>
      <c r="AB25" s="40">
        <f t="shared" si="11"/>
        <v>-0.48</v>
      </c>
      <c r="AC25" s="41">
        <v>0.62015625000000008</v>
      </c>
      <c r="AD25" s="39">
        <f t="shared" si="12"/>
        <v>-2.3814000000000002</v>
      </c>
      <c r="AE25" s="25">
        <v>-10.92</v>
      </c>
      <c r="AF25" s="25">
        <v>-9.76</v>
      </c>
      <c r="AG25" s="25">
        <v>0</v>
      </c>
    </row>
    <row r="26" spans="1:33" ht="15.75" customHeight="1" x14ac:dyDescent="0.2">
      <c r="A26" s="14" t="s">
        <v>61</v>
      </c>
      <c r="B26" s="14" t="s">
        <v>420</v>
      </c>
      <c r="C26" s="15">
        <f t="shared" si="4"/>
        <v>20.49</v>
      </c>
      <c r="D26" s="16">
        <v>2</v>
      </c>
      <c r="E26" s="16">
        <v>0</v>
      </c>
      <c r="F26" s="17">
        <v>40.98</v>
      </c>
      <c r="G26" s="17">
        <v>-12.83</v>
      </c>
      <c r="H26" s="31">
        <f t="shared" si="1"/>
        <v>0.31307955100048807</v>
      </c>
      <c r="I26" s="31">
        <f t="shared" si="2"/>
        <v>-0.52084442521851004</v>
      </c>
      <c r="J26" s="32">
        <f t="shared" si="5"/>
        <v>-21.344204545454541</v>
      </c>
      <c r="K26" s="32">
        <f t="shared" si="3"/>
        <v>-10.672102272727271</v>
      </c>
      <c r="L26" s="16">
        <v>30</v>
      </c>
      <c r="M26" s="33">
        <f t="shared" si="6"/>
        <v>6.6666666666666666E-2</v>
      </c>
      <c r="N26" s="16">
        <v>46</v>
      </c>
      <c r="O26" s="34">
        <f t="shared" ref="O26:P26" si="34">D26/7</f>
        <v>0.2857142857142857</v>
      </c>
      <c r="P26" s="34">
        <f t="shared" si="34"/>
        <v>0</v>
      </c>
      <c r="Q26" s="29">
        <f t="shared" si="8"/>
        <v>161</v>
      </c>
      <c r="R26" s="29"/>
      <c r="S26" s="21">
        <v>1.024630541871921</v>
      </c>
      <c r="T26" s="28">
        <v>42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12.83</v>
      </c>
      <c r="Z26" s="14">
        <v>1</v>
      </c>
      <c r="AA26" s="28" t="s">
        <v>191</v>
      </c>
      <c r="AB26" s="40">
        <f t="shared" si="11"/>
        <v>-0.48</v>
      </c>
      <c r="AC26" s="41">
        <v>0.62015625000000008</v>
      </c>
      <c r="AD26" s="39">
        <f t="shared" si="12"/>
        <v>-1.1907000000000001</v>
      </c>
      <c r="AE26" s="25">
        <v>-11.32</v>
      </c>
      <c r="AF26" s="25">
        <v>-9.7582522727272707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24.99</v>
      </c>
      <c r="D27" s="16">
        <v>2</v>
      </c>
      <c r="E27" s="16">
        <v>0</v>
      </c>
      <c r="F27" s="17">
        <v>49.98</v>
      </c>
      <c r="G27" s="17">
        <v>0</v>
      </c>
      <c r="H27" s="31">
        <f t="shared" si="1"/>
        <v>0</v>
      </c>
      <c r="I27" s="31">
        <f t="shared" si="2"/>
        <v>-4.2301011313616348E-2</v>
      </c>
      <c r="J27" s="32">
        <f t="shared" si="5"/>
        <v>-2.1142045454545451</v>
      </c>
      <c r="K27" s="32">
        <f t="shared" si="3"/>
        <v>-1.0571022727272725</v>
      </c>
      <c r="L27" s="16">
        <v>44</v>
      </c>
      <c r="M27" s="33">
        <f t="shared" si="6"/>
        <v>4.5454545454545456E-2</v>
      </c>
      <c r="N27" s="16">
        <v>43</v>
      </c>
      <c r="O27" s="34">
        <f t="shared" ref="O27:P27" si="35">D27/7</f>
        <v>0.2857142857142857</v>
      </c>
      <c r="P27" s="34">
        <f t="shared" si="35"/>
        <v>0</v>
      </c>
      <c r="Q27" s="29">
        <f t="shared" si="8"/>
        <v>150</v>
      </c>
      <c r="R27" s="29"/>
      <c r="S27" s="21">
        <v>0.81481481481481477</v>
      </c>
      <c r="T27" s="28">
        <v>126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191</v>
      </c>
      <c r="AB27" s="40">
        <f t="shared" si="11"/>
        <v>-0.48</v>
      </c>
      <c r="AC27" s="41">
        <v>0.62015625000000008</v>
      </c>
      <c r="AD27" s="39">
        <f t="shared" si="12"/>
        <v>-1.1907000000000001</v>
      </c>
      <c r="AE27" s="25">
        <v>-11.32</v>
      </c>
      <c r="AF27" s="25">
        <v>-9.7582522727272707</v>
      </c>
      <c r="AG27" s="25">
        <v>-1.25</v>
      </c>
    </row>
    <row r="28" spans="1:33" ht="15.75" customHeight="1" x14ac:dyDescent="0.2">
      <c r="A28" s="14" t="s">
        <v>63</v>
      </c>
      <c r="B28" s="14" t="s">
        <v>421</v>
      </c>
      <c r="C28" s="15">
        <f t="shared" si="4"/>
        <v>24.99</v>
      </c>
      <c r="D28" s="16">
        <v>2</v>
      </c>
      <c r="E28" s="16">
        <v>0</v>
      </c>
      <c r="F28" s="17">
        <v>49.98</v>
      </c>
      <c r="G28" s="17">
        <v>0</v>
      </c>
      <c r="H28" s="31">
        <f t="shared" si="1"/>
        <v>0</v>
      </c>
      <c r="I28" s="31">
        <f t="shared" si="2"/>
        <v>-1.7291007312015709E-2</v>
      </c>
      <c r="J28" s="32">
        <f t="shared" si="5"/>
        <v>-0.86420454545454506</v>
      </c>
      <c r="K28" s="32">
        <f t="shared" si="3"/>
        <v>-0.43210227272727253</v>
      </c>
      <c r="L28" s="16">
        <v>37</v>
      </c>
      <c r="M28" s="33">
        <f t="shared" si="6"/>
        <v>5.4054054054054057E-2</v>
      </c>
      <c r="N28" s="16">
        <v>43</v>
      </c>
      <c r="O28" s="34">
        <f t="shared" ref="O28:P28" si="36">D28/7</f>
        <v>0.2857142857142857</v>
      </c>
      <c r="P28" s="34">
        <f t="shared" si="36"/>
        <v>0</v>
      </c>
      <c r="Q28" s="29">
        <f t="shared" si="8"/>
        <v>150</v>
      </c>
      <c r="R28" s="29"/>
      <c r="S28" s="21">
        <v>0.7829181494661922</v>
      </c>
      <c r="T28" s="14" t="s">
        <v>33</v>
      </c>
      <c r="U28" s="22" t="s">
        <v>33</v>
      </c>
      <c r="V28" s="43" t="s">
        <v>288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191</v>
      </c>
      <c r="AB28" s="40">
        <f t="shared" si="11"/>
        <v>-0.48</v>
      </c>
      <c r="AC28" s="41">
        <v>0.62015625000000008</v>
      </c>
      <c r="AD28" s="39">
        <f t="shared" si="12"/>
        <v>-1.1907000000000001</v>
      </c>
      <c r="AE28" s="25">
        <v>-11.32</v>
      </c>
      <c r="AF28" s="25">
        <v>-9.7582522727272707</v>
      </c>
      <c r="AG28" s="25">
        <v>0</v>
      </c>
    </row>
    <row r="29" spans="1:33" ht="15.75" customHeight="1" x14ac:dyDescent="0.2">
      <c r="A29" s="14" t="s">
        <v>65</v>
      </c>
      <c r="B29" s="14" t="s">
        <v>344</v>
      </c>
      <c r="C29" s="15">
        <f t="shared" si="4"/>
        <v>25.156666666666666</v>
      </c>
      <c r="D29" s="16">
        <v>6</v>
      </c>
      <c r="E29" s="16">
        <v>0</v>
      </c>
      <c r="F29" s="17">
        <v>150.94</v>
      </c>
      <c r="G29" s="17">
        <v>0</v>
      </c>
      <c r="H29" s="31">
        <f t="shared" si="1"/>
        <v>0</v>
      </c>
      <c r="I29" s="31">
        <f t="shared" si="2"/>
        <v>-1.1545075105098867E-2</v>
      </c>
      <c r="J29" s="32">
        <f t="shared" si="5"/>
        <v>-1.7426136363636231</v>
      </c>
      <c r="K29" s="32">
        <f t="shared" si="3"/>
        <v>-0.29043560606060387</v>
      </c>
      <c r="L29" s="16">
        <v>30</v>
      </c>
      <c r="M29" s="33">
        <f t="shared" si="6"/>
        <v>0.2</v>
      </c>
      <c r="N29" s="16">
        <v>35</v>
      </c>
      <c r="O29" s="34">
        <f t="shared" ref="O29:P29" si="37">D29/7</f>
        <v>0.8571428571428571</v>
      </c>
      <c r="P29" s="34">
        <f t="shared" si="37"/>
        <v>0</v>
      </c>
      <c r="Q29" s="29">
        <f t="shared" si="8"/>
        <v>40</v>
      </c>
      <c r="R29" s="29"/>
      <c r="S29" s="21">
        <v>0.87692307692307692</v>
      </c>
      <c r="T29" s="14" t="s">
        <v>33</v>
      </c>
      <c r="U29" s="22" t="s">
        <v>33</v>
      </c>
      <c r="V29" s="43" t="s">
        <v>288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191</v>
      </c>
      <c r="AB29" s="40">
        <f t="shared" si="11"/>
        <v>-0.48</v>
      </c>
      <c r="AC29" s="41">
        <v>0.62015625000000008</v>
      </c>
      <c r="AD29" s="39">
        <f t="shared" si="12"/>
        <v>-3.5721000000000003</v>
      </c>
      <c r="AE29" s="25">
        <v>-11.32</v>
      </c>
      <c r="AF29" s="25">
        <v>-9.7582522727272707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25.656666666666666</v>
      </c>
      <c r="D30" s="16">
        <v>3</v>
      </c>
      <c r="E30" s="16">
        <v>0</v>
      </c>
      <c r="F30" s="17">
        <v>76.97</v>
      </c>
      <c r="G30" s="17">
        <v>0</v>
      </c>
      <c r="H30" s="31">
        <f t="shared" si="1"/>
        <v>0</v>
      </c>
      <c r="I30" s="31">
        <f t="shared" si="2"/>
        <v>-4.5623409445238516E-2</v>
      </c>
      <c r="J30" s="32">
        <f t="shared" si="5"/>
        <v>-3.5116338250000085</v>
      </c>
      <c r="K30" s="32">
        <f t="shared" si="3"/>
        <v>-1.1705446083333362</v>
      </c>
      <c r="L30" s="16">
        <v>24</v>
      </c>
      <c r="M30" s="33">
        <f t="shared" si="6"/>
        <v>0.125</v>
      </c>
      <c r="N30" s="16">
        <v>32</v>
      </c>
      <c r="O30" s="34">
        <f t="shared" ref="O30:P30" si="38">D30/7</f>
        <v>0.42857142857142855</v>
      </c>
      <c r="P30" s="34">
        <f t="shared" si="38"/>
        <v>0</v>
      </c>
      <c r="Q30" s="29">
        <f t="shared" si="8"/>
        <v>74</v>
      </c>
      <c r="R30" s="29"/>
      <c r="S30" s="21">
        <v>0.95081967213114749</v>
      </c>
      <c r="T30" s="14" t="s">
        <v>33</v>
      </c>
      <c r="U30" s="22" t="s">
        <v>33</v>
      </c>
      <c r="V30" s="43" t="s">
        <v>288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0.62015625000000008</v>
      </c>
      <c r="AD30" s="39">
        <f t="shared" si="12"/>
        <v>-1.7860500000000001</v>
      </c>
      <c r="AE30" s="25">
        <v>-11.32</v>
      </c>
      <c r="AF30" s="25">
        <v>-11.063361275</v>
      </c>
      <c r="AG30" s="25">
        <v>0</v>
      </c>
    </row>
    <row r="31" spans="1:33" ht="15.75" customHeight="1" x14ac:dyDescent="0.2">
      <c r="A31" s="14" t="s">
        <v>67</v>
      </c>
      <c r="B31" s="49" t="s">
        <v>422</v>
      </c>
      <c r="C31" s="15">
        <f t="shared" si="4"/>
        <v>25.99</v>
      </c>
      <c r="D31" s="16">
        <v>1</v>
      </c>
      <c r="E31" s="16">
        <v>0</v>
      </c>
      <c r="F31" s="17">
        <v>25.99</v>
      </c>
      <c r="G31" s="44">
        <v>0</v>
      </c>
      <c r="H31" s="31">
        <f t="shared" si="1"/>
        <v>0</v>
      </c>
      <c r="I31" s="31">
        <f t="shared" si="2"/>
        <v>-3.4136640053867101E-2</v>
      </c>
      <c r="J31" s="32">
        <f t="shared" si="5"/>
        <v>-0.88721127500000585</v>
      </c>
      <c r="K31" s="32">
        <f t="shared" si="3"/>
        <v>-0.88721127500000585</v>
      </c>
      <c r="L31" s="16">
        <v>0</v>
      </c>
      <c r="M31" s="33" t="str">
        <f t="shared" si="6"/>
        <v>-</v>
      </c>
      <c r="N31" s="16">
        <v>31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217</v>
      </c>
      <c r="R31" s="29"/>
      <c r="S31" s="21">
        <v>1.0085470085470001</v>
      </c>
      <c r="T31" s="14">
        <v>126</v>
      </c>
      <c r="U31" s="22" t="s">
        <v>33</v>
      </c>
      <c r="V31" s="43" t="s">
        <v>288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0.62015625000000008</v>
      </c>
      <c r="AD31" s="39">
        <f t="shared" si="12"/>
        <v>-0.59535000000000005</v>
      </c>
      <c r="AE31" s="45">
        <v>-11.32</v>
      </c>
      <c r="AF31" s="45">
        <v>-11.063361275000002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25.99</v>
      </c>
      <c r="D32" s="54">
        <v>4</v>
      </c>
      <c r="E32" s="54">
        <v>0</v>
      </c>
      <c r="F32" s="55">
        <v>103.96</v>
      </c>
      <c r="G32" s="55">
        <v>-14.97</v>
      </c>
      <c r="H32" s="31">
        <f t="shared" si="1"/>
        <v>0.14399769141977686</v>
      </c>
      <c r="I32" s="31">
        <f t="shared" si="2"/>
        <v>-0.19063914101577545</v>
      </c>
      <c r="J32" s="32">
        <f t="shared" si="5"/>
        <v>-19.818845100000015</v>
      </c>
      <c r="K32" s="32">
        <f t="shared" si="3"/>
        <v>-4.9547112750000037</v>
      </c>
      <c r="L32" s="54">
        <v>36</v>
      </c>
      <c r="M32" s="33">
        <f t="shared" si="6"/>
        <v>0.1111111111111111</v>
      </c>
      <c r="N32" s="54">
        <v>28</v>
      </c>
      <c r="O32" s="34">
        <f t="shared" si="39"/>
        <v>0.5714285714285714</v>
      </c>
      <c r="P32" s="34">
        <f t="shared" si="39"/>
        <v>0</v>
      </c>
      <c r="Q32" s="29">
        <f t="shared" si="8"/>
        <v>49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1.037037037037037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14.97</v>
      </c>
      <c r="Z32" s="53">
        <v>1</v>
      </c>
      <c r="AA32" s="53" t="s">
        <v>191</v>
      </c>
      <c r="AB32" s="40">
        <f t="shared" si="11"/>
        <v>-0.48</v>
      </c>
      <c r="AC32" s="59">
        <v>0.62015625000000008</v>
      </c>
      <c r="AD32" s="39">
        <f t="shared" si="12"/>
        <v>-2.3814000000000002</v>
      </c>
      <c r="AE32" s="60">
        <v>-11.32</v>
      </c>
      <c r="AF32" s="60">
        <v>-11.063361275</v>
      </c>
      <c r="AG32" s="60">
        <v>-1.3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8.6640625" customWidth="1"/>
    <col min="22" max="22" width="3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Mounted Coat Rack with Shelf - Rustic Wooden 5 Hook Coat Hanger Rail, Charred Wood, Black Metal Hooks")</f>
        <v>Wall Mounted Coat Rack with Shelf - Rustic Wooden 5 Hook Coat Hanger Rail, Charred Wood, Black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Info!B1:BJ5000""),2,FALSE),"""")"),"B07XKCGQ2M")</f>
        <v>B07XKCGQ2M</v>
      </c>
      <c r="B2" s="2" t="s">
        <v>423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90" customHeight="1" x14ac:dyDescent="0.2">
      <c r="A3" s="83" t="s">
        <v>30</v>
      </c>
      <c r="B3" s="80"/>
      <c r="C3" s="3">
        <f>((AE32+AF32)/0.85)*-1</f>
        <v>26.780425029411767</v>
      </c>
      <c r="D3" s="4">
        <f>SUM(D4:D99702)</f>
        <v>201</v>
      </c>
      <c r="E3" s="4"/>
      <c r="F3" s="5">
        <f t="shared" ref="F3:G3" si="0">SUM(F4:F99702)</f>
        <v>7071</v>
      </c>
      <c r="G3" s="5">
        <f t="shared" si="0"/>
        <v>-11.040000000000001</v>
      </c>
      <c r="H3" s="6">
        <f t="shared" ref="H3:H32" si="1">G3/F3*-1</f>
        <v>1.5613067458633857E-3</v>
      </c>
      <c r="I3" s="7">
        <f t="shared" ref="I3:I32" si="2">J3/F3</f>
        <v>0.23626485285306287</v>
      </c>
      <c r="J3" s="5">
        <f>SUM(J4:J99702)</f>
        <v>1670.6287745240074</v>
      </c>
      <c r="K3" s="5">
        <f t="shared" ref="K3:K32" si="3">J3/D3</f>
        <v>8.3115859429055092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Sheet!a1:g5000""),2,FALSE),"""")"),"2 - March
2 - April
1.5 - May
1.5 - June
1.5 - July
1.5 - Aug
1.5 - Sept
1.5 - Oct
1.5 - Nov
1.5 - Dec
2.5 - Jan
2.5 - Feb")</f>
        <v>2 - March
2 - April
1.5 - May
1.5 - June
1.5 - July
1.5 - Aug
1.5 - Sept
1.5 - Oct
1.5 - Nov
1.5 - Dec
2.5 - Jan
2.5 -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1</v>
      </c>
      <c r="X3" s="6">
        <f>W3/D3</f>
        <v>4.9751243781094526E-3</v>
      </c>
      <c r="Y3" s="5"/>
      <c r="Z3" s="4"/>
      <c r="AA3" s="4"/>
      <c r="AB3" s="4"/>
      <c r="AC3" s="4"/>
      <c r="AD3" s="5">
        <f>SUM(AD4:AD99702)</f>
        <v>-125.2594466396292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Info!B2:BZ3000""),37,FALSE)),"""")*-1"),-11.063361275)</f>
        <v>-11.063361275</v>
      </c>
      <c r="AG3" s="5">
        <f>SUM(AG4:AG99702)</f>
        <v>-5.3000000000000007</v>
      </c>
    </row>
    <row r="4" spans="1:33" ht="15.75" customHeight="1" x14ac:dyDescent="0.2">
      <c r="A4" s="14" t="s">
        <v>31</v>
      </c>
      <c r="B4" s="14" t="s">
        <v>424</v>
      </c>
      <c r="C4" s="15">
        <f t="shared" ref="C4:C32" si="4">IFERROR(F4/D4," - ")</f>
        <v>37.401764705882357</v>
      </c>
      <c r="D4" s="16">
        <v>17</v>
      </c>
      <c r="E4" s="16">
        <v>1</v>
      </c>
      <c r="F4" s="17">
        <v>635.83000000000004</v>
      </c>
      <c r="G4" s="17">
        <v>-0.08</v>
      </c>
      <c r="H4" s="18">
        <f t="shared" si="1"/>
        <v>1.258197945991853E-4</v>
      </c>
      <c r="I4" s="18">
        <f t="shared" si="2"/>
        <v>0.29050209723487153</v>
      </c>
      <c r="J4" s="17">
        <f t="shared" ref="J4:J32" si="5">F4*0.85+G4+AF4*D4+D4*AE4+AG4+AD4</f>
        <v>184.70994848484838</v>
      </c>
      <c r="K4" s="17">
        <f t="shared" si="3"/>
        <v>10.865291087344023</v>
      </c>
      <c r="L4" s="16">
        <v>69</v>
      </c>
      <c r="M4" s="19">
        <f t="shared" ref="M4:M32" si="6">IFERROR(D4/L4,"-")</f>
        <v>0.24637681159420291</v>
      </c>
      <c r="N4" s="16">
        <v>96</v>
      </c>
      <c r="O4" s="20">
        <f t="shared" ref="O4:P4" si="7">D4/7</f>
        <v>2.4285714285714284</v>
      </c>
      <c r="P4" s="20">
        <f t="shared" si="7"/>
        <v>0.14285714285714285</v>
      </c>
      <c r="Q4" s="16">
        <f t="shared" ref="Q4:Q32" si="8">ROUNDDOWN(N4/(O4+P4),0)</f>
        <v>37</v>
      </c>
      <c r="R4" s="16"/>
      <c r="S4" s="21">
        <v>1.9047619047619</v>
      </c>
      <c r="T4" s="14">
        <v>276</v>
      </c>
      <c r="U4" s="22" t="s">
        <v>33</v>
      </c>
      <c r="V4" s="23" t="s">
        <v>425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191</v>
      </c>
      <c r="AB4" s="26">
        <f t="shared" ref="AB4:AB32" si="11">IF(OR(AA4="UsLargeStandardSize",AA4="UsSmallStandardSize"),-0.69,-0.48)</f>
        <v>-0.48</v>
      </c>
      <c r="AC4" s="27">
        <v>0.64907986111111116</v>
      </c>
      <c r="AD4" s="25">
        <f t="shared" ref="AD4:AD32" si="12">IFERROR(AB4*AC4*D4*2,0)</f>
        <v>-10.592983333333333</v>
      </c>
      <c r="AE4" s="25">
        <v>-11.3</v>
      </c>
      <c r="AF4" s="25">
        <v>-8.9983863636363655</v>
      </c>
      <c r="AG4" s="25">
        <v>0</v>
      </c>
    </row>
    <row r="5" spans="1:33" ht="15.75" customHeight="1" x14ac:dyDescent="0.2">
      <c r="A5" s="28" t="s">
        <v>35</v>
      </c>
      <c r="B5" s="28" t="s">
        <v>426</v>
      </c>
      <c r="C5" s="15">
        <f t="shared" si="4"/>
        <v>40.045555555555559</v>
      </c>
      <c r="D5" s="29">
        <v>18</v>
      </c>
      <c r="E5" s="29">
        <v>0</v>
      </c>
      <c r="F5" s="30">
        <v>720.82</v>
      </c>
      <c r="G5" s="30">
        <v>-0.24</v>
      </c>
      <c r="H5" s="31">
        <f t="shared" si="1"/>
        <v>3.3295413556782552E-4</v>
      </c>
      <c r="I5" s="31">
        <f t="shared" si="2"/>
        <v>0.32720644379306374</v>
      </c>
      <c r="J5" s="32">
        <f t="shared" si="5"/>
        <v>235.85694881491622</v>
      </c>
      <c r="K5" s="32">
        <f t="shared" si="3"/>
        <v>13.103163823050901</v>
      </c>
      <c r="L5" s="29">
        <v>137</v>
      </c>
      <c r="M5" s="33">
        <f t="shared" si="6"/>
        <v>0.13138686131386862</v>
      </c>
      <c r="N5" s="29">
        <v>86</v>
      </c>
      <c r="O5" s="34">
        <f t="shared" ref="O5:P5" si="13">D5/7</f>
        <v>2.5714285714285716</v>
      </c>
      <c r="P5" s="34">
        <f t="shared" si="13"/>
        <v>0</v>
      </c>
      <c r="Q5" s="29">
        <f t="shared" si="8"/>
        <v>33</v>
      </c>
      <c r="R5" s="29"/>
      <c r="S5" s="35">
        <v>2.06993006993007</v>
      </c>
      <c r="T5" s="28">
        <v>276</v>
      </c>
      <c r="U5" s="36" t="s">
        <v>33</v>
      </c>
      <c r="V5" s="37" t="s">
        <v>427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191</v>
      </c>
      <c r="AB5" s="40">
        <f t="shared" si="11"/>
        <v>-0.48</v>
      </c>
      <c r="AC5" s="41">
        <v>0.6498319814600233</v>
      </c>
      <c r="AD5" s="39">
        <f t="shared" si="12"/>
        <v>-11.229096639629201</v>
      </c>
      <c r="AE5" s="39">
        <v>-11.3</v>
      </c>
      <c r="AF5" s="39">
        <v>-8.9983863636363655</v>
      </c>
      <c r="AG5" s="39">
        <v>0</v>
      </c>
    </row>
    <row r="6" spans="1:33" ht="15.75" customHeight="1" x14ac:dyDescent="0.2">
      <c r="A6" s="28" t="s">
        <v>37</v>
      </c>
      <c r="B6" s="28" t="s">
        <v>82</v>
      </c>
      <c r="C6" s="15">
        <f t="shared" si="4"/>
        <v>38.067692307692312</v>
      </c>
      <c r="D6" s="29">
        <v>13</v>
      </c>
      <c r="E6" s="29">
        <v>0</v>
      </c>
      <c r="F6" s="30">
        <v>494.88000000000005</v>
      </c>
      <c r="G6" s="30">
        <v>-0.16</v>
      </c>
      <c r="H6" s="31">
        <f t="shared" si="1"/>
        <v>3.2331070158422241E-4</v>
      </c>
      <c r="I6" s="31">
        <f t="shared" si="2"/>
        <v>0.30008984118586435</v>
      </c>
      <c r="J6" s="32">
        <f t="shared" si="5"/>
        <v>148.50846060606057</v>
      </c>
      <c r="K6" s="32">
        <f t="shared" si="3"/>
        <v>11.423727738927736</v>
      </c>
      <c r="L6" s="29">
        <v>85</v>
      </c>
      <c r="M6" s="33">
        <f t="shared" si="6"/>
        <v>0.15294117647058825</v>
      </c>
      <c r="N6" s="29">
        <v>67</v>
      </c>
      <c r="O6" s="34">
        <f t="shared" ref="O6:P6" si="14">D6/7</f>
        <v>1.8571428571428572</v>
      </c>
      <c r="P6" s="34">
        <f t="shared" si="14"/>
        <v>0</v>
      </c>
      <c r="Q6" s="29">
        <f t="shared" si="8"/>
        <v>36</v>
      </c>
      <c r="R6" s="29"/>
      <c r="S6" s="35">
        <v>1.77507598784194</v>
      </c>
      <c r="T6" s="28">
        <v>276</v>
      </c>
      <c r="U6" s="36">
        <v>106</v>
      </c>
      <c r="V6" s="37" t="s">
        <v>428</v>
      </c>
      <c r="W6" s="28">
        <v>0</v>
      </c>
      <c r="X6" s="38">
        <f t="shared" si="9"/>
        <v>0</v>
      </c>
      <c r="Y6" s="39">
        <f t="shared" si="10"/>
        <v>0.16</v>
      </c>
      <c r="Z6" s="28">
        <v>1</v>
      </c>
      <c r="AA6" s="28" t="s">
        <v>191</v>
      </c>
      <c r="AB6" s="40">
        <f t="shared" si="11"/>
        <v>-0.48</v>
      </c>
      <c r="AC6" s="41">
        <v>0.64907986111111116</v>
      </c>
      <c r="AD6" s="39">
        <f t="shared" si="12"/>
        <v>-8.1005166666666657</v>
      </c>
      <c r="AE6" s="39">
        <v>-11.3</v>
      </c>
      <c r="AF6" s="39">
        <v>-8.9983863636363655</v>
      </c>
      <c r="AG6" s="39">
        <v>0</v>
      </c>
    </row>
    <row r="7" spans="1:33" ht="15.75" customHeight="1" x14ac:dyDescent="0.2">
      <c r="A7" s="28" t="s">
        <v>39</v>
      </c>
      <c r="B7" s="28" t="s">
        <v>429</v>
      </c>
      <c r="C7" s="15">
        <f t="shared" si="4"/>
        <v>42.171818181818189</v>
      </c>
      <c r="D7" s="29">
        <v>11</v>
      </c>
      <c r="E7" s="29">
        <v>0</v>
      </c>
      <c r="F7" s="30">
        <v>463.89000000000004</v>
      </c>
      <c r="G7" s="30">
        <v>0</v>
      </c>
      <c r="H7" s="31">
        <f t="shared" si="1"/>
        <v>0</v>
      </c>
      <c r="I7" s="31">
        <f t="shared" si="2"/>
        <v>0.35389848168028332</v>
      </c>
      <c r="J7" s="32">
        <f t="shared" si="5"/>
        <v>164.16996666666665</v>
      </c>
      <c r="K7" s="32">
        <f t="shared" si="3"/>
        <v>14.924542424242423</v>
      </c>
      <c r="L7" s="29">
        <v>93</v>
      </c>
      <c r="M7" s="33">
        <f t="shared" si="6"/>
        <v>0.11827956989247312</v>
      </c>
      <c r="N7" s="29">
        <v>61</v>
      </c>
      <c r="O7" s="34">
        <f t="shared" ref="O7:P7" si="15">D7/7</f>
        <v>1.5714285714285714</v>
      </c>
      <c r="P7" s="34">
        <f t="shared" si="15"/>
        <v>0</v>
      </c>
      <c r="Q7" s="29">
        <f t="shared" si="8"/>
        <v>38</v>
      </c>
      <c r="R7" s="29"/>
      <c r="S7" s="35">
        <v>2.01449275362318</v>
      </c>
      <c r="T7" s="28">
        <v>290</v>
      </c>
      <c r="U7" s="36">
        <v>106</v>
      </c>
      <c r="V7" s="37" t="s">
        <v>430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191</v>
      </c>
      <c r="AB7" s="40">
        <f t="shared" si="11"/>
        <v>-0.48</v>
      </c>
      <c r="AC7" s="41">
        <v>0.64907986111111116</v>
      </c>
      <c r="AD7" s="39">
        <f t="shared" si="12"/>
        <v>-6.8542833333333331</v>
      </c>
      <c r="AE7" s="39">
        <v>-11.3</v>
      </c>
      <c r="AF7" s="39">
        <v>-8.9983863636363655</v>
      </c>
      <c r="AG7" s="39">
        <v>0</v>
      </c>
    </row>
    <row r="8" spans="1:33" ht="15.75" customHeight="1" x14ac:dyDescent="0.2">
      <c r="A8" s="28" t="s">
        <v>41</v>
      </c>
      <c r="B8" s="28" t="s">
        <v>82</v>
      </c>
      <c r="C8" s="15">
        <f t="shared" si="4"/>
        <v>43.767777777777781</v>
      </c>
      <c r="D8" s="29">
        <v>9</v>
      </c>
      <c r="E8" s="29">
        <v>1</v>
      </c>
      <c r="F8" s="30">
        <v>393.91</v>
      </c>
      <c r="G8" s="30">
        <v>0</v>
      </c>
      <c r="H8" s="31">
        <f t="shared" si="1"/>
        <v>0</v>
      </c>
      <c r="I8" s="31">
        <f t="shared" si="2"/>
        <v>0.37195158792617611</v>
      </c>
      <c r="J8" s="32">
        <f t="shared" si="5"/>
        <v>146.51545000000004</v>
      </c>
      <c r="K8" s="32">
        <f t="shared" si="3"/>
        <v>16.279494444444449</v>
      </c>
      <c r="L8" s="29">
        <v>68</v>
      </c>
      <c r="M8" s="33">
        <f t="shared" si="6"/>
        <v>0.13235294117647059</v>
      </c>
      <c r="N8" s="29">
        <v>40</v>
      </c>
      <c r="O8" s="34">
        <f t="shared" ref="O8:P8" si="16">D8/7</f>
        <v>1.2857142857142858</v>
      </c>
      <c r="P8" s="34">
        <f t="shared" si="16"/>
        <v>0.14285714285714285</v>
      </c>
      <c r="Q8" s="29">
        <f t="shared" si="8"/>
        <v>28</v>
      </c>
      <c r="R8" s="29"/>
      <c r="S8" s="35">
        <v>2.5263157894736801</v>
      </c>
      <c r="T8" s="28">
        <v>290</v>
      </c>
      <c r="U8" s="36">
        <v>106</v>
      </c>
      <c r="V8" s="37" t="s">
        <v>431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191</v>
      </c>
      <c r="AB8" s="40">
        <f t="shared" si="11"/>
        <v>-0.48</v>
      </c>
      <c r="AC8" s="41">
        <v>0.64907986111111116</v>
      </c>
      <c r="AD8" s="39">
        <f t="shared" si="12"/>
        <v>-5.6080499999999995</v>
      </c>
      <c r="AE8" s="39">
        <v>-11.3</v>
      </c>
      <c r="AF8" s="39">
        <v>-9</v>
      </c>
      <c r="AG8" s="39">
        <v>0</v>
      </c>
    </row>
    <row r="9" spans="1:33" ht="15.75" customHeight="1" x14ac:dyDescent="0.2">
      <c r="A9" s="28" t="s">
        <v>43</v>
      </c>
      <c r="B9" s="28" t="s">
        <v>426</v>
      </c>
      <c r="C9" s="15">
        <f t="shared" si="4"/>
        <v>45.99</v>
      </c>
      <c r="D9" s="29">
        <v>4</v>
      </c>
      <c r="E9" s="29">
        <v>0</v>
      </c>
      <c r="F9" s="30">
        <v>183.96</v>
      </c>
      <c r="G9" s="30">
        <v>-0.08</v>
      </c>
      <c r="H9" s="31">
        <f t="shared" si="1"/>
        <v>4.3487714720591431E-4</v>
      </c>
      <c r="I9" s="31">
        <f t="shared" si="2"/>
        <v>0.38382591406564015</v>
      </c>
      <c r="J9" s="32">
        <f t="shared" si="5"/>
        <v>70.608615151515167</v>
      </c>
      <c r="K9" s="32">
        <f t="shared" si="3"/>
        <v>17.652153787878792</v>
      </c>
      <c r="L9" s="29">
        <v>66</v>
      </c>
      <c r="M9" s="33">
        <f t="shared" si="6"/>
        <v>6.0606060606060608E-2</v>
      </c>
      <c r="N9" s="29">
        <v>33</v>
      </c>
      <c r="O9" s="34">
        <f t="shared" ref="O9:P9" si="17">D9/7</f>
        <v>0.5714285714285714</v>
      </c>
      <c r="P9" s="34">
        <f t="shared" si="17"/>
        <v>0</v>
      </c>
      <c r="Q9" s="29">
        <f t="shared" si="8"/>
        <v>57</v>
      </c>
      <c r="R9" s="29"/>
      <c r="S9" s="35">
        <v>2.2592592592592502</v>
      </c>
      <c r="T9" s="28">
        <v>290</v>
      </c>
      <c r="U9" s="36">
        <v>106</v>
      </c>
      <c r="V9" s="37" t="s">
        <v>432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191</v>
      </c>
      <c r="AB9" s="40">
        <f t="shared" si="11"/>
        <v>-0.48</v>
      </c>
      <c r="AC9" s="41">
        <v>0.64907986111111116</v>
      </c>
      <c r="AD9" s="39">
        <f t="shared" si="12"/>
        <v>-2.4924666666666666</v>
      </c>
      <c r="AE9" s="39">
        <v>-11.3</v>
      </c>
      <c r="AF9" s="39">
        <v>-9.4962295454545398</v>
      </c>
      <c r="AG9" s="39">
        <v>0</v>
      </c>
    </row>
    <row r="10" spans="1:33" ht="15.75" customHeight="1" x14ac:dyDescent="0.2">
      <c r="A10" s="28" t="s">
        <v>44</v>
      </c>
      <c r="B10" s="28" t="s">
        <v>433</v>
      </c>
      <c r="C10" s="15">
        <f t="shared" si="4"/>
        <v>45.99</v>
      </c>
      <c r="D10" s="29">
        <v>3</v>
      </c>
      <c r="E10" s="29">
        <v>0</v>
      </c>
      <c r="F10" s="30">
        <v>137.97</v>
      </c>
      <c r="G10" s="30">
        <v>-0.29000000000000004</v>
      </c>
      <c r="H10" s="31">
        <f t="shared" si="1"/>
        <v>2.1019062114952529E-3</v>
      </c>
      <c r="I10" s="31">
        <f t="shared" si="2"/>
        <v>0.38215888500135076</v>
      </c>
      <c r="J10" s="32">
        <f t="shared" si="5"/>
        <v>52.726461363636361</v>
      </c>
      <c r="K10" s="32">
        <f t="shared" si="3"/>
        <v>17.57548712121212</v>
      </c>
      <c r="L10" s="29">
        <v>73</v>
      </c>
      <c r="M10" s="33">
        <f t="shared" si="6"/>
        <v>4.1095890410958902E-2</v>
      </c>
      <c r="N10" s="29">
        <v>30</v>
      </c>
      <c r="O10" s="34">
        <f t="shared" ref="O10:P10" si="18">D10/7</f>
        <v>0.42857142857142855</v>
      </c>
      <c r="P10" s="34">
        <f t="shared" si="18"/>
        <v>0</v>
      </c>
      <c r="Q10" s="29">
        <f t="shared" si="8"/>
        <v>70</v>
      </c>
      <c r="R10" s="29"/>
      <c r="S10" s="35">
        <v>1.67272727272727</v>
      </c>
      <c r="T10" s="28">
        <v>290</v>
      </c>
      <c r="U10" s="36">
        <v>106</v>
      </c>
      <c r="V10" s="37" t="s">
        <v>434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191</v>
      </c>
      <c r="AB10" s="40">
        <f t="shared" si="11"/>
        <v>-0.48</v>
      </c>
      <c r="AC10" s="41">
        <v>0.64907986111111116</v>
      </c>
      <c r="AD10" s="39">
        <f t="shared" si="12"/>
        <v>-1.8693499999999998</v>
      </c>
      <c r="AE10" s="39">
        <v>-11.3</v>
      </c>
      <c r="AF10" s="39">
        <v>-9.4962295454545398</v>
      </c>
      <c r="AG10" s="39">
        <v>0</v>
      </c>
    </row>
    <row r="11" spans="1:33" ht="15.75" customHeight="1" x14ac:dyDescent="0.2">
      <c r="A11" s="28" t="s">
        <v>45</v>
      </c>
      <c r="B11" s="28" t="s">
        <v>435</v>
      </c>
      <c r="C11" s="15">
        <f t="shared" si="4"/>
        <v>41.561428571428571</v>
      </c>
      <c r="D11" s="29">
        <v>7</v>
      </c>
      <c r="E11" s="29">
        <v>1</v>
      </c>
      <c r="F11" s="30">
        <v>290.93</v>
      </c>
      <c r="G11" s="30">
        <v>-0.24</v>
      </c>
      <c r="H11" s="31">
        <f t="shared" si="1"/>
        <v>8.2494070738665655E-4</v>
      </c>
      <c r="I11" s="31">
        <f t="shared" si="2"/>
        <v>0.33380908299299328</v>
      </c>
      <c r="J11" s="32">
        <f t="shared" si="5"/>
        <v>97.115076515151529</v>
      </c>
      <c r="K11" s="32">
        <f t="shared" si="3"/>
        <v>13.873582359307362</v>
      </c>
      <c r="L11" s="29">
        <v>72</v>
      </c>
      <c r="M11" s="33">
        <f t="shared" si="6"/>
        <v>9.7222222222222224E-2</v>
      </c>
      <c r="N11" s="29">
        <v>24</v>
      </c>
      <c r="O11" s="34">
        <f t="shared" ref="O11:P11" si="19">D11/7</f>
        <v>1</v>
      </c>
      <c r="P11" s="34">
        <f t="shared" si="19"/>
        <v>0.14285714285714285</v>
      </c>
      <c r="Q11" s="29">
        <f t="shared" si="8"/>
        <v>21</v>
      </c>
      <c r="R11" s="29"/>
      <c r="S11" s="35">
        <v>1.82278481012658</v>
      </c>
      <c r="T11" s="28">
        <v>290</v>
      </c>
      <c r="U11" s="36">
        <v>106</v>
      </c>
      <c r="V11" s="37" t="s">
        <v>436</v>
      </c>
      <c r="W11" s="28">
        <v>1</v>
      </c>
      <c r="X11" s="38">
        <f t="shared" si="9"/>
        <v>0.14285714285714285</v>
      </c>
      <c r="Y11" s="39">
        <f t="shared" si="10"/>
        <v>0.24</v>
      </c>
      <c r="Z11" s="28">
        <v>0</v>
      </c>
      <c r="AA11" s="28" t="s">
        <v>191</v>
      </c>
      <c r="AB11" s="40">
        <f t="shared" si="11"/>
        <v>-0.48</v>
      </c>
      <c r="AC11" s="41">
        <v>0.64907986111111116</v>
      </c>
      <c r="AD11" s="39">
        <f t="shared" si="12"/>
        <v>-4.3618166666666669</v>
      </c>
      <c r="AE11" s="39">
        <v>-11.3</v>
      </c>
      <c r="AF11" s="39">
        <v>-9.4962295454545398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43.39</v>
      </c>
      <c r="D12" s="29">
        <v>5</v>
      </c>
      <c r="E12" s="29">
        <v>1</v>
      </c>
      <c r="F12" s="30">
        <v>216.95000000000002</v>
      </c>
      <c r="G12" s="30">
        <v>-0.37</v>
      </c>
      <c r="H12" s="31">
        <f t="shared" si="1"/>
        <v>1.7054620880387185E-3</v>
      </c>
      <c r="I12" s="31">
        <f t="shared" si="2"/>
        <v>0.35464747148833342</v>
      </c>
      <c r="J12" s="32">
        <f t="shared" si="5"/>
        <v>76.940768939393948</v>
      </c>
      <c r="K12" s="32">
        <f t="shared" si="3"/>
        <v>15.388153787878789</v>
      </c>
      <c r="L12" s="29">
        <v>42</v>
      </c>
      <c r="M12" s="33">
        <f t="shared" si="6"/>
        <v>0.11904761904761904</v>
      </c>
      <c r="N12" s="29">
        <v>12</v>
      </c>
      <c r="O12" s="34">
        <f t="shared" ref="O12:P12" si="20">D12/7</f>
        <v>0.7142857142857143</v>
      </c>
      <c r="P12" s="34">
        <f t="shared" si="20"/>
        <v>0.14285714285714285</v>
      </c>
      <c r="Q12" s="29">
        <f t="shared" si="8"/>
        <v>14</v>
      </c>
      <c r="R12" s="29"/>
      <c r="S12" s="35">
        <v>2.3626943005181298</v>
      </c>
      <c r="T12" s="28">
        <v>290</v>
      </c>
      <c r="U12" s="36">
        <v>106</v>
      </c>
      <c r="V12" s="37" t="s">
        <v>436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191</v>
      </c>
      <c r="AB12" s="40">
        <f t="shared" si="11"/>
        <v>-0.48</v>
      </c>
      <c r="AC12" s="41">
        <v>0.64907986111111116</v>
      </c>
      <c r="AD12" s="39">
        <f t="shared" si="12"/>
        <v>-3.1155833333333334</v>
      </c>
      <c r="AE12" s="39">
        <v>-11.3</v>
      </c>
      <c r="AF12" s="39">
        <v>-9.4962295454545398</v>
      </c>
      <c r="AG12" s="39">
        <v>0</v>
      </c>
    </row>
    <row r="13" spans="1:33" ht="15.75" customHeight="1" x14ac:dyDescent="0.2">
      <c r="A13" s="28" t="s">
        <v>47</v>
      </c>
      <c r="B13" s="28" t="s">
        <v>404</v>
      </c>
      <c r="C13" s="15">
        <f t="shared" si="4"/>
        <v>44.115000000000002</v>
      </c>
      <c r="D13" s="29">
        <v>8</v>
      </c>
      <c r="E13" s="29">
        <v>2</v>
      </c>
      <c r="F13" s="32">
        <v>352.92</v>
      </c>
      <c r="G13" s="30">
        <v>-0.08</v>
      </c>
      <c r="H13" s="31">
        <f t="shared" si="1"/>
        <v>2.2668026748271563E-4</v>
      </c>
      <c r="I13" s="31">
        <f t="shared" si="2"/>
        <v>0.35829946867519141</v>
      </c>
      <c r="J13" s="32">
        <f t="shared" si="5"/>
        <v>126.45104848484856</v>
      </c>
      <c r="K13" s="32">
        <f t="shared" si="3"/>
        <v>15.80638106060607</v>
      </c>
      <c r="L13" s="29">
        <v>22</v>
      </c>
      <c r="M13" s="33">
        <f t="shared" si="6"/>
        <v>0.36363636363636365</v>
      </c>
      <c r="N13" s="29">
        <v>2</v>
      </c>
      <c r="O13" s="34">
        <f t="shared" ref="O13:P13" si="21">D13/7</f>
        <v>1.1428571428571428</v>
      </c>
      <c r="P13" s="34">
        <f t="shared" si="21"/>
        <v>0.2857142857142857</v>
      </c>
      <c r="Q13" s="29">
        <f t="shared" si="8"/>
        <v>1</v>
      </c>
      <c r="R13" s="29"/>
      <c r="S13" s="35">
        <v>2.6666666666666599</v>
      </c>
      <c r="T13" s="28">
        <v>290</v>
      </c>
      <c r="U13" s="36">
        <v>106</v>
      </c>
      <c r="V13" s="37" t="s">
        <v>436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191</v>
      </c>
      <c r="AB13" s="40">
        <f t="shared" si="11"/>
        <v>-0.48</v>
      </c>
      <c r="AC13" s="41">
        <v>0.64907986111111116</v>
      </c>
      <c r="AD13" s="39">
        <f t="shared" si="12"/>
        <v>-4.9849333333333332</v>
      </c>
      <c r="AE13" s="39">
        <v>-11.3</v>
      </c>
      <c r="AF13" s="39">
        <v>-9.7582522727272707</v>
      </c>
      <c r="AG13" s="39">
        <v>0</v>
      </c>
    </row>
    <row r="14" spans="1:33" ht="15.75" customHeight="1" x14ac:dyDescent="0.2">
      <c r="A14" s="28" t="s">
        <v>48</v>
      </c>
      <c r="B14" s="14" t="s">
        <v>424</v>
      </c>
      <c r="C14" s="15">
        <f t="shared" si="4"/>
        <v>44.99</v>
      </c>
      <c r="D14" s="29">
        <v>1</v>
      </c>
      <c r="E14" s="29">
        <v>0</v>
      </c>
      <c r="F14" s="32">
        <v>44.99</v>
      </c>
      <c r="G14" s="30">
        <v>0</v>
      </c>
      <c r="H14" s="31">
        <f t="shared" si="1"/>
        <v>0</v>
      </c>
      <c r="I14" s="31">
        <f t="shared" si="2"/>
        <v>0.36808470905992585</v>
      </c>
      <c r="J14" s="32">
        <f t="shared" si="5"/>
        <v>16.560131060606064</v>
      </c>
      <c r="K14" s="32">
        <f t="shared" si="3"/>
        <v>16.560131060606064</v>
      </c>
      <c r="L14" s="29">
        <v>0</v>
      </c>
      <c r="M14" s="33" t="str">
        <f t="shared" si="6"/>
        <v>-</v>
      </c>
      <c r="N14" s="29">
        <v>107</v>
      </c>
      <c r="O14" s="34">
        <f t="shared" ref="O14:P14" si="22">D14/7</f>
        <v>0.14285714285714285</v>
      </c>
      <c r="P14" s="34">
        <f t="shared" si="22"/>
        <v>0</v>
      </c>
      <c r="Q14" s="29">
        <f t="shared" si="8"/>
        <v>749</v>
      </c>
      <c r="R14" s="29"/>
      <c r="S14" s="35">
        <v>1.76119402985074</v>
      </c>
      <c r="T14" s="28">
        <v>402</v>
      </c>
      <c r="U14" s="36">
        <v>106</v>
      </c>
      <c r="V14" s="37" t="s">
        <v>437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191</v>
      </c>
      <c r="AB14" s="40">
        <f t="shared" si="11"/>
        <v>-0.48</v>
      </c>
      <c r="AC14" s="41">
        <v>0.64907986111111116</v>
      </c>
      <c r="AD14" s="39">
        <f t="shared" si="12"/>
        <v>-0.62311666666666665</v>
      </c>
      <c r="AE14" s="39">
        <v>-11.3</v>
      </c>
      <c r="AF14" s="39">
        <v>-9.7582522727272707</v>
      </c>
      <c r="AG14" s="39">
        <v>0</v>
      </c>
    </row>
    <row r="15" spans="1:33" ht="15.75" customHeight="1" x14ac:dyDescent="0.2">
      <c r="A15" s="28" t="s">
        <v>49</v>
      </c>
      <c r="B15" s="28" t="s">
        <v>258</v>
      </c>
      <c r="C15" s="15">
        <f t="shared" si="4"/>
        <v>43.49</v>
      </c>
      <c r="D15" s="29">
        <v>4</v>
      </c>
      <c r="E15" s="29">
        <v>0</v>
      </c>
      <c r="F15" s="32">
        <v>173.96</v>
      </c>
      <c r="G15" s="30">
        <v>-0.08</v>
      </c>
      <c r="H15" s="31">
        <f t="shared" si="1"/>
        <v>4.5987583352494828E-4</v>
      </c>
      <c r="I15" s="31">
        <f t="shared" si="2"/>
        <v>0.35100324351818957</v>
      </c>
      <c r="J15" s="32">
        <f t="shared" si="5"/>
        <v>61.060524242424258</v>
      </c>
      <c r="K15" s="32">
        <f t="shared" si="3"/>
        <v>15.265131060606064</v>
      </c>
      <c r="L15" s="29">
        <v>43</v>
      </c>
      <c r="M15" s="33">
        <f t="shared" si="6"/>
        <v>9.3023255813953487E-2</v>
      </c>
      <c r="N15" s="29">
        <v>116</v>
      </c>
      <c r="O15" s="34">
        <f t="shared" ref="O15:P15" si="23">D15/7</f>
        <v>0.5714285714285714</v>
      </c>
      <c r="P15" s="34">
        <f t="shared" si="23"/>
        <v>0</v>
      </c>
      <c r="Q15" s="29">
        <f t="shared" si="8"/>
        <v>203</v>
      </c>
      <c r="R15" s="29"/>
      <c r="S15" s="35">
        <v>1.2753623188405701</v>
      </c>
      <c r="T15" s="28">
        <v>126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191</v>
      </c>
      <c r="AB15" s="40">
        <f t="shared" si="11"/>
        <v>-0.48</v>
      </c>
      <c r="AC15" s="41">
        <v>0.64907986111111116</v>
      </c>
      <c r="AD15" s="39">
        <f t="shared" si="12"/>
        <v>-2.4924666666666666</v>
      </c>
      <c r="AE15" s="39">
        <v>-11.3</v>
      </c>
      <c r="AF15" s="39">
        <v>-9.7582522727272707</v>
      </c>
      <c r="AG15" s="39">
        <v>0</v>
      </c>
    </row>
    <row r="16" spans="1:33" ht="15.75" customHeight="1" x14ac:dyDescent="0.2">
      <c r="A16" s="28" t="s">
        <v>50</v>
      </c>
      <c r="B16" s="28" t="s">
        <v>438</v>
      </c>
      <c r="C16" s="15">
        <f t="shared" si="4"/>
        <v>36.99</v>
      </c>
      <c r="D16" s="29">
        <v>1</v>
      </c>
      <c r="E16" s="29">
        <v>0</v>
      </c>
      <c r="F16" s="32">
        <v>36.99</v>
      </c>
      <c r="G16" s="30">
        <v>-0.06</v>
      </c>
      <c r="H16" s="31">
        <f t="shared" si="1"/>
        <v>1.6220600162206E-3</v>
      </c>
      <c r="I16" s="31">
        <f t="shared" si="2"/>
        <v>0.26223657909181036</v>
      </c>
      <c r="J16" s="32">
        <f t="shared" si="5"/>
        <v>9.7001310606060667</v>
      </c>
      <c r="K16" s="32">
        <f t="shared" si="3"/>
        <v>9.7001310606060667</v>
      </c>
      <c r="L16" s="29">
        <v>45</v>
      </c>
      <c r="M16" s="33">
        <f t="shared" si="6"/>
        <v>2.2222222222222223E-2</v>
      </c>
      <c r="N16" s="29">
        <v>113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791</v>
      </c>
      <c r="R16" s="29"/>
      <c r="S16" s="35">
        <v>1.32915360501567</v>
      </c>
      <c r="T16" s="28">
        <v>126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0.64907986111111116</v>
      </c>
      <c r="AD16" s="39">
        <f t="shared" si="12"/>
        <v>-0.62311666666666665</v>
      </c>
      <c r="AE16" s="39">
        <v>-11.3</v>
      </c>
      <c r="AF16" s="39">
        <v>-9.7582522727272707</v>
      </c>
      <c r="AG16" s="39">
        <v>0</v>
      </c>
    </row>
    <row r="17" spans="1:33" ht="15.75" customHeight="1" x14ac:dyDescent="0.2">
      <c r="A17" s="28" t="s">
        <v>51</v>
      </c>
      <c r="B17" s="28" t="s">
        <v>155</v>
      </c>
      <c r="C17" s="15">
        <f t="shared" si="4"/>
        <v>30.878888888888891</v>
      </c>
      <c r="D17" s="29">
        <v>9</v>
      </c>
      <c r="E17" s="29">
        <v>0</v>
      </c>
      <c r="F17" s="32">
        <v>277.91000000000003</v>
      </c>
      <c r="G17" s="30">
        <v>-0.04</v>
      </c>
      <c r="H17" s="31">
        <f t="shared" si="1"/>
        <v>1.4393148861142096E-4</v>
      </c>
      <c r="I17" s="31">
        <f t="shared" si="2"/>
        <v>0.14771393453079981</v>
      </c>
      <c r="J17" s="32">
        <f t="shared" si="5"/>
        <v>41.05117954545458</v>
      </c>
      <c r="K17" s="32">
        <f t="shared" si="3"/>
        <v>4.5612421717171756</v>
      </c>
      <c r="L17" s="29">
        <v>68</v>
      </c>
      <c r="M17" s="33">
        <f t="shared" si="6"/>
        <v>0.13235294117647059</v>
      </c>
      <c r="N17" s="29">
        <v>100</v>
      </c>
      <c r="O17" s="34">
        <f t="shared" ref="O17:P17" si="25">D17/7</f>
        <v>1.2857142857142858</v>
      </c>
      <c r="P17" s="34">
        <f t="shared" si="25"/>
        <v>0</v>
      </c>
      <c r="Q17" s="29">
        <f t="shared" si="8"/>
        <v>77</v>
      </c>
      <c r="R17" s="29"/>
      <c r="S17" s="35">
        <v>1.5757575757575699</v>
      </c>
      <c r="T17" s="28">
        <v>126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0.64907986111111116</v>
      </c>
      <c r="AD17" s="39">
        <f t="shared" si="12"/>
        <v>-5.6080499999999995</v>
      </c>
      <c r="AE17" s="39">
        <v>-11.3</v>
      </c>
      <c r="AF17" s="39">
        <v>-9.7582522727272707</v>
      </c>
      <c r="AG17" s="39">
        <v>0</v>
      </c>
    </row>
    <row r="18" spans="1:33" ht="15.75" customHeight="1" x14ac:dyDescent="0.2">
      <c r="A18" s="28" t="s">
        <v>52</v>
      </c>
      <c r="B18" s="28" t="s">
        <v>439</v>
      </c>
      <c r="C18" s="15">
        <f t="shared" si="4"/>
        <v>26.65666666666667</v>
      </c>
      <c r="D18" s="29">
        <v>9</v>
      </c>
      <c r="E18" s="29">
        <v>0</v>
      </c>
      <c r="F18" s="32">
        <v>239.91000000000003</v>
      </c>
      <c r="G18" s="30">
        <v>-0.12</v>
      </c>
      <c r="H18" s="31">
        <f t="shared" si="1"/>
        <v>5.0018757033887696E-4</v>
      </c>
      <c r="I18" s="31">
        <f t="shared" si="2"/>
        <v>2.4889248240817681E-2</v>
      </c>
      <c r="J18" s="32">
        <f t="shared" si="5"/>
        <v>5.9711795454545706</v>
      </c>
      <c r="K18" s="32">
        <f t="shared" si="3"/>
        <v>0.66346439393939671</v>
      </c>
      <c r="L18" s="29">
        <v>68</v>
      </c>
      <c r="M18" s="33">
        <f t="shared" si="6"/>
        <v>0.13235294117647059</v>
      </c>
      <c r="N18" s="29">
        <v>93</v>
      </c>
      <c r="O18" s="34">
        <f t="shared" ref="O18:P18" si="26">D18/7</f>
        <v>1.2857142857142858</v>
      </c>
      <c r="P18" s="34">
        <f t="shared" si="26"/>
        <v>0</v>
      </c>
      <c r="Q18" s="29">
        <f t="shared" si="8"/>
        <v>72</v>
      </c>
      <c r="R18" s="29"/>
      <c r="S18" s="35">
        <v>1.63636363636363</v>
      </c>
      <c r="T18" s="28">
        <v>126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0.12</v>
      </c>
      <c r="Z18" s="28">
        <v>1</v>
      </c>
      <c r="AA18" s="28" t="s">
        <v>191</v>
      </c>
      <c r="AB18" s="40">
        <f t="shared" si="11"/>
        <v>-0.48</v>
      </c>
      <c r="AC18" s="41">
        <v>0.64907986111111116</v>
      </c>
      <c r="AD18" s="39">
        <f t="shared" si="12"/>
        <v>-5.6080499999999995</v>
      </c>
      <c r="AE18" s="39">
        <v>-11.3</v>
      </c>
      <c r="AF18" s="39">
        <v>-9.7582522727272707</v>
      </c>
      <c r="AG18" s="39">
        <v>-2.7</v>
      </c>
    </row>
    <row r="19" spans="1:33" ht="15.75" customHeight="1" x14ac:dyDescent="0.2">
      <c r="A19" s="28" t="s">
        <v>54</v>
      </c>
      <c r="B19" s="28" t="s">
        <v>82</v>
      </c>
      <c r="C19" s="15">
        <f t="shared" si="4"/>
        <v>25.99</v>
      </c>
      <c r="D19" s="29">
        <v>11</v>
      </c>
      <c r="E19" s="29">
        <v>0</v>
      </c>
      <c r="F19" s="32">
        <v>285.89</v>
      </c>
      <c r="G19" s="30">
        <v>0</v>
      </c>
      <c r="H19" s="31">
        <f t="shared" si="1"/>
        <v>0</v>
      </c>
      <c r="I19" s="31">
        <f t="shared" si="2"/>
        <v>6.6859339839330095E-3</v>
      </c>
      <c r="J19" s="32">
        <f t="shared" si="5"/>
        <v>1.9114416666666081</v>
      </c>
      <c r="K19" s="32">
        <f t="shared" si="3"/>
        <v>0.17376742424241892</v>
      </c>
      <c r="L19" s="29">
        <v>60</v>
      </c>
      <c r="M19" s="33">
        <f t="shared" si="6"/>
        <v>0.18333333333333332</v>
      </c>
      <c r="N19" s="29">
        <v>85</v>
      </c>
      <c r="O19" s="34">
        <f t="shared" ref="O19:P19" si="27">D19/7</f>
        <v>1.5714285714285714</v>
      </c>
      <c r="P19" s="34">
        <f t="shared" si="27"/>
        <v>0</v>
      </c>
      <c r="Q19" s="29">
        <f t="shared" si="8"/>
        <v>54</v>
      </c>
      <c r="R19" s="29"/>
      <c r="S19" s="35">
        <v>1.0759493670886</v>
      </c>
      <c r="T19" s="28">
        <v>306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191</v>
      </c>
      <c r="AB19" s="40">
        <f t="shared" si="11"/>
        <v>-0.48</v>
      </c>
      <c r="AC19" s="41">
        <v>0.64907986111111116</v>
      </c>
      <c r="AD19" s="39">
        <f t="shared" si="12"/>
        <v>-6.8542833333333331</v>
      </c>
      <c r="AE19" s="39">
        <v>-11.3</v>
      </c>
      <c r="AF19" s="39">
        <v>-9.7582522727272742</v>
      </c>
      <c r="AG19" s="39">
        <v>-2.6</v>
      </c>
    </row>
    <row r="20" spans="1:33" ht="15.75" customHeight="1" x14ac:dyDescent="0.2">
      <c r="A20" s="28" t="s">
        <v>55</v>
      </c>
      <c r="B20" s="28" t="s">
        <v>440</v>
      </c>
      <c r="C20" s="15">
        <f t="shared" si="4"/>
        <v>26.123333333333338</v>
      </c>
      <c r="D20" s="29">
        <v>15</v>
      </c>
      <c r="E20" s="29">
        <v>0</v>
      </c>
      <c r="F20" s="32">
        <v>391.85000000000008</v>
      </c>
      <c r="G20" s="30">
        <v>0</v>
      </c>
      <c r="H20" s="31">
        <f t="shared" si="1"/>
        <v>0</v>
      </c>
      <c r="I20" s="31">
        <f t="shared" si="2"/>
        <v>2.0038192954168518E-2</v>
      </c>
      <c r="J20" s="32">
        <f t="shared" si="5"/>
        <v>7.8519659090909357</v>
      </c>
      <c r="K20" s="32">
        <f t="shared" si="3"/>
        <v>0.5234643939393957</v>
      </c>
      <c r="L20" s="29">
        <v>64</v>
      </c>
      <c r="M20" s="33">
        <f t="shared" si="6"/>
        <v>0.234375</v>
      </c>
      <c r="N20" s="29">
        <v>73</v>
      </c>
      <c r="O20" s="34">
        <f t="shared" ref="O20:P20" si="28">D20/7</f>
        <v>2.1428571428571428</v>
      </c>
      <c r="P20" s="34">
        <f t="shared" si="28"/>
        <v>0</v>
      </c>
      <c r="Q20" s="29">
        <f t="shared" si="8"/>
        <v>34</v>
      </c>
      <c r="R20" s="29"/>
      <c r="S20" s="35">
        <v>1.1789473684210501</v>
      </c>
      <c r="T20" s="28">
        <v>306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191</v>
      </c>
      <c r="AB20" s="40">
        <f t="shared" si="11"/>
        <v>-0.48</v>
      </c>
      <c r="AC20" s="41">
        <v>0.64907986111111116</v>
      </c>
      <c r="AD20" s="39">
        <f t="shared" si="12"/>
        <v>-9.3467500000000001</v>
      </c>
      <c r="AE20" s="39">
        <v>-11.3</v>
      </c>
      <c r="AF20" s="39">
        <v>-9.7582522727272742</v>
      </c>
      <c r="AG20" s="39">
        <v>0</v>
      </c>
    </row>
    <row r="21" spans="1:33" ht="15.75" customHeight="1" x14ac:dyDescent="0.2">
      <c r="A21" s="28" t="s">
        <v>56</v>
      </c>
      <c r="B21" s="28" t="s">
        <v>82</v>
      </c>
      <c r="C21" s="15">
        <f t="shared" si="4"/>
        <v>28.418571428571429</v>
      </c>
      <c r="D21" s="29">
        <v>7</v>
      </c>
      <c r="E21" s="29">
        <v>0</v>
      </c>
      <c r="F21" s="32">
        <v>198.93</v>
      </c>
      <c r="G21" s="30">
        <v>0</v>
      </c>
      <c r="H21" s="31">
        <f t="shared" si="1"/>
        <v>0</v>
      </c>
      <c r="I21" s="31">
        <f t="shared" si="2"/>
        <v>8.7070413835230481E-2</v>
      </c>
      <c r="J21" s="32">
        <f t="shared" si="5"/>
        <v>17.320917424242399</v>
      </c>
      <c r="K21" s="32">
        <f t="shared" si="3"/>
        <v>2.4744167748917714</v>
      </c>
      <c r="L21" s="29">
        <v>30</v>
      </c>
      <c r="M21" s="33">
        <f t="shared" si="6"/>
        <v>0.23333333333333334</v>
      </c>
      <c r="N21" s="29">
        <v>60</v>
      </c>
      <c r="O21" s="34">
        <f t="shared" ref="O21:P21" si="29">D21/7</f>
        <v>1</v>
      </c>
      <c r="P21" s="34">
        <f t="shared" si="29"/>
        <v>0</v>
      </c>
      <c r="Q21" s="29">
        <f t="shared" si="8"/>
        <v>60</v>
      </c>
      <c r="R21" s="29"/>
      <c r="S21" s="35">
        <v>1.50218340611353</v>
      </c>
      <c r="T21" s="28">
        <v>306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191</v>
      </c>
      <c r="AB21" s="40">
        <f t="shared" si="11"/>
        <v>-0.48</v>
      </c>
      <c r="AC21" s="41">
        <v>0.64907986111111116</v>
      </c>
      <c r="AD21" s="39">
        <f t="shared" si="12"/>
        <v>-4.3618166666666669</v>
      </c>
      <c r="AE21" s="39">
        <v>-11.3</v>
      </c>
      <c r="AF21" s="39">
        <v>-9.7582522727272742</v>
      </c>
      <c r="AG21" s="39">
        <v>0</v>
      </c>
    </row>
    <row r="22" spans="1:33" ht="15.75" customHeight="1" x14ac:dyDescent="0.2">
      <c r="A22" s="28" t="s">
        <v>57</v>
      </c>
      <c r="B22" s="28" t="s">
        <v>441</v>
      </c>
      <c r="C22" s="15">
        <f t="shared" si="4"/>
        <v>29.990000000000002</v>
      </c>
      <c r="D22" s="29">
        <v>7</v>
      </c>
      <c r="E22" s="29">
        <v>0</v>
      </c>
      <c r="F22" s="30">
        <v>209.93</v>
      </c>
      <c r="G22" s="30">
        <v>0</v>
      </c>
      <c r="H22" s="31">
        <f t="shared" si="1"/>
        <v>0</v>
      </c>
      <c r="I22" s="31">
        <f t="shared" si="2"/>
        <v>0.12704671759273292</v>
      </c>
      <c r="J22" s="32">
        <f t="shared" si="5"/>
        <v>26.670917424242422</v>
      </c>
      <c r="K22" s="32">
        <f t="shared" si="3"/>
        <v>3.8101310606060603</v>
      </c>
      <c r="L22" s="29">
        <v>51</v>
      </c>
      <c r="M22" s="33">
        <f t="shared" si="6"/>
        <v>0.13725490196078433</v>
      </c>
      <c r="N22" s="29">
        <v>56</v>
      </c>
      <c r="O22" s="34">
        <f t="shared" ref="O22:P22" si="30">D22/7</f>
        <v>1</v>
      </c>
      <c r="P22" s="34">
        <f t="shared" si="30"/>
        <v>0</v>
      </c>
      <c r="Q22" s="29">
        <f t="shared" si="8"/>
        <v>56</v>
      </c>
      <c r="R22" s="29"/>
      <c r="S22" s="35">
        <v>1.75757575757575</v>
      </c>
      <c r="T22" s="28">
        <v>186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0.64907986111111116</v>
      </c>
      <c r="AD22" s="39">
        <f t="shared" si="12"/>
        <v>-4.3618166666666669</v>
      </c>
      <c r="AE22" s="39">
        <v>-11.3</v>
      </c>
      <c r="AF22" s="39">
        <v>-9.7582522727272742</v>
      </c>
      <c r="AG22" s="39">
        <v>0</v>
      </c>
    </row>
    <row r="23" spans="1:33" ht="15.75" customHeight="1" x14ac:dyDescent="0.2">
      <c r="A23" s="28" t="s">
        <v>58</v>
      </c>
      <c r="B23" s="28" t="s">
        <v>442</v>
      </c>
      <c r="C23" s="15">
        <f t="shared" si="4"/>
        <v>36.656666666666666</v>
      </c>
      <c r="D23" s="29">
        <v>3</v>
      </c>
      <c r="E23" s="29">
        <v>0</v>
      </c>
      <c r="F23" s="32">
        <v>109.97</v>
      </c>
      <c r="G23" s="30">
        <v>0</v>
      </c>
      <c r="H23" s="31">
        <f t="shared" si="1"/>
        <v>0</v>
      </c>
      <c r="I23" s="31">
        <f t="shared" si="2"/>
        <v>0.25852862764224943</v>
      </c>
      <c r="J23" s="32">
        <f t="shared" si="5"/>
        <v>28.430393181818172</v>
      </c>
      <c r="K23" s="32">
        <f t="shared" si="3"/>
        <v>9.4767977272727233</v>
      </c>
      <c r="L23" s="29">
        <v>43</v>
      </c>
      <c r="M23" s="33">
        <f t="shared" si="6"/>
        <v>6.9767441860465115E-2</v>
      </c>
      <c r="N23" s="29">
        <v>50</v>
      </c>
      <c r="O23" s="34">
        <f t="shared" ref="O23:P23" si="31">D23/7</f>
        <v>0.42857142857142855</v>
      </c>
      <c r="P23" s="34">
        <f t="shared" si="31"/>
        <v>0</v>
      </c>
      <c r="Q23" s="29">
        <f t="shared" si="8"/>
        <v>116</v>
      </c>
      <c r="R23" s="29"/>
      <c r="S23" s="35">
        <v>1.21621621621621</v>
      </c>
      <c r="T23" s="28">
        <v>186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191</v>
      </c>
      <c r="AB23" s="40">
        <f t="shared" si="11"/>
        <v>-0.48</v>
      </c>
      <c r="AC23" s="41">
        <v>0.64907986111111116</v>
      </c>
      <c r="AD23" s="39">
        <f t="shared" si="12"/>
        <v>-1.8693499999999998</v>
      </c>
      <c r="AE23" s="39">
        <v>-11.3</v>
      </c>
      <c r="AF23" s="39">
        <v>-9.7582522727272742</v>
      </c>
      <c r="AG23" s="39">
        <v>0</v>
      </c>
    </row>
    <row r="24" spans="1:33" ht="15.75" customHeight="1" x14ac:dyDescent="0.2">
      <c r="A24" s="28" t="s">
        <v>59</v>
      </c>
      <c r="B24" s="28" t="s">
        <v>443</v>
      </c>
      <c r="C24" s="15">
        <f t="shared" si="4"/>
        <v>37.323333333333338</v>
      </c>
      <c r="D24" s="29">
        <v>6</v>
      </c>
      <c r="E24" s="29">
        <v>0</v>
      </c>
      <c r="F24" s="32">
        <v>223.94000000000003</v>
      </c>
      <c r="G24" s="32">
        <v>-1.91</v>
      </c>
      <c r="H24" s="31">
        <f t="shared" si="1"/>
        <v>8.5290702866839315E-3</v>
      </c>
      <c r="I24" s="31">
        <f t="shared" si="2"/>
        <v>0.26056437600980775</v>
      </c>
      <c r="J24" s="32">
        <f t="shared" si="5"/>
        <v>58.350786363636352</v>
      </c>
      <c r="K24" s="32">
        <f t="shared" si="3"/>
        <v>9.7251310606060581</v>
      </c>
      <c r="L24" s="29">
        <v>33</v>
      </c>
      <c r="M24" s="33">
        <f t="shared" si="6"/>
        <v>0.18181818181818182</v>
      </c>
      <c r="N24" s="29">
        <v>47</v>
      </c>
      <c r="O24" s="34">
        <f t="shared" ref="O24:P24" si="32">D24/7</f>
        <v>0.8571428571428571</v>
      </c>
      <c r="P24" s="34">
        <f t="shared" si="32"/>
        <v>0</v>
      </c>
      <c r="Q24" s="29">
        <f t="shared" si="8"/>
        <v>54</v>
      </c>
      <c r="R24" s="29"/>
      <c r="S24" s="35">
        <v>1.2526690391459001</v>
      </c>
      <c r="T24" s="28">
        <v>186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191</v>
      </c>
      <c r="AB24" s="40">
        <f t="shared" si="11"/>
        <v>-0.48</v>
      </c>
      <c r="AC24" s="41">
        <v>0.64907986111111116</v>
      </c>
      <c r="AD24" s="39">
        <f t="shared" si="12"/>
        <v>-3.7386999999999997</v>
      </c>
      <c r="AE24" s="39">
        <v>-11.3</v>
      </c>
      <c r="AF24" s="39">
        <v>-9.7582522727272742</v>
      </c>
      <c r="AG24" s="39">
        <v>0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29.24</v>
      </c>
      <c r="D25" s="16">
        <v>4</v>
      </c>
      <c r="E25" s="16">
        <v>0</v>
      </c>
      <c r="F25" s="17">
        <v>116.96</v>
      </c>
      <c r="G25" s="17">
        <v>-5.3199999999999994</v>
      </c>
      <c r="H25" s="31">
        <f t="shared" si="1"/>
        <v>4.5485636114911077E-2</v>
      </c>
      <c r="I25" s="31">
        <f t="shared" si="2"/>
        <v>6.2957706338349309E-2</v>
      </c>
      <c r="J25" s="32">
        <f t="shared" si="5"/>
        <v>7.3635333333333346</v>
      </c>
      <c r="K25" s="32">
        <f t="shared" si="3"/>
        <v>1.8408833333333336</v>
      </c>
      <c r="L25" s="16">
        <v>48</v>
      </c>
      <c r="M25" s="33">
        <f t="shared" si="6"/>
        <v>8.3333333333333329E-2</v>
      </c>
      <c r="N25" s="16">
        <v>39</v>
      </c>
      <c r="O25" s="34">
        <f t="shared" ref="O25:P25" si="33">D25/7</f>
        <v>0.5714285714285714</v>
      </c>
      <c r="P25" s="34">
        <f t="shared" si="33"/>
        <v>0</v>
      </c>
      <c r="Q25" s="29">
        <f t="shared" si="8"/>
        <v>68</v>
      </c>
      <c r="R25" s="29"/>
      <c r="S25" s="21">
        <v>1.4380165289256199</v>
      </c>
      <c r="T25" s="28">
        <v>186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5.3199999999999994</v>
      </c>
      <c r="Z25" s="14">
        <v>1</v>
      </c>
      <c r="AA25" s="28" t="s">
        <v>191</v>
      </c>
      <c r="AB25" s="40">
        <f t="shared" si="11"/>
        <v>-0.48</v>
      </c>
      <c r="AC25" s="41">
        <v>0.64907986111111116</v>
      </c>
      <c r="AD25" s="39">
        <f t="shared" si="12"/>
        <v>-2.4924666666666666</v>
      </c>
      <c r="AE25" s="25">
        <v>-11.3</v>
      </c>
      <c r="AF25" s="25">
        <v>-9.76</v>
      </c>
      <c r="AG25" s="25">
        <v>0</v>
      </c>
    </row>
    <row r="26" spans="1:33" ht="15.75" customHeight="1" x14ac:dyDescent="0.2">
      <c r="A26" s="14" t="s">
        <v>61</v>
      </c>
      <c r="B26" s="14" t="s">
        <v>256</v>
      </c>
      <c r="C26" s="15">
        <f t="shared" si="4"/>
        <v>28.990000000000002</v>
      </c>
      <c r="D26" s="16">
        <v>9</v>
      </c>
      <c r="E26" s="16">
        <v>0</v>
      </c>
      <c r="F26" s="17">
        <v>260.91000000000003</v>
      </c>
      <c r="G26" s="17">
        <v>-1.97</v>
      </c>
      <c r="H26" s="31">
        <f t="shared" si="1"/>
        <v>7.5504963397340068E-3</v>
      </c>
      <c r="I26" s="31">
        <f t="shared" si="2"/>
        <v>8.0760337071996424E-2</v>
      </c>
      <c r="J26" s="32">
        <f t="shared" si="5"/>
        <v>21.071179545454591</v>
      </c>
      <c r="K26" s="32">
        <f t="shared" si="3"/>
        <v>2.3412421717171767</v>
      </c>
      <c r="L26" s="16">
        <v>27</v>
      </c>
      <c r="M26" s="33">
        <f t="shared" si="6"/>
        <v>0.33333333333333331</v>
      </c>
      <c r="N26" s="16">
        <v>31</v>
      </c>
      <c r="O26" s="34">
        <f t="shared" ref="O26:P26" si="34">D26/7</f>
        <v>1.2857142857142858</v>
      </c>
      <c r="P26" s="34">
        <f t="shared" si="34"/>
        <v>0</v>
      </c>
      <c r="Q26" s="29">
        <f t="shared" si="8"/>
        <v>24</v>
      </c>
      <c r="R26" s="29"/>
      <c r="S26" s="21">
        <v>1.6146788990825689</v>
      </c>
      <c r="T26" s="28">
        <v>186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191</v>
      </c>
      <c r="AB26" s="40">
        <f t="shared" si="11"/>
        <v>-0.48</v>
      </c>
      <c r="AC26" s="41">
        <v>0.64907986111111116</v>
      </c>
      <c r="AD26" s="39">
        <f t="shared" si="12"/>
        <v>-5.6080499999999995</v>
      </c>
      <c r="AE26" s="25">
        <v>-11.7</v>
      </c>
      <c r="AF26" s="25">
        <v>-9.7582522727272707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31.656666666666666</v>
      </c>
      <c r="D27" s="16">
        <v>3</v>
      </c>
      <c r="E27" s="16">
        <v>2</v>
      </c>
      <c r="F27" s="17">
        <v>94.97</v>
      </c>
      <c r="G27" s="17">
        <v>0</v>
      </c>
      <c r="H27" s="31">
        <f t="shared" si="1"/>
        <v>0</v>
      </c>
      <c r="I27" s="31">
        <f t="shared" si="2"/>
        <v>0.15247334086362202</v>
      </c>
      <c r="J27" s="32">
        <f t="shared" si="5"/>
        <v>14.480393181818183</v>
      </c>
      <c r="K27" s="32">
        <f t="shared" si="3"/>
        <v>4.8267977272727274</v>
      </c>
      <c r="L27" s="16">
        <v>29</v>
      </c>
      <c r="M27" s="33">
        <f t="shared" si="6"/>
        <v>0.10344827586206896</v>
      </c>
      <c r="N27" s="16">
        <v>29</v>
      </c>
      <c r="O27" s="34">
        <f t="shared" ref="O27:P27" si="35">D27/7</f>
        <v>0.42857142857142855</v>
      </c>
      <c r="P27" s="34">
        <f t="shared" si="35"/>
        <v>0.2857142857142857</v>
      </c>
      <c r="Q27" s="29">
        <f t="shared" si="8"/>
        <v>40</v>
      </c>
      <c r="R27" s="29"/>
      <c r="S27" s="21">
        <v>1.1655629139072849</v>
      </c>
      <c r="T27" s="28">
        <v>306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191</v>
      </c>
      <c r="AB27" s="40">
        <f t="shared" si="11"/>
        <v>-0.48</v>
      </c>
      <c r="AC27" s="41">
        <v>0.64907986111111116</v>
      </c>
      <c r="AD27" s="39">
        <f t="shared" si="12"/>
        <v>-1.8693499999999998</v>
      </c>
      <c r="AE27" s="25">
        <v>-11.7</v>
      </c>
      <c r="AF27" s="25">
        <v>-9.7582522727272707</v>
      </c>
      <c r="AG27" s="25">
        <v>0</v>
      </c>
    </row>
    <row r="28" spans="1:33" ht="15.75" customHeight="1" x14ac:dyDescent="0.2">
      <c r="A28" s="14" t="s">
        <v>63</v>
      </c>
      <c r="B28" s="14" t="s">
        <v>197</v>
      </c>
      <c r="C28" s="15">
        <f t="shared" si="4"/>
        <v>30.99</v>
      </c>
      <c r="D28" s="16">
        <v>2</v>
      </c>
      <c r="E28" s="16">
        <v>0</v>
      </c>
      <c r="F28" s="17">
        <v>61.98</v>
      </c>
      <c r="G28" s="17">
        <v>0</v>
      </c>
      <c r="H28" s="31">
        <f t="shared" si="1"/>
        <v>0</v>
      </c>
      <c r="I28" s="31">
        <f t="shared" si="2"/>
        <v>0.13746792709280614</v>
      </c>
      <c r="J28" s="32">
        <f t="shared" si="5"/>
        <v>8.5202621212121237</v>
      </c>
      <c r="K28" s="32">
        <f t="shared" si="3"/>
        <v>4.2601310606060618</v>
      </c>
      <c r="L28" s="16">
        <v>26</v>
      </c>
      <c r="M28" s="33">
        <f t="shared" si="6"/>
        <v>7.6923076923076927E-2</v>
      </c>
      <c r="N28" s="16">
        <v>26</v>
      </c>
      <c r="O28" s="34">
        <f t="shared" ref="O28:P28" si="36">D28/7</f>
        <v>0.2857142857142857</v>
      </c>
      <c r="P28" s="34">
        <f t="shared" si="36"/>
        <v>0</v>
      </c>
      <c r="Q28" s="29">
        <f t="shared" si="8"/>
        <v>91</v>
      </c>
      <c r="R28" s="29"/>
      <c r="S28" s="21">
        <v>1.195876288659794</v>
      </c>
      <c r="T28" s="14" t="s">
        <v>33</v>
      </c>
      <c r="U28" s="22" t="s">
        <v>33</v>
      </c>
      <c r="V28" s="43" t="s">
        <v>444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191</v>
      </c>
      <c r="AB28" s="40">
        <f t="shared" si="11"/>
        <v>-0.48</v>
      </c>
      <c r="AC28" s="41">
        <v>0.64907986111111116</v>
      </c>
      <c r="AD28" s="39">
        <f t="shared" si="12"/>
        <v>-1.2462333333333333</v>
      </c>
      <c r="AE28" s="25">
        <v>-11.7</v>
      </c>
      <c r="AF28" s="25">
        <v>-9.7582522727272707</v>
      </c>
      <c r="AG28" s="25">
        <v>0</v>
      </c>
    </row>
    <row r="29" spans="1:33" ht="15.75" customHeight="1" x14ac:dyDescent="0.2">
      <c r="A29" s="14" t="s">
        <v>65</v>
      </c>
      <c r="B29" s="14" t="s">
        <v>82</v>
      </c>
      <c r="C29" s="15">
        <f t="shared" si="4"/>
        <v>30.990000000000002</v>
      </c>
      <c r="D29" s="16">
        <v>7</v>
      </c>
      <c r="E29" s="16">
        <v>0</v>
      </c>
      <c r="F29" s="17">
        <v>216.93</v>
      </c>
      <c r="G29" s="17">
        <v>0</v>
      </c>
      <c r="H29" s="31">
        <f t="shared" si="1"/>
        <v>0</v>
      </c>
      <c r="I29" s="31">
        <f t="shared" si="2"/>
        <v>0.13746792709280622</v>
      </c>
      <c r="J29" s="32">
        <f t="shared" si="5"/>
        <v>29.820917424242456</v>
      </c>
      <c r="K29" s="32">
        <f t="shared" si="3"/>
        <v>4.2601310606060654</v>
      </c>
      <c r="L29" s="16">
        <v>27</v>
      </c>
      <c r="M29" s="33">
        <f t="shared" si="6"/>
        <v>0.25925925925925924</v>
      </c>
      <c r="N29" s="16">
        <v>21</v>
      </c>
      <c r="O29" s="34">
        <f t="shared" ref="O29:P29" si="37">D29/7</f>
        <v>1</v>
      </c>
      <c r="P29" s="34">
        <f t="shared" si="37"/>
        <v>0</v>
      </c>
      <c r="Q29" s="29">
        <f t="shared" si="8"/>
        <v>21</v>
      </c>
      <c r="R29" s="29"/>
      <c r="S29" s="21">
        <v>1.363636363636364</v>
      </c>
      <c r="T29" s="14" t="s">
        <v>33</v>
      </c>
      <c r="U29" s="22" t="s">
        <v>33</v>
      </c>
      <c r="V29" s="43" t="s">
        <v>444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191</v>
      </c>
      <c r="AB29" s="40">
        <f t="shared" si="11"/>
        <v>-0.48</v>
      </c>
      <c r="AC29" s="41">
        <v>0.64907986111111116</v>
      </c>
      <c r="AD29" s="39">
        <f t="shared" si="12"/>
        <v>-4.3618166666666669</v>
      </c>
      <c r="AE29" s="25">
        <v>-11.7</v>
      </c>
      <c r="AF29" s="25">
        <v>-9.7582522727272707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30.99</v>
      </c>
      <c r="D30" s="16">
        <v>3</v>
      </c>
      <c r="E30" s="16">
        <v>0</v>
      </c>
      <c r="F30" s="17">
        <v>92.97</v>
      </c>
      <c r="G30" s="17">
        <v>0</v>
      </c>
      <c r="H30" s="31">
        <f t="shared" si="1"/>
        <v>0</v>
      </c>
      <c r="I30" s="31">
        <f t="shared" si="2"/>
        <v>9.5354051575777199E-2</v>
      </c>
      <c r="J30" s="32">
        <f t="shared" si="5"/>
        <v>8.8650661750000062</v>
      </c>
      <c r="K30" s="32">
        <f t="shared" si="3"/>
        <v>2.9550220583333355</v>
      </c>
      <c r="L30" s="16">
        <v>31</v>
      </c>
      <c r="M30" s="33">
        <f t="shared" si="6"/>
        <v>9.6774193548387094E-2</v>
      </c>
      <c r="N30" s="16">
        <v>16</v>
      </c>
      <c r="O30" s="34">
        <f t="shared" ref="O30:P30" si="38">D30/7</f>
        <v>0.42857142857142855</v>
      </c>
      <c r="P30" s="34">
        <f t="shared" si="38"/>
        <v>0</v>
      </c>
      <c r="Q30" s="29">
        <f t="shared" si="8"/>
        <v>37</v>
      </c>
      <c r="R30" s="29"/>
      <c r="S30" s="21">
        <v>1.481481481481481</v>
      </c>
      <c r="T30" s="14" t="s">
        <v>33</v>
      </c>
      <c r="U30" s="22" t="s">
        <v>33</v>
      </c>
      <c r="V30" s="43" t="s">
        <v>444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0.64907986111111116</v>
      </c>
      <c r="AD30" s="39">
        <f t="shared" si="12"/>
        <v>-1.8693499999999998</v>
      </c>
      <c r="AE30" s="25">
        <v>-11.7</v>
      </c>
      <c r="AF30" s="25">
        <v>-11.063361275</v>
      </c>
      <c r="AG30" s="25">
        <v>0</v>
      </c>
    </row>
    <row r="31" spans="1:33" ht="15.75" customHeight="1" x14ac:dyDescent="0.2">
      <c r="A31" s="14" t="s">
        <v>67</v>
      </c>
      <c r="B31" s="14" t="s">
        <v>82</v>
      </c>
      <c r="C31" s="15">
        <f t="shared" si="4"/>
        <v>27.99</v>
      </c>
      <c r="D31" s="16">
        <v>1</v>
      </c>
      <c r="E31" s="16">
        <v>0</v>
      </c>
      <c r="F31" s="17">
        <v>27.99</v>
      </c>
      <c r="G31" s="44">
        <v>0</v>
      </c>
      <c r="H31" s="31">
        <f t="shared" si="1"/>
        <v>0</v>
      </c>
      <c r="I31" s="31">
        <f t="shared" si="2"/>
        <v>1.447024145528158E-2</v>
      </c>
      <c r="J31" s="32">
        <f t="shared" si="5"/>
        <v>0.40502205833333138</v>
      </c>
      <c r="K31" s="32">
        <f t="shared" si="3"/>
        <v>0.40502205833333138</v>
      </c>
      <c r="L31" s="16">
        <v>0</v>
      </c>
      <c r="M31" s="33" t="str">
        <f t="shared" si="6"/>
        <v>-</v>
      </c>
      <c r="N31" s="16">
        <v>14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98</v>
      </c>
      <c r="R31" s="29"/>
      <c r="S31" s="21">
        <v>1.4909090909090901</v>
      </c>
      <c r="T31" s="14">
        <v>307</v>
      </c>
      <c r="U31" s="22" t="s">
        <v>33</v>
      </c>
      <c r="V31" s="43" t="s">
        <v>444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0.64907986111111116</v>
      </c>
      <c r="AD31" s="39">
        <f t="shared" si="12"/>
        <v>-0.62311666666666665</v>
      </c>
      <c r="AE31" s="45">
        <v>-11.7</v>
      </c>
      <c r="AF31" s="45">
        <v>-11.063361275000002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27.99</v>
      </c>
      <c r="D32" s="54">
        <v>4</v>
      </c>
      <c r="E32" s="54">
        <v>0</v>
      </c>
      <c r="F32" s="55">
        <v>111.96</v>
      </c>
      <c r="G32" s="55">
        <v>0</v>
      </c>
      <c r="H32" s="31">
        <f t="shared" si="1"/>
        <v>0</v>
      </c>
      <c r="I32" s="31">
        <f t="shared" si="2"/>
        <v>1.4470241455281642E-2</v>
      </c>
      <c r="J32" s="32">
        <f t="shared" si="5"/>
        <v>1.6200882333333326</v>
      </c>
      <c r="K32" s="32">
        <f t="shared" si="3"/>
        <v>0.40502205833333316</v>
      </c>
      <c r="L32" s="54">
        <v>28</v>
      </c>
      <c r="M32" s="33">
        <f t="shared" si="6"/>
        <v>0.14285714285714285</v>
      </c>
      <c r="N32" s="54">
        <v>13</v>
      </c>
      <c r="O32" s="34">
        <f t="shared" si="39"/>
        <v>0.5714285714285714</v>
      </c>
      <c r="P32" s="34">
        <f t="shared" si="39"/>
        <v>0</v>
      </c>
      <c r="Q32" s="29">
        <f t="shared" si="8"/>
        <v>22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1.5051546391752579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191</v>
      </c>
      <c r="AB32" s="40">
        <f t="shared" si="11"/>
        <v>-0.48</v>
      </c>
      <c r="AC32" s="59">
        <v>0.64907986111111116</v>
      </c>
      <c r="AD32" s="39">
        <f t="shared" si="12"/>
        <v>-2.4924666666666666</v>
      </c>
      <c r="AE32" s="60">
        <v>-11.7</v>
      </c>
      <c r="AF32" s="60">
        <v>-11.063361275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2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Mounted Coat Rack with Shelf - Rustic Wooden 5 Hook Coat Hanger Rail, White Distressed Wood, Black Metal Hooks")</f>
        <v>Wall Mounted Coat Rack with Shelf - Rustic Wooden 5 Hook Coat Hanger Rail, White Distressed Wood, Black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Info!B1:BJ5000""),2,FALSE),"""")"),"B07WJ65TRJ")</f>
        <v>B07WJ65TRJ</v>
      </c>
      <c r="B2" s="2" t="s">
        <v>445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50.25" customHeight="1" x14ac:dyDescent="0.2">
      <c r="A3" s="83" t="s">
        <v>30</v>
      </c>
      <c r="B3" s="80"/>
      <c r="C3" s="3">
        <f>((AE32+AF32)/0.85)*-1</f>
        <v>26.333366205882353</v>
      </c>
      <c r="D3" s="4">
        <f>SUM(D4:D99702)</f>
        <v>207</v>
      </c>
      <c r="E3" s="4"/>
      <c r="F3" s="5">
        <f t="shared" ref="F3:G3" si="0">SUM(F4:F99702)</f>
        <v>6526.9399999999978</v>
      </c>
      <c r="G3" s="5">
        <f t="shared" si="0"/>
        <v>-144.94</v>
      </c>
      <c r="H3" s="6">
        <f t="shared" ref="H3:H32" si="1">G3/F3*-1</f>
        <v>2.2206424450048574E-2</v>
      </c>
      <c r="I3" s="7">
        <f t="shared" ref="I3:I32" si="2">J3/F3</f>
        <v>0.15146802365791937</v>
      </c>
      <c r="J3" s="5">
        <f>SUM(J4:J99702)</f>
        <v>988.62270233381992</v>
      </c>
      <c r="K3" s="5">
        <f t="shared" ref="K3:K32" si="3">J3/D3</f>
        <v>4.7759550837382605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Sheet!a1:g5000""),2,FALSE),"""")"),"2 - March
2 - April
1.5 - May
1.5 - June
2 - July
2 - Aug
2 - Sept
2 - Oct
2 - Nov
2 - Dec
2.5 - Jan
2.5 - Feb")</f>
        <v>2 - March
2 - April
1.5 - May
1.5 - June
2 - July
2 - Aug
2 - Sept
2 - Oct
2 - Nov
2 - Dec
2.5 - Jan
2.5 -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4</v>
      </c>
      <c r="X3" s="6">
        <f>W3/D3</f>
        <v>1.932367149758454E-2</v>
      </c>
      <c r="Y3" s="5"/>
      <c r="Z3" s="4"/>
      <c r="AA3" s="4"/>
      <c r="AB3" s="4"/>
      <c r="AC3" s="4"/>
      <c r="AD3" s="5">
        <f>SUM(AD4:AD99702)</f>
        <v>-124.26148754345304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Info!B2:BZ3000""),37,FALSE)),"""")*-1"),-11.063361275)</f>
        <v>-11.063361275</v>
      </c>
      <c r="AG3" s="5">
        <f>SUM(AG4:AG99702)</f>
        <v>-14.100000000000001</v>
      </c>
    </row>
    <row r="4" spans="1:33" ht="15.75" customHeight="1" x14ac:dyDescent="0.2">
      <c r="A4" s="14" t="s">
        <v>31</v>
      </c>
      <c r="B4" s="14" t="s">
        <v>82</v>
      </c>
      <c r="C4" s="15">
        <f t="shared" ref="C4:C32" si="4">IFERROR(F4/D4," - ")</f>
        <v>39.99</v>
      </c>
      <c r="D4" s="16">
        <v>5</v>
      </c>
      <c r="E4" s="16">
        <v>0</v>
      </c>
      <c r="F4" s="17">
        <v>199.95000000000002</v>
      </c>
      <c r="G4" s="17">
        <v>0</v>
      </c>
      <c r="H4" s="18">
        <f t="shared" si="1"/>
        <v>0</v>
      </c>
      <c r="I4" s="18">
        <f t="shared" si="2"/>
        <v>0.33690581736343178</v>
      </c>
      <c r="J4" s="17">
        <f t="shared" ref="J4:J32" si="5">F4*0.85+G4+AF4*D4+D4*AE4+AG4+AD4</f>
        <v>67.364318181818192</v>
      </c>
      <c r="K4" s="17">
        <f t="shared" si="3"/>
        <v>13.472863636363638</v>
      </c>
      <c r="L4" s="16">
        <v>51</v>
      </c>
      <c r="M4" s="19">
        <f t="shared" ref="M4:M32" si="6">IFERROR(D4/L4,"-")</f>
        <v>9.8039215686274508E-2</v>
      </c>
      <c r="N4" s="16">
        <v>80</v>
      </c>
      <c r="O4" s="20">
        <f t="shared" ref="O4:P4" si="7">D4/7</f>
        <v>0.7142857142857143</v>
      </c>
      <c r="P4" s="20">
        <f t="shared" si="7"/>
        <v>0</v>
      </c>
      <c r="Q4" s="16">
        <f t="shared" ref="Q4:Q32" si="8">ROUNDDOWN(N4/(O4+P4),0)</f>
        <v>112</v>
      </c>
      <c r="R4" s="16"/>
      <c r="S4" s="21">
        <v>1.06467661691542</v>
      </c>
      <c r="T4" s="14">
        <v>407</v>
      </c>
      <c r="U4" s="22">
        <v>17</v>
      </c>
      <c r="V4" s="23" t="s">
        <v>446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191</v>
      </c>
      <c r="AB4" s="26">
        <f t="shared" ref="AB4:AB32" si="11">IF(OR(AA4="UsLargeStandardSize",AA4="UsSmallStandardSize"),-0.69,-0.48)</f>
        <v>-0.48</v>
      </c>
      <c r="AC4" s="27">
        <v>0.62526041666666665</v>
      </c>
      <c r="AD4" s="25">
        <f t="shared" ref="AD4:AD32" si="12">IFERROR(AB4*AC4*D4*2,0)</f>
        <v>-3.0012499999999998</v>
      </c>
      <c r="AE4" s="25">
        <v>-10.92</v>
      </c>
      <c r="AF4" s="25">
        <v>-8.9983863636363655</v>
      </c>
      <c r="AG4" s="25">
        <v>0</v>
      </c>
    </row>
    <row r="5" spans="1:33" ht="15.75" customHeight="1" x14ac:dyDescent="0.2">
      <c r="A5" s="28" t="s">
        <v>35</v>
      </c>
      <c r="B5" s="28" t="s">
        <v>426</v>
      </c>
      <c r="C5" s="15">
        <f t="shared" si="4"/>
        <v>39.99</v>
      </c>
      <c r="D5" s="29">
        <v>14</v>
      </c>
      <c r="E5" s="29">
        <v>0</v>
      </c>
      <c r="F5" s="30">
        <v>559.86</v>
      </c>
      <c r="G5" s="30">
        <v>-0.24</v>
      </c>
      <c r="H5" s="31">
        <f t="shared" si="1"/>
        <v>4.2867859822098381E-4</v>
      </c>
      <c r="I5" s="31">
        <f t="shared" si="2"/>
        <v>0.33645974594655403</v>
      </c>
      <c r="J5" s="32">
        <f t="shared" si="5"/>
        <v>188.37035336563775</v>
      </c>
      <c r="K5" s="32">
        <f t="shared" si="3"/>
        <v>13.455025240402696</v>
      </c>
      <c r="L5" s="29">
        <v>86</v>
      </c>
      <c r="M5" s="33">
        <f t="shared" si="6"/>
        <v>0.16279069767441862</v>
      </c>
      <c r="N5" s="29">
        <v>92</v>
      </c>
      <c r="O5" s="34">
        <f t="shared" ref="O5:P5" si="13">D5/7</f>
        <v>2</v>
      </c>
      <c r="P5" s="34">
        <f t="shared" si="13"/>
        <v>0</v>
      </c>
      <c r="Q5" s="29">
        <f t="shared" si="8"/>
        <v>46</v>
      </c>
      <c r="R5" s="29"/>
      <c r="S5" s="35">
        <v>1.3147632311977699</v>
      </c>
      <c r="T5" s="28">
        <v>407</v>
      </c>
      <c r="U5" s="36">
        <v>17</v>
      </c>
      <c r="V5" s="37" t="s">
        <v>447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191</v>
      </c>
      <c r="AB5" s="40">
        <f t="shared" si="11"/>
        <v>-0.48</v>
      </c>
      <c r="AC5" s="41">
        <v>0.62598493626882967</v>
      </c>
      <c r="AD5" s="39">
        <f t="shared" si="12"/>
        <v>-8.4132375434530697</v>
      </c>
      <c r="AE5" s="39">
        <v>-10.92</v>
      </c>
      <c r="AF5" s="39">
        <v>-8.9983863636363655</v>
      </c>
      <c r="AG5" s="39">
        <v>0</v>
      </c>
    </row>
    <row r="6" spans="1:33" ht="15.75" customHeight="1" x14ac:dyDescent="0.2">
      <c r="A6" s="28" t="s">
        <v>37</v>
      </c>
      <c r="B6" s="28" t="s">
        <v>448</v>
      </c>
      <c r="C6" s="15">
        <f t="shared" si="4"/>
        <v>39.99</v>
      </c>
      <c r="D6" s="29">
        <v>3</v>
      </c>
      <c r="E6" s="29">
        <v>0</v>
      </c>
      <c r="F6" s="30">
        <v>119.97</v>
      </c>
      <c r="G6" s="30">
        <v>-0.08</v>
      </c>
      <c r="H6" s="31">
        <f t="shared" si="1"/>
        <v>6.6683337501041934E-4</v>
      </c>
      <c r="I6" s="31">
        <f t="shared" si="2"/>
        <v>0.33623898398842123</v>
      </c>
      <c r="J6" s="32">
        <f t="shared" si="5"/>
        <v>40.338590909090897</v>
      </c>
      <c r="K6" s="32">
        <f t="shared" si="3"/>
        <v>13.446196969696965</v>
      </c>
      <c r="L6" s="29">
        <v>74</v>
      </c>
      <c r="M6" s="33">
        <f t="shared" si="6"/>
        <v>4.0540540540540543E-2</v>
      </c>
      <c r="N6" s="29">
        <v>89</v>
      </c>
      <c r="O6" s="34">
        <f t="shared" ref="O6:P6" si="14">D6/7</f>
        <v>0.42857142857142855</v>
      </c>
      <c r="P6" s="34">
        <f t="shared" si="14"/>
        <v>0</v>
      </c>
      <c r="Q6" s="29">
        <f t="shared" si="8"/>
        <v>207</v>
      </c>
      <c r="R6" s="29"/>
      <c r="S6" s="35">
        <v>1.3298153034300699</v>
      </c>
      <c r="T6" s="28">
        <v>407</v>
      </c>
      <c r="U6" s="36">
        <v>17</v>
      </c>
      <c r="V6" s="37" t="s">
        <v>449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191</v>
      </c>
      <c r="AB6" s="40">
        <f t="shared" si="11"/>
        <v>-0.48</v>
      </c>
      <c r="AC6" s="41">
        <v>0.62526041666666665</v>
      </c>
      <c r="AD6" s="39">
        <f t="shared" si="12"/>
        <v>-1.8007499999999999</v>
      </c>
      <c r="AE6" s="39">
        <v>-10.92</v>
      </c>
      <c r="AF6" s="39">
        <v>-8.9983863636363655</v>
      </c>
      <c r="AG6" s="39">
        <v>0</v>
      </c>
    </row>
    <row r="7" spans="1:33" ht="15.75" customHeight="1" x14ac:dyDescent="0.2">
      <c r="A7" s="28" t="s">
        <v>39</v>
      </c>
      <c r="B7" s="28" t="s">
        <v>426</v>
      </c>
      <c r="C7" s="15">
        <f t="shared" si="4"/>
        <v>39.99</v>
      </c>
      <c r="D7" s="29">
        <v>16</v>
      </c>
      <c r="E7" s="29">
        <v>2</v>
      </c>
      <c r="F7" s="30">
        <v>639.84</v>
      </c>
      <c r="G7" s="30">
        <v>0</v>
      </c>
      <c r="H7" s="31">
        <f t="shared" si="1"/>
        <v>0</v>
      </c>
      <c r="I7" s="31">
        <f t="shared" si="2"/>
        <v>0.33690581736343178</v>
      </c>
      <c r="J7" s="32">
        <f t="shared" si="5"/>
        <v>215.5658181818182</v>
      </c>
      <c r="K7" s="32">
        <f t="shared" si="3"/>
        <v>13.472863636363638</v>
      </c>
      <c r="L7" s="29">
        <v>90</v>
      </c>
      <c r="M7" s="33">
        <f t="shared" si="6"/>
        <v>0.17777777777777778</v>
      </c>
      <c r="N7" s="29">
        <v>72</v>
      </c>
      <c r="O7" s="34">
        <f t="shared" ref="O7:P7" si="15">D7/7</f>
        <v>2.2857142857142856</v>
      </c>
      <c r="P7" s="34">
        <f t="shared" si="15"/>
        <v>0.2857142857142857</v>
      </c>
      <c r="Q7" s="29">
        <f t="shared" si="8"/>
        <v>28</v>
      </c>
      <c r="R7" s="29"/>
      <c r="S7" s="35">
        <v>1.0571992110453601</v>
      </c>
      <c r="T7" s="28">
        <v>547</v>
      </c>
      <c r="U7" s="36">
        <v>17</v>
      </c>
      <c r="V7" s="37" t="s">
        <v>450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191</v>
      </c>
      <c r="AB7" s="40">
        <f t="shared" si="11"/>
        <v>-0.48</v>
      </c>
      <c r="AC7" s="41">
        <v>0.62526041666666665</v>
      </c>
      <c r="AD7" s="39">
        <f t="shared" si="12"/>
        <v>-9.6039999999999992</v>
      </c>
      <c r="AE7" s="39">
        <v>-10.92</v>
      </c>
      <c r="AF7" s="39">
        <v>-8.9983863636363655</v>
      </c>
      <c r="AG7" s="39">
        <v>0</v>
      </c>
    </row>
    <row r="8" spans="1:33" ht="15.75" customHeight="1" x14ac:dyDescent="0.2">
      <c r="A8" s="28" t="s">
        <v>41</v>
      </c>
      <c r="B8" s="28" t="s">
        <v>82</v>
      </c>
      <c r="C8" s="15">
        <f t="shared" si="4"/>
        <v>41.615000000000002</v>
      </c>
      <c r="D8" s="29">
        <v>8</v>
      </c>
      <c r="E8" s="29">
        <v>0</v>
      </c>
      <c r="F8" s="30">
        <v>332.92</v>
      </c>
      <c r="G8" s="30">
        <v>0</v>
      </c>
      <c r="H8" s="31">
        <f t="shared" si="1"/>
        <v>0</v>
      </c>
      <c r="I8" s="31">
        <f t="shared" si="2"/>
        <v>0.35690255917337504</v>
      </c>
      <c r="J8" s="32">
        <f t="shared" si="5"/>
        <v>118.82000000000002</v>
      </c>
      <c r="K8" s="32">
        <f t="shared" si="3"/>
        <v>14.852500000000003</v>
      </c>
      <c r="L8" s="29">
        <v>65</v>
      </c>
      <c r="M8" s="33">
        <f t="shared" si="6"/>
        <v>0.12307692307692308</v>
      </c>
      <c r="N8" s="29">
        <v>62</v>
      </c>
      <c r="O8" s="34">
        <f t="shared" ref="O8:P8" si="16">D8/7</f>
        <v>1.1428571428571428</v>
      </c>
      <c r="P8" s="34">
        <f t="shared" si="16"/>
        <v>0</v>
      </c>
      <c r="Q8" s="29">
        <f t="shared" si="8"/>
        <v>54</v>
      </c>
      <c r="R8" s="29"/>
      <c r="S8" s="35">
        <v>1.1931330472102999</v>
      </c>
      <c r="T8" s="28">
        <v>448</v>
      </c>
      <c r="U8" s="36">
        <v>17</v>
      </c>
      <c r="V8" s="37" t="s">
        <v>451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191</v>
      </c>
      <c r="AB8" s="40">
        <f t="shared" si="11"/>
        <v>-0.48</v>
      </c>
      <c r="AC8" s="41">
        <v>0.62526041666666665</v>
      </c>
      <c r="AD8" s="39">
        <f t="shared" si="12"/>
        <v>-4.8019999999999996</v>
      </c>
      <c r="AE8" s="39">
        <v>-10.92</v>
      </c>
      <c r="AF8" s="39">
        <v>-9</v>
      </c>
      <c r="AG8" s="39">
        <v>0</v>
      </c>
    </row>
    <row r="9" spans="1:33" ht="15.75" customHeight="1" x14ac:dyDescent="0.2">
      <c r="A9" s="28" t="s">
        <v>43</v>
      </c>
      <c r="B9" s="28" t="s">
        <v>452</v>
      </c>
      <c r="C9" s="15">
        <f t="shared" si="4"/>
        <v>41.99</v>
      </c>
      <c r="D9" s="29">
        <v>6</v>
      </c>
      <c r="E9" s="29">
        <v>1</v>
      </c>
      <c r="F9" s="30">
        <v>251.94000000000003</v>
      </c>
      <c r="G9" s="30">
        <v>-0.16</v>
      </c>
      <c r="H9" s="31">
        <f t="shared" si="1"/>
        <v>6.35071842502183E-4</v>
      </c>
      <c r="I9" s="31">
        <f t="shared" si="2"/>
        <v>0.34885338861345078</v>
      </c>
      <c r="J9" s="32">
        <f t="shared" si="5"/>
        <v>87.890122727272797</v>
      </c>
      <c r="K9" s="32">
        <f t="shared" si="3"/>
        <v>14.648353787878799</v>
      </c>
      <c r="L9" s="29">
        <v>81</v>
      </c>
      <c r="M9" s="33">
        <f t="shared" si="6"/>
        <v>7.407407407407407E-2</v>
      </c>
      <c r="N9" s="29">
        <v>53</v>
      </c>
      <c r="O9" s="34">
        <f t="shared" ref="O9:P9" si="17">D9/7</f>
        <v>0.8571428571428571</v>
      </c>
      <c r="P9" s="34">
        <f t="shared" si="17"/>
        <v>0.14285714285714285</v>
      </c>
      <c r="Q9" s="29">
        <f t="shared" si="8"/>
        <v>53</v>
      </c>
      <c r="R9" s="29"/>
      <c r="S9" s="35">
        <v>1.37283950617283</v>
      </c>
      <c r="T9" s="28">
        <v>448</v>
      </c>
      <c r="U9" s="36">
        <v>17</v>
      </c>
      <c r="V9" s="37" t="s">
        <v>453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191</v>
      </c>
      <c r="AB9" s="40">
        <f t="shared" si="11"/>
        <v>-0.48</v>
      </c>
      <c r="AC9" s="41">
        <v>0.62526041666666665</v>
      </c>
      <c r="AD9" s="39">
        <f t="shared" si="12"/>
        <v>-3.6014999999999997</v>
      </c>
      <c r="AE9" s="39">
        <v>-10.92</v>
      </c>
      <c r="AF9" s="39">
        <v>-9.4962295454545398</v>
      </c>
      <c r="AG9" s="39">
        <v>0</v>
      </c>
    </row>
    <row r="10" spans="1:33" ht="15.75" customHeight="1" x14ac:dyDescent="0.2">
      <c r="A10" s="28" t="s">
        <v>44</v>
      </c>
      <c r="B10" s="28" t="s">
        <v>249</v>
      </c>
      <c r="C10" s="15">
        <f t="shared" si="4"/>
        <v>38.74</v>
      </c>
      <c r="D10" s="29">
        <v>4</v>
      </c>
      <c r="E10" s="29">
        <v>0</v>
      </c>
      <c r="F10" s="30">
        <v>154.96</v>
      </c>
      <c r="G10" s="30">
        <v>-0.16</v>
      </c>
      <c r="H10" s="31">
        <f t="shared" si="1"/>
        <v>1.0325245224574082E-3</v>
      </c>
      <c r="I10" s="31">
        <f t="shared" si="2"/>
        <v>0.30646671281738413</v>
      </c>
      <c r="J10" s="32">
        <f t="shared" si="5"/>
        <v>47.490081818181849</v>
      </c>
      <c r="K10" s="32">
        <f t="shared" si="3"/>
        <v>11.872520454545462</v>
      </c>
      <c r="L10" s="29">
        <v>53</v>
      </c>
      <c r="M10" s="33">
        <f t="shared" si="6"/>
        <v>7.5471698113207544E-2</v>
      </c>
      <c r="N10" s="29">
        <v>67</v>
      </c>
      <c r="O10" s="34">
        <f t="shared" ref="O10:P10" si="18">D10/7</f>
        <v>0.5714285714285714</v>
      </c>
      <c r="P10" s="34">
        <f t="shared" si="18"/>
        <v>0</v>
      </c>
      <c r="Q10" s="29">
        <f t="shared" si="8"/>
        <v>117</v>
      </c>
      <c r="R10" s="29"/>
      <c r="S10" s="35">
        <v>1.27058823529411</v>
      </c>
      <c r="T10" s="28">
        <v>448</v>
      </c>
      <c r="U10" s="36">
        <v>17</v>
      </c>
      <c r="V10" s="37" t="s">
        <v>454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191</v>
      </c>
      <c r="AB10" s="40">
        <f t="shared" si="11"/>
        <v>-0.48</v>
      </c>
      <c r="AC10" s="41">
        <v>0.62526041666666665</v>
      </c>
      <c r="AD10" s="39">
        <f t="shared" si="12"/>
        <v>-2.4009999999999998</v>
      </c>
      <c r="AE10" s="39">
        <v>-10.92</v>
      </c>
      <c r="AF10" s="39">
        <v>-9.4962295454545398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34.99</v>
      </c>
      <c r="D11" s="29">
        <v>5</v>
      </c>
      <c r="E11" s="29">
        <v>0</v>
      </c>
      <c r="F11" s="30">
        <v>174.95000000000002</v>
      </c>
      <c r="G11" s="30">
        <v>0</v>
      </c>
      <c r="H11" s="31">
        <f t="shared" si="1"/>
        <v>0</v>
      </c>
      <c r="I11" s="31">
        <f t="shared" si="2"/>
        <v>0.24935754371378854</v>
      </c>
      <c r="J11" s="32">
        <f t="shared" si="5"/>
        <v>43.625102272727311</v>
      </c>
      <c r="K11" s="32">
        <f t="shared" si="3"/>
        <v>8.7250204545454615</v>
      </c>
      <c r="L11" s="29">
        <v>49</v>
      </c>
      <c r="M11" s="33">
        <f t="shared" si="6"/>
        <v>0.10204081632653061</v>
      </c>
      <c r="N11" s="29">
        <v>63</v>
      </c>
      <c r="O11" s="34">
        <f t="shared" ref="O11:P11" si="19">D11/7</f>
        <v>0.7142857142857143</v>
      </c>
      <c r="P11" s="34">
        <f t="shared" si="19"/>
        <v>0</v>
      </c>
      <c r="Q11" s="29">
        <f t="shared" si="8"/>
        <v>88</v>
      </c>
      <c r="R11" s="29"/>
      <c r="S11" s="35">
        <v>1.28795811518324</v>
      </c>
      <c r="T11" s="28">
        <v>431</v>
      </c>
      <c r="U11" s="36">
        <v>86</v>
      </c>
      <c r="V11" s="37" t="s">
        <v>455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191</v>
      </c>
      <c r="AB11" s="40">
        <f t="shared" si="11"/>
        <v>-0.48</v>
      </c>
      <c r="AC11" s="41">
        <v>0.62526041666666665</v>
      </c>
      <c r="AD11" s="39">
        <f t="shared" si="12"/>
        <v>-3.0012499999999998</v>
      </c>
      <c r="AE11" s="39">
        <v>-10.92</v>
      </c>
      <c r="AF11" s="39">
        <v>-9.4962295454545398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32.99</v>
      </c>
      <c r="D12" s="29">
        <v>7</v>
      </c>
      <c r="E12" s="29">
        <v>0</v>
      </c>
      <c r="F12" s="30">
        <v>230.93000000000004</v>
      </c>
      <c r="G12" s="30">
        <v>0</v>
      </c>
      <c r="H12" s="31">
        <f t="shared" si="1"/>
        <v>0</v>
      </c>
      <c r="I12" s="31">
        <f t="shared" si="2"/>
        <v>0.21294393617900781</v>
      </c>
      <c r="J12" s="32">
        <f t="shared" si="5"/>
        <v>49.175143181818278</v>
      </c>
      <c r="K12" s="32">
        <f t="shared" si="3"/>
        <v>7.0250204545454684</v>
      </c>
      <c r="L12" s="29">
        <v>41</v>
      </c>
      <c r="M12" s="33">
        <f t="shared" si="6"/>
        <v>0.17073170731707318</v>
      </c>
      <c r="N12" s="29">
        <v>50</v>
      </c>
      <c r="O12" s="34">
        <f t="shared" ref="O12:P12" si="20">D12/7</f>
        <v>1</v>
      </c>
      <c r="P12" s="34">
        <f t="shared" si="20"/>
        <v>0</v>
      </c>
      <c r="Q12" s="29">
        <f t="shared" si="8"/>
        <v>50</v>
      </c>
      <c r="R12" s="29"/>
      <c r="S12" s="35">
        <v>1.41520467836257</v>
      </c>
      <c r="T12" s="28">
        <v>431</v>
      </c>
      <c r="U12" s="36">
        <v>86</v>
      </c>
      <c r="V12" s="37" t="s">
        <v>455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191</v>
      </c>
      <c r="AB12" s="40">
        <f t="shared" si="11"/>
        <v>-0.48</v>
      </c>
      <c r="AC12" s="41">
        <v>0.62526041666666665</v>
      </c>
      <c r="AD12" s="39">
        <f t="shared" si="12"/>
        <v>-4.2017499999999997</v>
      </c>
      <c r="AE12" s="39">
        <v>-10.92</v>
      </c>
      <c r="AF12" s="39">
        <v>-9.4962295454545398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33.080909090909095</v>
      </c>
      <c r="D13" s="29">
        <v>11</v>
      </c>
      <c r="E13" s="29">
        <v>0</v>
      </c>
      <c r="F13" s="32">
        <v>363.89000000000004</v>
      </c>
      <c r="G13" s="30">
        <v>0</v>
      </c>
      <c r="H13" s="31">
        <f t="shared" si="1"/>
        <v>0</v>
      </c>
      <c r="I13" s="31">
        <f t="shared" si="2"/>
        <v>0.20677395641540036</v>
      </c>
      <c r="J13" s="32">
        <f t="shared" si="5"/>
        <v>75.242975000000044</v>
      </c>
      <c r="K13" s="32">
        <f t="shared" si="3"/>
        <v>6.8402704545454585</v>
      </c>
      <c r="L13" s="29">
        <v>36</v>
      </c>
      <c r="M13" s="33">
        <f t="shared" si="6"/>
        <v>0.30555555555555558</v>
      </c>
      <c r="N13" s="29">
        <v>39</v>
      </c>
      <c r="O13" s="34">
        <f t="shared" ref="O13:P13" si="21">D13/7</f>
        <v>1.5714285714285714</v>
      </c>
      <c r="P13" s="34">
        <f t="shared" si="21"/>
        <v>0</v>
      </c>
      <c r="Q13" s="29">
        <f t="shared" si="8"/>
        <v>24</v>
      </c>
      <c r="R13" s="29"/>
      <c r="S13" s="35">
        <v>1.5</v>
      </c>
      <c r="T13" s="28">
        <v>431</v>
      </c>
      <c r="U13" s="36">
        <v>86</v>
      </c>
      <c r="V13" s="37" t="s">
        <v>455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191</v>
      </c>
      <c r="AB13" s="40">
        <f t="shared" si="11"/>
        <v>-0.48</v>
      </c>
      <c r="AC13" s="41">
        <v>0.62526041666666665</v>
      </c>
      <c r="AD13" s="39">
        <f t="shared" si="12"/>
        <v>-6.6027499999999995</v>
      </c>
      <c r="AE13" s="39">
        <v>-10.92</v>
      </c>
      <c r="AF13" s="39">
        <v>-9.7582522727272707</v>
      </c>
      <c r="AG13" s="39">
        <v>0</v>
      </c>
    </row>
    <row r="14" spans="1:33" ht="15.75" customHeight="1" x14ac:dyDescent="0.2">
      <c r="A14" s="28" t="s">
        <v>48</v>
      </c>
      <c r="B14" s="14" t="s">
        <v>456</v>
      </c>
      <c r="C14" s="15">
        <f t="shared" si="4"/>
        <v>32.99</v>
      </c>
      <c r="D14" s="29">
        <v>6</v>
      </c>
      <c r="E14" s="29">
        <v>0</v>
      </c>
      <c r="F14" s="32">
        <v>197.94000000000003</v>
      </c>
      <c r="G14" s="30">
        <v>0</v>
      </c>
      <c r="H14" s="31">
        <f t="shared" si="1"/>
        <v>0</v>
      </c>
      <c r="I14" s="31">
        <f t="shared" si="2"/>
        <v>0.20500144671939169</v>
      </c>
      <c r="J14" s="32">
        <f t="shared" si="5"/>
        <v>40.577986363636398</v>
      </c>
      <c r="K14" s="32">
        <f t="shared" si="3"/>
        <v>6.7629977272727331</v>
      </c>
      <c r="L14" s="29">
        <v>29</v>
      </c>
      <c r="M14" s="33">
        <f t="shared" si="6"/>
        <v>0.20689655172413793</v>
      </c>
      <c r="N14" s="29">
        <v>122</v>
      </c>
      <c r="O14" s="34">
        <f t="shared" ref="O14:P14" si="22">D14/7</f>
        <v>0.8571428571428571</v>
      </c>
      <c r="P14" s="34">
        <f t="shared" si="22"/>
        <v>0</v>
      </c>
      <c r="Q14" s="29">
        <f t="shared" si="8"/>
        <v>142</v>
      </c>
      <c r="R14" s="29"/>
      <c r="S14" s="35">
        <v>1.09278350515463</v>
      </c>
      <c r="T14" s="28">
        <v>360</v>
      </c>
      <c r="U14" s="36">
        <v>86</v>
      </c>
      <c r="V14" s="37" t="s">
        <v>457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191</v>
      </c>
      <c r="AB14" s="40">
        <f t="shared" si="11"/>
        <v>-0.48</v>
      </c>
      <c r="AC14" s="41">
        <v>0.62526041666666665</v>
      </c>
      <c r="AD14" s="39">
        <f t="shared" si="12"/>
        <v>-3.6014999999999997</v>
      </c>
      <c r="AE14" s="39">
        <v>-10.92</v>
      </c>
      <c r="AF14" s="39">
        <v>-9.7582522727272707</v>
      </c>
      <c r="AG14" s="39">
        <v>0</v>
      </c>
    </row>
    <row r="15" spans="1:33" ht="15.75" customHeight="1" x14ac:dyDescent="0.2">
      <c r="A15" s="28" t="s">
        <v>49</v>
      </c>
      <c r="B15" s="28" t="s">
        <v>258</v>
      </c>
      <c r="C15" s="15">
        <f t="shared" si="4"/>
        <v>32.790000000000006</v>
      </c>
      <c r="D15" s="29">
        <v>5</v>
      </c>
      <c r="E15" s="29">
        <v>1</v>
      </c>
      <c r="F15" s="32">
        <v>163.95000000000002</v>
      </c>
      <c r="G15" s="30">
        <v>0</v>
      </c>
      <c r="H15" s="31">
        <f t="shared" si="1"/>
        <v>0</v>
      </c>
      <c r="I15" s="31">
        <f t="shared" si="2"/>
        <v>0.20106732928553619</v>
      </c>
      <c r="J15" s="32">
        <f t="shared" si="5"/>
        <v>32.964988636363664</v>
      </c>
      <c r="K15" s="32">
        <f t="shared" si="3"/>
        <v>6.5929977272727331</v>
      </c>
      <c r="L15" s="29">
        <v>41</v>
      </c>
      <c r="M15" s="33">
        <f t="shared" si="6"/>
        <v>0.12195121951219512</v>
      </c>
      <c r="N15" s="29">
        <v>253</v>
      </c>
      <c r="O15" s="34">
        <f t="shared" ref="O15:P15" si="23">D15/7</f>
        <v>0.7142857142857143</v>
      </c>
      <c r="P15" s="34">
        <f t="shared" si="23"/>
        <v>0.14285714285714285</v>
      </c>
      <c r="Q15" s="29">
        <f t="shared" si="8"/>
        <v>295</v>
      </c>
      <c r="R15" s="29"/>
      <c r="S15" s="35">
        <v>0.81728880157170902</v>
      </c>
      <c r="T15" s="28">
        <v>70</v>
      </c>
      <c r="U15" s="36">
        <v>51</v>
      </c>
      <c r="V15" s="37" t="s">
        <v>458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191</v>
      </c>
      <c r="AB15" s="40">
        <f t="shared" si="11"/>
        <v>-0.48</v>
      </c>
      <c r="AC15" s="41">
        <v>0.62526041666666665</v>
      </c>
      <c r="AD15" s="39">
        <f t="shared" si="12"/>
        <v>-3.0012499999999998</v>
      </c>
      <c r="AE15" s="39">
        <v>-10.92</v>
      </c>
      <c r="AF15" s="39">
        <v>-9.7582522727272707</v>
      </c>
      <c r="AG15" s="39">
        <v>0</v>
      </c>
    </row>
    <row r="16" spans="1:33" ht="15.75" customHeight="1" x14ac:dyDescent="0.2">
      <c r="A16" s="28" t="s">
        <v>50</v>
      </c>
      <c r="B16" s="28" t="s">
        <v>459</v>
      </c>
      <c r="C16" s="15">
        <f t="shared" si="4"/>
        <v>29.823333333333334</v>
      </c>
      <c r="D16" s="29">
        <v>6</v>
      </c>
      <c r="E16" s="29">
        <v>0</v>
      </c>
      <c r="F16" s="32">
        <v>178.94</v>
      </c>
      <c r="G16" s="30">
        <v>0</v>
      </c>
      <c r="H16" s="31">
        <f t="shared" si="1"/>
        <v>0</v>
      </c>
      <c r="I16" s="31">
        <f t="shared" si="2"/>
        <v>0.13651495676559944</v>
      </c>
      <c r="J16" s="32">
        <f t="shared" si="5"/>
        <v>24.427986363636364</v>
      </c>
      <c r="K16" s="32">
        <f t="shared" si="3"/>
        <v>4.0713310606060604</v>
      </c>
      <c r="L16" s="29">
        <v>32</v>
      </c>
      <c r="M16" s="33">
        <f t="shared" si="6"/>
        <v>0.1875</v>
      </c>
      <c r="N16" s="29">
        <v>248</v>
      </c>
      <c r="O16" s="34">
        <f t="shared" ref="O16:P16" si="24">D16/7</f>
        <v>0.8571428571428571</v>
      </c>
      <c r="P16" s="34">
        <f t="shared" si="24"/>
        <v>0</v>
      </c>
      <c r="Q16" s="29">
        <f t="shared" si="8"/>
        <v>289</v>
      </c>
      <c r="R16" s="29"/>
      <c r="S16" s="35">
        <v>0.87931034482758597</v>
      </c>
      <c r="T16" s="28">
        <v>119</v>
      </c>
      <c r="U16" s="36">
        <v>51</v>
      </c>
      <c r="V16" s="37" t="s">
        <v>458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0.62526041666666665</v>
      </c>
      <c r="AD16" s="39">
        <f t="shared" si="12"/>
        <v>-3.6014999999999997</v>
      </c>
      <c r="AE16" s="39">
        <v>-10.92</v>
      </c>
      <c r="AF16" s="39">
        <v>-9.7582522727272707</v>
      </c>
      <c r="AG16" s="39">
        <v>0</v>
      </c>
    </row>
    <row r="17" spans="1:33" ht="15.75" customHeight="1" x14ac:dyDescent="0.2">
      <c r="A17" s="28" t="s">
        <v>51</v>
      </c>
      <c r="B17" s="28" t="s">
        <v>155</v>
      </c>
      <c r="C17" s="15">
        <f t="shared" si="4"/>
        <v>26.990000000000002</v>
      </c>
      <c r="D17" s="29">
        <v>14</v>
      </c>
      <c r="E17" s="29">
        <v>0</v>
      </c>
      <c r="F17" s="32">
        <v>377.86</v>
      </c>
      <c r="G17" s="30">
        <v>0</v>
      </c>
      <c r="H17" s="31">
        <f t="shared" si="1"/>
        <v>0</v>
      </c>
      <c r="I17" s="31">
        <f t="shared" si="2"/>
        <v>6.1615328909697259E-2</v>
      </c>
      <c r="J17" s="32">
        <f t="shared" si="5"/>
        <v>23.281968181818208</v>
      </c>
      <c r="K17" s="32">
        <f t="shared" si="3"/>
        <v>1.6629977272727292</v>
      </c>
      <c r="L17" s="29">
        <v>46</v>
      </c>
      <c r="M17" s="33">
        <f t="shared" si="6"/>
        <v>0.30434782608695654</v>
      </c>
      <c r="N17" s="29">
        <v>215</v>
      </c>
      <c r="O17" s="34">
        <f t="shared" ref="O17:P17" si="25">D17/7</f>
        <v>2</v>
      </c>
      <c r="P17" s="34">
        <f t="shared" si="25"/>
        <v>0</v>
      </c>
      <c r="Q17" s="29">
        <f t="shared" si="8"/>
        <v>107</v>
      </c>
      <c r="R17" s="29"/>
      <c r="S17" s="35">
        <v>1.0829268292682901</v>
      </c>
      <c r="T17" s="28">
        <v>119</v>
      </c>
      <c r="U17" s="36">
        <v>51</v>
      </c>
      <c r="V17" s="37" t="s">
        <v>458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0.62526041666666665</v>
      </c>
      <c r="AD17" s="39">
        <f t="shared" si="12"/>
        <v>-8.4034999999999993</v>
      </c>
      <c r="AE17" s="39">
        <v>-10.92</v>
      </c>
      <c r="AF17" s="39">
        <v>-9.7582522727272707</v>
      </c>
      <c r="AG17" s="39">
        <v>0</v>
      </c>
    </row>
    <row r="18" spans="1:33" ht="15.75" customHeight="1" x14ac:dyDescent="0.2">
      <c r="A18" s="28" t="s">
        <v>52</v>
      </c>
      <c r="B18" s="28" t="s">
        <v>460</v>
      </c>
      <c r="C18" s="15">
        <f t="shared" si="4"/>
        <v>27.101111111111113</v>
      </c>
      <c r="D18" s="29">
        <v>9</v>
      </c>
      <c r="E18" s="29">
        <v>0</v>
      </c>
      <c r="F18" s="32">
        <v>243.91000000000003</v>
      </c>
      <c r="G18" s="30">
        <v>0</v>
      </c>
      <c r="H18" s="31">
        <f t="shared" si="1"/>
        <v>0</v>
      </c>
      <c r="I18" s="31">
        <f t="shared" si="2"/>
        <v>4.824312059962519E-2</v>
      </c>
      <c r="J18" s="32">
        <f t="shared" si="5"/>
        <v>11.766979545454582</v>
      </c>
      <c r="K18" s="32">
        <f t="shared" si="3"/>
        <v>1.3074421717171758</v>
      </c>
      <c r="L18" s="29">
        <v>40</v>
      </c>
      <c r="M18" s="33">
        <f t="shared" si="6"/>
        <v>0.22500000000000001</v>
      </c>
      <c r="N18" s="29">
        <v>220</v>
      </c>
      <c r="O18" s="34">
        <f t="shared" ref="O18:P18" si="26">D18/7</f>
        <v>1.2857142857142858</v>
      </c>
      <c r="P18" s="34">
        <f t="shared" si="26"/>
        <v>0</v>
      </c>
      <c r="Q18" s="29">
        <f t="shared" si="8"/>
        <v>171</v>
      </c>
      <c r="R18" s="29"/>
      <c r="S18" s="35">
        <v>0.97247706422018299</v>
      </c>
      <c r="T18" s="28">
        <v>119</v>
      </c>
      <c r="U18" s="36" t="s">
        <v>33</v>
      </c>
      <c r="V18" s="37" t="s">
        <v>461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191</v>
      </c>
      <c r="AB18" s="40">
        <f t="shared" si="11"/>
        <v>-0.48</v>
      </c>
      <c r="AC18" s="41">
        <v>0.62526041666666665</v>
      </c>
      <c r="AD18" s="39">
        <f t="shared" si="12"/>
        <v>-5.4022499999999996</v>
      </c>
      <c r="AE18" s="39">
        <v>-10.92</v>
      </c>
      <c r="AF18" s="39">
        <v>-9.7582522727272707</v>
      </c>
      <c r="AG18" s="39">
        <v>-4.0500000000000007</v>
      </c>
    </row>
    <row r="19" spans="1:33" ht="15.75" customHeight="1" x14ac:dyDescent="0.2">
      <c r="A19" s="28" t="s">
        <v>54</v>
      </c>
      <c r="B19" s="28" t="s">
        <v>82</v>
      </c>
      <c r="C19" s="15">
        <f t="shared" si="4"/>
        <v>26.99</v>
      </c>
      <c r="D19" s="29">
        <v>5</v>
      </c>
      <c r="E19" s="29">
        <v>1</v>
      </c>
      <c r="F19" s="32">
        <v>134.94999999999999</v>
      </c>
      <c r="G19" s="30">
        <v>0</v>
      </c>
      <c r="H19" s="31">
        <f t="shared" si="1"/>
        <v>0</v>
      </c>
      <c r="I19" s="31">
        <f t="shared" si="2"/>
        <v>5.1611623833742876E-2</v>
      </c>
      <c r="J19" s="32">
        <f t="shared" si="5"/>
        <v>6.9649886363636009</v>
      </c>
      <c r="K19" s="32">
        <f t="shared" si="3"/>
        <v>1.3929977272727201</v>
      </c>
      <c r="L19" s="29">
        <v>31</v>
      </c>
      <c r="M19" s="33">
        <f t="shared" si="6"/>
        <v>0.16129032258064516</v>
      </c>
      <c r="N19" s="29">
        <v>263</v>
      </c>
      <c r="O19" s="34">
        <f t="shared" ref="O19:P19" si="27">D19/7</f>
        <v>0.7142857142857143</v>
      </c>
      <c r="P19" s="34">
        <f t="shared" si="27"/>
        <v>0.14285714285714285</v>
      </c>
      <c r="Q19" s="29">
        <f t="shared" si="8"/>
        <v>306</v>
      </c>
      <c r="R19" s="29"/>
      <c r="S19" s="35">
        <v>0.61939218523878403</v>
      </c>
      <c r="T19" s="28">
        <v>239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191</v>
      </c>
      <c r="AB19" s="40">
        <f t="shared" si="11"/>
        <v>-0.48</v>
      </c>
      <c r="AC19" s="41">
        <v>0.62526041666666665</v>
      </c>
      <c r="AD19" s="39">
        <f t="shared" si="12"/>
        <v>-3.0012499999999998</v>
      </c>
      <c r="AE19" s="39">
        <v>-10.92</v>
      </c>
      <c r="AF19" s="39">
        <v>-9.7582522727272742</v>
      </c>
      <c r="AG19" s="39">
        <v>-1.35</v>
      </c>
    </row>
    <row r="20" spans="1:33" ht="15.75" customHeight="1" x14ac:dyDescent="0.2">
      <c r="A20" s="28" t="s">
        <v>55</v>
      </c>
      <c r="B20" s="28" t="s">
        <v>333</v>
      </c>
      <c r="C20" s="15">
        <f t="shared" si="4"/>
        <v>27.090000000000003</v>
      </c>
      <c r="D20" s="29">
        <v>10</v>
      </c>
      <c r="E20" s="29">
        <v>0</v>
      </c>
      <c r="F20" s="32">
        <v>270.90000000000003</v>
      </c>
      <c r="G20" s="30">
        <v>0</v>
      </c>
      <c r="H20" s="31">
        <f t="shared" si="1"/>
        <v>0</v>
      </c>
      <c r="I20" s="31">
        <f t="shared" si="2"/>
        <v>6.4525571327896936E-2</v>
      </c>
      <c r="J20" s="32">
        <f t="shared" si="5"/>
        <v>17.479977272727282</v>
      </c>
      <c r="K20" s="32">
        <f t="shared" si="3"/>
        <v>1.7479977272727283</v>
      </c>
      <c r="L20" s="29">
        <v>35</v>
      </c>
      <c r="M20" s="33">
        <f t="shared" si="6"/>
        <v>0.2857142857142857</v>
      </c>
      <c r="N20" s="29">
        <v>251</v>
      </c>
      <c r="O20" s="34">
        <f t="shared" ref="O20:P20" si="28">D20/7</f>
        <v>1.4285714285714286</v>
      </c>
      <c r="P20" s="34">
        <f t="shared" si="28"/>
        <v>0</v>
      </c>
      <c r="Q20" s="29">
        <f t="shared" si="8"/>
        <v>175</v>
      </c>
      <c r="R20" s="29"/>
      <c r="S20" s="35">
        <v>0.60790273556231</v>
      </c>
      <c r="T20" s="28">
        <v>239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191</v>
      </c>
      <c r="AB20" s="40">
        <f t="shared" si="11"/>
        <v>-0.48</v>
      </c>
      <c r="AC20" s="41">
        <v>0.62526041666666665</v>
      </c>
      <c r="AD20" s="39">
        <f t="shared" si="12"/>
        <v>-6.0024999999999995</v>
      </c>
      <c r="AE20" s="39">
        <v>-10.92</v>
      </c>
      <c r="AF20" s="39">
        <v>-9.7582522727272742</v>
      </c>
      <c r="AG20" s="39">
        <v>0</v>
      </c>
    </row>
    <row r="21" spans="1:33" ht="15.75" customHeight="1" x14ac:dyDescent="0.2">
      <c r="A21" s="28" t="s">
        <v>56</v>
      </c>
      <c r="B21" s="28" t="s">
        <v>172</v>
      </c>
      <c r="C21" s="15">
        <f t="shared" si="4"/>
        <v>29.389999999999997</v>
      </c>
      <c r="D21" s="29">
        <v>5</v>
      </c>
      <c r="E21" s="29">
        <v>0</v>
      </c>
      <c r="F21" s="32">
        <v>146.94999999999999</v>
      </c>
      <c r="G21" s="30">
        <v>-0.02</v>
      </c>
      <c r="H21" s="31">
        <f t="shared" si="1"/>
        <v>1.361007145287513E-4</v>
      </c>
      <c r="I21" s="31">
        <f t="shared" si="2"/>
        <v>0.12585905843051112</v>
      </c>
      <c r="J21" s="32">
        <f t="shared" si="5"/>
        <v>18.494988636363608</v>
      </c>
      <c r="K21" s="32">
        <f t="shared" si="3"/>
        <v>3.6989977272727215</v>
      </c>
      <c r="L21" s="29">
        <v>22</v>
      </c>
      <c r="M21" s="33">
        <f t="shared" si="6"/>
        <v>0.22727272727272727</v>
      </c>
      <c r="N21" s="29">
        <v>227</v>
      </c>
      <c r="O21" s="34">
        <f t="shared" ref="O21:P21" si="29">D21/7</f>
        <v>0.7142857142857143</v>
      </c>
      <c r="P21" s="34">
        <f t="shared" si="29"/>
        <v>0</v>
      </c>
      <c r="Q21" s="29">
        <f t="shared" si="8"/>
        <v>317</v>
      </c>
      <c r="R21" s="29"/>
      <c r="S21" s="35">
        <v>0.67736185383244196</v>
      </c>
      <c r="T21" s="28">
        <v>239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191</v>
      </c>
      <c r="AB21" s="40">
        <f t="shared" si="11"/>
        <v>-0.48</v>
      </c>
      <c r="AC21" s="41">
        <v>0.62526041666666665</v>
      </c>
      <c r="AD21" s="39">
        <f t="shared" si="12"/>
        <v>-3.0012499999999998</v>
      </c>
      <c r="AE21" s="39">
        <v>-10.92</v>
      </c>
      <c r="AF21" s="39">
        <v>-9.7582522727272742</v>
      </c>
      <c r="AG21" s="39">
        <v>0</v>
      </c>
    </row>
    <row r="22" spans="1:33" ht="15.75" customHeight="1" x14ac:dyDescent="0.2">
      <c r="A22" s="28" t="s">
        <v>57</v>
      </c>
      <c r="B22" s="28" t="s">
        <v>462</v>
      </c>
      <c r="C22" s="15">
        <f t="shared" si="4"/>
        <v>29.656666666666666</v>
      </c>
      <c r="D22" s="29">
        <v>6</v>
      </c>
      <c r="E22" s="29">
        <v>1</v>
      </c>
      <c r="F22" s="30">
        <v>177.94</v>
      </c>
      <c r="G22" s="30">
        <v>0</v>
      </c>
      <c r="H22" s="31">
        <f t="shared" si="1"/>
        <v>0</v>
      </c>
      <c r="I22" s="31">
        <f t="shared" si="2"/>
        <v>0.13250526224365716</v>
      </c>
      <c r="J22" s="32">
        <f t="shared" si="5"/>
        <v>23.577986363636356</v>
      </c>
      <c r="K22" s="32">
        <f t="shared" si="3"/>
        <v>3.9296643939393925</v>
      </c>
      <c r="L22" s="29">
        <v>41</v>
      </c>
      <c r="M22" s="33">
        <f t="shared" si="6"/>
        <v>0.14634146341463414</v>
      </c>
      <c r="N22" s="29">
        <v>235</v>
      </c>
      <c r="O22" s="34">
        <f t="shared" ref="O22:P22" si="30">D22/7</f>
        <v>0.8571428571428571</v>
      </c>
      <c r="P22" s="34">
        <f t="shared" si="30"/>
        <v>0.14285714285714285</v>
      </c>
      <c r="Q22" s="29">
        <f t="shared" si="8"/>
        <v>235</v>
      </c>
      <c r="R22" s="29"/>
      <c r="S22" s="35">
        <v>0.67595818815330999</v>
      </c>
      <c r="T22" s="28">
        <v>128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0.62526041666666665</v>
      </c>
      <c r="AD22" s="39">
        <f t="shared" si="12"/>
        <v>-3.6014999999999997</v>
      </c>
      <c r="AE22" s="39">
        <v>-10.92</v>
      </c>
      <c r="AF22" s="39">
        <v>-9.7582522727272742</v>
      </c>
      <c r="AG22" s="39">
        <v>0</v>
      </c>
    </row>
    <row r="23" spans="1:33" ht="15.75" customHeight="1" x14ac:dyDescent="0.2">
      <c r="A23" s="28" t="s">
        <v>58</v>
      </c>
      <c r="B23" s="28" t="s">
        <v>463</v>
      </c>
      <c r="C23" s="15">
        <f t="shared" si="4"/>
        <v>29.99</v>
      </c>
      <c r="D23" s="29">
        <v>4</v>
      </c>
      <c r="E23" s="29">
        <v>0</v>
      </c>
      <c r="F23" s="32">
        <v>119.96</v>
      </c>
      <c r="G23" s="30">
        <v>-1.69</v>
      </c>
      <c r="H23" s="31">
        <f t="shared" si="1"/>
        <v>1.4088029343114372E-2</v>
      </c>
      <c r="I23" s="31">
        <f t="shared" si="2"/>
        <v>0.12639205492739997</v>
      </c>
      <c r="J23" s="32">
        <f t="shared" si="5"/>
        <v>15.1619909090909</v>
      </c>
      <c r="K23" s="32">
        <f t="shared" si="3"/>
        <v>3.7904977272727249</v>
      </c>
      <c r="L23" s="29">
        <v>23</v>
      </c>
      <c r="M23" s="33">
        <f t="shared" si="6"/>
        <v>0.17391304347826086</v>
      </c>
      <c r="N23" s="29">
        <v>232</v>
      </c>
      <c r="O23" s="34">
        <f t="shared" ref="O23:P23" si="31">D23/7</f>
        <v>0.5714285714285714</v>
      </c>
      <c r="P23" s="34">
        <f t="shared" si="31"/>
        <v>0</v>
      </c>
      <c r="Q23" s="29">
        <f t="shared" si="8"/>
        <v>406</v>
      </c>
      <c r="R23" s="29"/>
      <c r="S23" s="35">
        <v>0.48866498740554098</v>
      </c>
      <c r="T23" s="28">
        <v>128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191</v>
      </c>
      <c r="AB23" s="40">
        <f t="shared" si="11"/>
        <v>-0.48</v>
      </c>
      <c r="AC23" s="41">
        <v>0.62526041666666665</v>
      </c>
      <c r="AD23" s="39">
        <f t="shared" si="12"/>
        <v>-2.4009999999999998</v>
      </c>
      <c r="AE23" s="39">
        <v>-10.92</v>
      </c>
      <c r="AF23" s="39">
        <v>-9.7582522727272742</v>
      </c>
      <c r="AG23" s="39">
        <v>0</v>
      </c>
    </row>
    <row r="24" spans="1:33" ht="15.75" customHeight="1" x14ac:dyDescent="0.2">
      <c r="A24" s="28" t="s">
        <v>59</v>
      </c>
      <c r="B24" s="28" t="s">
        <v>464</v>
      </c>
      <c r="C24" s="15">
        <f t="shared" si="4"/>
        <v>26.705714285714286</v>
      </c>
      <c r="D24" s="29">
        <v>7</v>
      </c>
      <c r="E24" s="29">
        <v>0</v>
      </c>
      <c r="F24" s="32">
        <v>186.94</v>
      </c>
      <c r="G24" s="32">
        <v>-27.5</v>
      </c>
      <c r="H24" s="31">
        <f t="shared" si="1"/>
        <v>0.14710602332299133</v>
      </c>
      <c r="I24" s="31">
        <f t="shared" si="2"/>
        <v>-9.3883149187391227E-2</v>
      </c>
      <c r="J24" s="32">
        <f t="shared" si="5"/>
        <v>-17.550515909090915</v>
      </c>
      <c r="K24" s="32">
        <f t="shared" si="3"/>
        <v>-2.5072165584415593</v>
      </c>
      <c r="L24" s="29">
        <v>52</v>
      </c>
      <c r="M24" s="33">
        <f t="shared" si="6"/>
        <v>0.13461538461538461</v>
      </c>
      <c r="N24" s="29">
        <v>227</v>
      </c>
      <c r="O24" s="34">
        <f t="shared" ref="O24:P24" si="32">D24/7</f>
        <v>1</v>
      </c>
      <c r="P24" s="34">
        <f t="shared" si="32"/>
        <v>0</v>
      </c>
      <c r="Q24" s="29">
        <f t="shared" si="8"/>
        <v>227</v>
      </c>
      <c r="R24" s="29"/>
      <c r="S24" s="35">
        <v>0.46376811594202899</v>
      </c>
      <c r="T24" s="28">
        <v>128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0.4296875</v>
      </c>
      <c r="Z24" s="28">
        <v>64</v>
      </c>
      <c r="AA24" s="28" t="s">
        <v>191</v>
      </c>
      <c r="AB24" s="40">
        <f t="shared" si="11"/>
        <v>-0.48</v>
      </c>
      <c r="AC24" s="41">
        <v>0.62526041666666665</v>
      </c>
      <c r="AD24" s="39">
        <f t="shared" si="12"/>
        <v>-4.2017499999999997</v>
      </c>
      <c r="AE24" s="39">
        <v>-10.92</v>
      </c>
      <c r="AF24" s="39">
        <v>-9.7582522727272742</v>
      </c>
      <c r="AG24" s="39">
        <v>0</v>
      </c>
    </row>
    <row r="25" spans="1:33" ht="15.75" customHeight="1" x14ac:dyDescent="0.2">
      <c r="A25" s="14" t="s">
        <v>60</v>
      </c>
      <c r="B25" s="14" t="s">
        <v>465</v>
      </c>
      <c r="C25" s="15">
        <f t="shared" si="4"/>
        <v>27.49</v>
      </c>
      <c r="D25" s="16">
        <v>6</v>
      </c>
      <c r="E25" s="16">
        <v>0</v>
      </c>
      <c r="F25" s="17">
        <v>164.94</v>
      </c>
      <c r="G25" s="17">
        <v>-30.02</v>
      </c>
      <c r="H25" s="31">
        <f t="shared" si="1"/>
        <v>0.18200557778586152</v>
      </c>
      <c r="I25" s="31">
        <f t="shared" si="2"/>
        <v>-0.10611434461016135</v>
      </c>
      <c r="J25" s="32">
        <f t="shared" si="5"/>
        <v>-17.502500000000012</v>
      </c>
      <c r="K25" s="32">
        <f t="shared" si="3"/>
        <v>-2.9170833333333355</v>
      </c>
      <c r="L25" s="16">
        <v>47</v>
      </c>
      <c r="M25" s="33">
        <f t="shared" si="6"/>
        <v>0.1276595744680851</v>
      </c>
      <c r="N25" s="16">
        <v>224</v>
      </c>
      <c r="O25" s="34">
        <f t="shared" ref="O25:P25" si="33">D25/7</f>
        <v>0.8571428571428571</v>
      </c>
      <c r="P25" s="34">
        <f t="shared" si="33"/>
        <v>0</v>
      </c>
      <c r="Q25" s="29">
        <f t="shared" si="8"/>
        <v>261</v>
      </c>
      <c r="R25" s="29"/>
      <c r="S25" s="21">
        <v>0.47854356306892071</v>
      </c>
      <c r="T25" s="28">
        <v>128</v>
      </c>
      <c r="U25" s="36" t="s">
        <v>33</v>
      </c>
      <c r="V25" s="37" t="s">
        <v>33</v>
      </c>
      <c r="W25" s="14">
        <v>1</v>
      </c>
      <c r="X25" s="38">
        <f t="shared" si="9"/>
        <v>0.16666666666666666</v>
      </c>
      <c r="Y25" s="39">
        <f t="shared" si="10"/>
        <v>5.003333333333333</v>
      </c>
      <c r="Z25" s="14">
        <v>5</v>
      </c>
      <c r="AA25" s="28" t="s">
        <v>191</v>
      </c>
      <c r="AB25" s="40">
        <f t="shared" si="11"/>
        <v>-0.48</v>
      </c>
      <c r="AC25" s="41">
        <v>0.62526041666666665</v>
      </c>
      <c r="AD25" s="39">
        <f t="shared" si="12"/>
        <v>-3.6014999999999997</v>
      </c>
      <c r="AE25" s="25">
        <v>-10.92</v>
      </c>
      <c r="AF25" s="25">
        <v>-9.76</v>
      </c>
      <c r="AG25" s="25">
        <v>0</v>
      </c>
    </row>
    <row r="26" spans="1:33" ht="15.75" customHeight="1" x14ac:dyDescent="0.2">
      <c r="A26" s="14" t="s">
        <v>61</v>
      </c>
      <c r="B26" s="14" t="s">
        <v>466</v>
      </c>
      <c r="C26" s="15">
        <f t="shared" si="4"/>
        <v>24.114999999999998</v>
      </c>
      <c r="D26" s="16">
        <v>8</v>
      </c>
      <c r="E26" s="16">
        <v>0</v>
      </c>
      <c r="F26" s="17">
        <v>192.92</v>
      </c>
      <c r="G26" s="17">
        <v>-12.32</v>
      </c>
      <c r="H26" s="31">
        <f t="shared" si="1"/>
        <v>6.3860667634252549E-2</v>
      </c>
      <c r="I26" s="31">
        <f t="shared" si="2"/>
        <v>-0.11282406272972316</v>
      </c>
      <c r="J26" s="32">
        <f t="shared" si="5"/>
        <v>-21.76601818181819</v>
      </c>
      <c r="K26" s="32">
        <f t="shared" si="3"/>
        <v>-2.7207522727272737</v>
      </c>
      <c r="L26" s="16">
        <v>24</v>
      </c>
      <c r="M26" s="33">
        <f t="shared" si="6"/>
        <v>0.33333333333333331</v>
      </c>
      <c r="N26" s="16">
        <v>217</v>
      </c>
      <c r="O26" s="34">
        <f t="shared" ref="O26:P26" si="34">D26/7</f>
        <v>1.1428571428571428</v>
      </c>
      <c r="P26" s="34">
        <f t="shared" si="34"/>
        <v>0</v>
      </c>
      <c r="Q26" s="29">
        <f t="shared" si="8"/>
        <v>189</v>
      </c>
      <c r="R26" s="29"/>
      <c r="S26" s="21">
        <v>0.48633879781420758</v>
      </c>
      <c r="T26" s="28">
        <v>128</v>
      </c>
      <c r="U26" s="36" t="s">
        <v>33</v>
      </c>
      <c r="V26" s="37" t="s">
        <v>33</v>
      </c>
      <c r="W26" s="14">
        <v>1</v>
      </c>
      <c r="X26" s="38">
        <f t="shared" si="9"/>
        <v>0.125</v>
      </c>
      <c r="Y26" s="39">
        <f t="shared" si="10"/>
        <v>4.1066666666666665</v>
      </c>
      <c r="Z26" s="14">
        <v>2</v>
      </c>
      <c r="AA26" s="28" t="s">
        <v>191</v>
      </c>
      <c r="AB26" s="40">
        <f t="shared" si="11"/>
        <v>-0.48</v>
      </c>
      <c r="AC26" s="41">
        <v>0.62526041666666665</v>
      </c>
      <c r="AD26" s="39">
        <f t="shared" si="12"/>
        <v>-4.8019999999999996</v>
      </c>
      <c r="AE26" s="25">
        <v>-11.32</v>
      </c>
      <c r="AF26" s="25">
        <v>-9.7582522727272707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25.767777777777777</v>
      </c>
      <c r="D27" s="16">
        <v>9</v>
      </c>
      <c r="E27" s="16">
        <v>0</v>
      </c>
      <c r="F27" s="17">
        <v>231.91</v>
      </c>
      <c r="G27" s="17">
        <v>-30.6</v>
      </c>
      <c r="H27" s="31">
        <f t="shared" si="1"/>
        <v>0.13194773834677245</v>
      </c>
      <c r="I27" s="31">
        <f t="shared" si="2"/>
        <v>-0.134892934563173</v>
      </c>
      <c r="J27" s="32">
        <f t="shared" si="5"/>
        <v>-31.283020454545451</v>
      </c>
      <c r="K27" s="32">
        <f t="shared" si="3"/>
        <v>-3.4758911616161612</v>
      </c>
      <c r="L27" s="16">
        <v>43</v>
      </c>
      <c r="M27" s="33">
        <f t="shared" si="6"/>
        <v>0.20930232558139536</v>
      </c>
      <c r="N27" s="16">
        <v>206</v>
      </c>
      <c r="O27" s="34">
        <f t="shared" ref="O27:P27" si="35">D27/7</f>
        <v>1.2857142857142858</v>
      </c>
      <c r="P27" s="34">
        <f t="shared" si="35"/>
        <v>0</v>
      </c>
      <c r="Q27" s="29">
        <f t="shared" si="8"/>
        <v>160</v>
      </c>
      <c r="R27" s="29"/>
      <c r="S27" s="21">
        <v>0.41025641025641019</v>
      </c>
      <c r="T27" s="28">
        <v>239</v>
      </c>
      <c r="U27" s="36" t="s">
        <v>33</v>
      </c>
      <c r="V27" s="37" t="s">
        <v>33</v>
      </c>
      <c r="W27" s="14">
        <v>1</v>
      </c>
      <c r="X27" s="38">
        <f t="shared" si="9"/>
        <v>0.1111111111111111</v>
      </c>
      <c r="Y27" s="39">
        <f t="shared" si="10"/>
        <v>6.12</v>
      </c>
      <c r="Z27" s="14">
        <v>4</v>
      </c>
      <c r="AA27" s="28" t="s">
        <v>191</v>
      </c>
      <c r="AB27" s="40">
        <f t="shared" si="11"/>
        <v>-0.48</v>
      </c>
      <c r="AC27" s="41">
        <v>0.62526041666666665</v>
      </c>
      <c r="AD27" s="39">
        <f t="shared" si="12"/>
        <v>-5.4022499999999996</v>
      </c>
      <c r="AE27" s="25">
        <v>-11.32</v>
      </c>
      <c r="AF27" s="25">
        <v>-9.7582522727272707</v>
      </c>
      <c r="AG27" s="25">
        <v>-2.7</v>
      </c>
    </row>
    <row r="28" spans="1:33" ht="15.75" customHeight="1" x14ac:dyDescent="0.2">
      <c r="A28" s="14" t="s">
        <v>63</v>
      </c>
      <c r="B28" s="14" t="s">
        <v>467</v>
      </c>
      <c r="C28" s="15">
        <f t="shared" si="4"/>
        <v>26.99</v>
      </c>
      <c r="D28" s="16">
        <v>5</v>
      </c>
      <c r="E28" s="16">
        <v>0</v>
      </c>
      <c r="F28" s="17">
        <v>134.94999999999999</v>
      </c>
      <c r="G28" s="17">
        <v>-33.97</v>
      </c>
      <c r="H28" s="31">
        <f t="shared" si="1"/>
        <v>0.25172286031863655</v>
      </c>
      <c r="I28" s="31">
        <f t="shared" si="2"/>
        <v>-0.20492783522516764</v>
      </c>
      <c r="J28" s="32">
        <f t="shared" si="5"/>
        <v>-27.655011363636369</v>
      </c>
      <c r="K28" s="32">
        <f t="shared" si="3"/>
        <v>-5.5310022727272736</v>
      </c>
      <c r="L28" s="16">
        <v>34</v>
      </c>
      <c r="M28" s="33">
        <f t="shared" si="6"/>
        <v>0.14705882352941177</v>
      </c>
      <c r="N28" s="16">
        <v>201</v>
      </c>
      <c r="O28" s="34">
        <f t="shared" ref="O28:P28" si="36">D28/7</f>
        <v>0.7142857142857143</v>
      </c>
      <c r="P28" s="34">
        <f t="shared" si="36"/>
        <v>0</v>
      </c>
      <c r="Q28" s="29">
        <f t="shared" si="8"/>
        <v>281</v>
      </c>
      <c r="R28" s="29"/>
      <c r="S28" s="21">
        <v>0.37333333333333341</v>
      </c>
      <c r="T28" s="14" t="s">
        <v>33</v>
      </c>
      <c r="U28" s="22" t="s">
        <v>33</v>
      </c>
      <c r="V28" s="43" t="s">
        <v>468</v>
      </c>
      <c r="W28" s="14">
        <v>1</v>
      </c>
      <c r="X28" s="38">
        <f t="shared" si="9"/>
        <v>0.2</v>
      </c>
      <c r="Y28" s="39">
        <f t="shared" si="10"/>
        <v>11.323333333333332</v>
      </c>
      <c r="Z28" s="14">
        <v>2</v>
      </c>
      <c r="AA28" s="28" t="s">
        <v>191</v>
      </c>
      <c r="AB28" s="40">
        <f t="shared" si="11"/>
        <v>-0.48</v>
      </c>
      <c r="AC28" s="41">
        <v>0.62526041666666665</v>
      </c>
      <c r="AD28" s="39">
        <f t="shared" si="12"/>
        <v>-3.0012499999999998</v>
      </c>
      <c r="AE28" s="25">
        <v>-11.32</v>
      </c>
      <c r="AF28" s="25">
        <v>-9.7582522727272707</v>
      </c>
      <c r="AG28" s="25">
        <v>0</v>
      </c>
    </row>
    <row r="29" spans="1:33" ht="15.75" customHeight="1" x14ac:dyDescent="0.2">
      <c r="A29" s="14" t="s">
        <v>65</v>
      </c>
      <c r="B29" s="14" t="s">
        <v>469</v>
      </c>
      <c r="C29" s="15">
        <f t="shared" si="4"/>
        <v>26.323333333333334</v>
      </c>
      <c r="D29" s="16">
        <v>9</v>
      </c>
      <c r="E29" s="16">
        <v>0</v>
      </c>
      <c r="F29" s="17">
        <v>236.91</v>
      </c>
      <c r="G29" s="17">
        <v>-8.18</v>
      </c>
      <c r="H29" s="31">
        <f t="shared" si="1"/>
        <v>3.4527879785572577E-2</v>
      </c>
      <c r="I29" s="31">
        <f t="shared" si="2"/>
        <v>-8.0748826750473377E-3</v>
      </c>
      <c r="J29" s="32">
        <f t="shared" si="5"/>
        <v>-1.9130204545454648</v>
      </c>
      <c r="K29" s="32">
        <f t="shared" si="3"/>
        <v>-0.21255782828282943</v>
      </c>
      <c r="L29" s="16">
        <v>36</v>
      </c>
      <c r="M29" s="33">
        <f t="shared" si="6"/>
        <v>0.25</v>
      </c>
      <c r="N29" s="16">
        <v>194</v>
      </c>
      <c r="O29" s="34">
        <f t="shared" ref="O29:P29" si="37">D29/7</f>
        <v>1.2857142857142858</v>
      </c>
      <c r="P29" s="34">
        <f t="shared" si="37"/>
        <v>0</v>
      </c>
      <c r="Q29" s="29">
        <f t="shared" si="8"/>
        <v>150</v>
      </c>
      <c r="R29" s="29"/>
      <c r="S29" s="21">
        <v>0.39448568398727468</v>
      </c>
      <c r="T29" s="14" t="s">
        <v>33</v>
      </c>
      <c r="U29" s="22" t="s">
        <v>33</v>
      </c>
      <c r="V29" s="43" t="s">
        <v>468</v>
      </c>
      <c r="W29" s="14">
        <v>0</v>
      </c>
      <c r="X29" s="38">
        <f t="shared" si="9"/>
        <v>0</v>
      </c>
      <c r="Y29" s="39">
        <f t="shared" si="10"/>
        <v>8.18</v>
      </c>
      <c r="Z29" s="14">
        <v>1</v>
      </c>
      <c r="AA29" s="28" t="s">
        <v>191</v>
      </c>
      <c r="AB29" s="40">
        <f t="shared" si="11"/>
        <v>-0.48</v>
      </c>
      <c r="AC29" s="41">
        <v>0.62526041666666665</v>
      </c>
      <c r="AD29" s="39">
        <f t="shared" si="12"/>
        <v>-5.4022499999999996</v>
      </c>
      <c r="AE29" s="25">
        <v>-11.32</v>
      </c>
      <c r="AF29" s="25">
        <v>-9.7582522727272707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24.99</v>
      </c>
      <c r="D30" s="16">
        <v>3</v>
      </c>
      <c r="E30" s="16">
        <v>0</v>
      </c>
      <c r="F30" s="17">
        <v>74.97</v>
      </c>
      <c r="G30" s="17">
        <v>0</v>
      </c>
      <c r="H30" s="31">
        <f t="shared" si="1"/>
        <v>0</v>
      </c>
      <c r="I30" s="31">
        <f t="shared" si="2"/>
        <v>-8.6385671935440889E-2</v>
      </c>
      <c r="J30" s="32">
        <f t="shared" si="5"/>
        <v>-6.4763338250000038</v>
      </c>
      <c r="K30" s="32">
        <f t="shared" si="3"/>
        <v>-2.1587779416666679</v>
      </c>
      <c r="L30" s="16">
        <v>23</v>
      </c>
      <c r="M30" s="33">
        <f t="shared" si="6"/>
        <v>0.13043478260869565</v>
      </c>
      <c r="N30" s="16">
        <v>188</v>
      </c>
      <c r="O30" s="34">
        <f t="shared" ref="O30:P30" si="38">D30/7</f>
        <v>0.42857142857142855</v>
      </c>
      <c r="P30" s="34">
        <f t="shared" si="38"/>
        <v>0</v>
      </c>
      <c r="Q30" s="29">
        <f t="shared" si="8"/>
        <v>438</v>
      </c>
      <c r="R30" s="29"/>
      <c r="S30" s="21">
        <v>0.4241733181299886</v>
      </c>
      <c r="T30" s="14" t="s">
        <v>33</v>
      </c>
      <c r="U30" s="22" t="s">
        <v>33</v>
      </c>
      <c r="V30" s="43" t="s">
        <v>468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0.62526041666666665</v>
      </c>
      <c r="AD30" s="39">
        <f t="shared" si="12"/>
        <v>-1.8007499999999999</v>
      </c>
      <c r="AE30" s="25">
        <v>-11.32</v>
      </c>
      <c r="AF30" s="25">
        <v>-11.063361275</v>
      </c>
      <c r="AG30" s="25">
        <v>-1.25</v>
      </c>
    </row>
    <row r="31" spans="1:33" ht="15.75" customHeight="1" x14ac:dyDescent="0.2">
      <c r="A31" s="14" t="s">
        <v>67</v>
      </c>
      <c r="B31" s="49" t="s">
        <v>206</v>
      </c>
      <c r="C31" s="15">
        <f t="shared" si="4"/>
        <v>24.132857142857144</v>
      </c>
      <c r="D31" s="16">
        <v>7</v>
      </c>
      <c r="E31" s="16">
        <v>0</v>
      </c>
      <c r="F31" s="17">
        <v>168.93</v>
      </c>
      <c r="G31" s="44">
        <v>0</v>
      </c>
      <c r="H31" s="31">
        <f t="shared" si="1"/>
        <v>0</v>
      </c>
      <c r="I31" s="31">
        <f t="shared" si="2"/>
        <v>-0.11688142381459792</v>
      </c>
      <c r="J31" s="32">
        <f t="shared" si="5"/>
        <v>-19.744778925000027</v>
      </c>
      <c r="K31" s="32">
        <f t="shared" si="3"/>
        <v>-2.8206827035714324</v>
      </c>
      <c r="L31" s="16">
        <v>24</v>
      </c>
      <c r="M31" s="33">
        <f t="shared" si="6"/>
        <v>0.29166666666666669</v>
      </c>
      <c r="N31" s="16">
        <v>184</v>
      </c>
      <c r="O31" s="34">
        <f t="shared" ref="O31:P32" si="39">D31/7</f>
        <v>1</v>
      </c>
      <c r="P31" s="34">
        <f t="shared" si="39"/>
        <v>0</v>
      </c>
      <c r="Q31" s="29">
        <f t="shared" si="8"/>
        <v>184</v>
      </c>
      <c r="R31" s="29"/>
      <c r="S31" s="21">
        <v>0.379661016949152</v>
      </c>
      <c r="T31" s="14">
        <v>190</v>
      </c>
      <c r="U31" s="22" t="s">
        <v>33</v>
      </c>
      <c r="V31" s="43" t="s">
        <v>468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0.62526041666666665</v>
      </c>
      <c r="AD31" s="39">
        <f t="shared" si="12"/>
        <v>-4.2017499999999997</v>
      </c>
      <c r="AE31" s="45">
        <v>-11.32</v>
      </c>
      <c r="AF31" s="45">
        <v>-11.063361275000002</v>
      </c>
      <c r="AG31" s="25">
        <v>-2.4500000000000002</v>
      </c>
    </row>
    <row r="32" spans="1:33" s="53" customFormat="1" ht="15.75" customHeight="1" x14ac:dyDescent="0.2">
      <c r="A32" s="53" t="s">
        <v>1347</v>
      </c>
      <c r="C32" s="15">
        <f t="shared" si="4"/>
        <v>22.99</v>
      </c>
      <c r="D32" s="54">
        <v>4</v>
      </c>
      <c r="E32" s="54">
        <v>0</v>
      </c>
      <c r="F32" s="55">
        <v>91.96</v>
      </c>
      <c r="G32" s="55">
        <v>0</v>
      </c>
      <c r="H32" s="31">
        <f t="shared" si="1"/>
        <v>0</v>
      </c>
      <c r="I32" s="31">
        <f t="shared" si="2"/>
        <v>-0.17473298281861685</v>
      </c>
      <c r="J32" s="32">
        <f t="shared" si="5"/>
        <v>-16.068445100000005</v>
      </c>
      <c r="K32" s="32">
        <f t="shared" si="3"/>
        <v>-4.0171112750000013</v>
      </c>
      <c r="L32" s="54">
        <v>27</v>
      </c>
      <c r="M32" s="33">
        <f t="shared" si="6"/>
        <v>0.14814814814814814</v>
      </c>
      <c r="N32" s="54">
        <v>177</v>
      </c>
      <c r="O32" s="34">
        <f t="shared" si="39"/>
        <v>0.5714285714285714</v>
      </c>
      <c r="P32" s="34">
        <f t="shared" si="39"/>
        <v>0</v>
      </c>
      <c r="Q32" s="29">
        <f t="shared" si="8"/>
        <v>309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0.36323366555924702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191</v>
      </c>
      <c r="AB32" s="40">
        <f t="shared" si="11"/>
        <v>-0.48</v>
      </c>
      <c r="AC32" s="59">
        <v>0.62526041666666665</v>
      </c>
      <c r="AD32" s="39">
        <f t="shared" si="12"/>
        <v>-2.4009999999999998</v>
      </c>
      <c r="AE32" s="60">
        <v>-11.32</v>
      </c>
      <c r="AF32" s="60">
        <v>-11.063361275</v>
      </c>
      <c r="AG32" s="60">
        <v>-2.2999999999999998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1:33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1:33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1:33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1:33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1:33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1:33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1:33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1:33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1:33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5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Info!B1:BJ5000""),3,FALSE),"""")"),"Wooden Coat Rack with Shelf, Wall Mount - Black Wood Hat Hanger with 6 Metal Hooks")</f>
        <v>Wooden Coat Rack with Shelf, Wall Mount - Black Wood Hat Hanger with 6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6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Info!B1:BJ5000""),2,FALSE),"""")"),"B08Q34XBZK")</f>
        <v>B08Q34XBZK</v>
      </c>
      <c r="B2" s="2" t="s">
        <v>470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96.75" customHeight="1" x14ac:dyDescent="0.2">
      <c r="A3" s="83" t="s">
        <v>30</v>
      </c>
      <c r="B3" s="80"/>
      <c r="C3" s="3">
        <f>((AE32+AF32)/0.85)*-1</f>
        <v>13.76470588235294</v>
      </c>
      <c r="D3" s="4">
        <f>SUM(D4:D99702)</f>
        <v>122</v>
      </c>
      <c r="E3" s="4"/>
      <c r="F3" s="5">
        <f t="shared" ref="F3:G3" si="0">SUM(F4:F99702)</f>
        <v>4997.8099999999995</v>
      </c>
      <c r="G3" s="5">
        <f t="shared" si="0"/>
        <v>-4.8599999999999994</v>
      </c>
      <c r="H3" s="6">
        <f>G3/F3*-1</f>
        <v>9.7242592255407866E-4</v>
      </c>
      <c r="I3" s="7">
        <f>J3/F3</f>
        <v>0.29687609196161258</v>
      </c>
      <c r="J3" s="5">
        <f>SUM(J4:J99702)</f>
        <v>1483.7303011666668</v>
      </c>
      <c r="K3" s="5">
        <f>J3/D3</f>
        <v>12.161723780054645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Sheet!a1:g5000""),2,FALSE),"""")"),"2 - March
2 - April
1.5 - May
1.5 - June
1.5 - July
1.5 - Aug
2 - Sept
2 - Oct
2.5 - Nov
2.5 - Dec
2.5 - Jan
2.5 - Feb")</f>
        <v>2 - March
2 - April
1.5 - May
1.5 - June
1.5 - July
1.5 - Aug
2 - Sept
2 - Oct
2.5 - Nov
2.5 - Dec
2.5 - Jan
2.5 -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-81.299173333333329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Info!B2:BZ3000""),37,FALSE)),"""")*-1"),0)</f>
        <v>0</v>
      </c>
      <c r="AG3" s="5">
        <f>SUM(AG4:AG99702)</f>
        <v>0</v>
      </c>
    </row>
    <row r="4" spans="1:33" hidden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1"/>
      <c r="AB4" s="26"/>
      <c r="AC4" s="27"/>
      <c r="AD4" s="25"/>
      <c r="AE4" s="25"/>
      <c r="AF4" s="25"/>
      <c r="AG4" s="25"/>
    </row>
    <row r="5" spans="1:33" ht="15.75" hidden="1" customHeight="1" x14ac:dyDescent="0.2">
      <c r="A5" s="28"/>
      <c r="B5" s="28"/>
      <c r="C5" s="15"/>
      <c r="D5" s="29"/>
      <c r="E5" s="29"/>
      <c r="F5" s="30"/>
      <c r="G5" s="30"/>
      <c r="H5" s="31"/>
      <c r="I5" s="31"/>
      <c r="J5" s="32"/>
      <c r="K5" s="32"/>
      <c r="L5" s="29"/>
      <c r="M5" s="33"/>
      <c r="N5" s="29"/>
      <c r="O5" s="34"/>
      <c r="P5" s="34"/>
      <c r="Q5" s="29"/>
      <c r="R5" s="29"/>
      <c r="S5" s="35"/>
      <c r="T5" s="28"/>
      <c r="U5" s="36"/>
      <c r="V5" s="37"/>
      <c r="W5" s="28"/>
      <c r="X5" s="38"/>
      <c r="Y5" s="39"/>
      <c r="Z5" s="28"/>
      <c r="AA5" s="28"/>
      <c r="AB5" s="40"/>
      <c r="AC5" s="41"/>
      <c r="AD5" s="39"/>
      <c r="AE5" s="39"/>
      <c r="AF5" s="39"/>
      <c r="AG5" s="39"/>
    </row>
    <row r="6" spans="1:33" ht="15.75" hidden="1" customHeight="1" x14ac:dyDescent="0.2">
      <c r="A6" s="28"/>
      <c r="B6" s="28"/>
      <c r="C6" s="15"/>
      <c r="D6" s="29"/>
      <c r="E6" s="29"/>
      <c r="F6" s="30"/>
      <c r="G6" s="30"/>
      <c r="H6" s="31"/>
      <c r="I6" s="31"/>
      <c r="J6" s="32"/>
      <c r="K6" s="32"/>
      <c r="L6" s="29"/>
      <c r="M6" s="33"/>
      <c r="N6" s="29"/>
      <c r="O6" s="34"/>
      <c r="P6" s="34"/>
      <c r="Q6" s="29"/>
      <c r="R6" s="29"/>
      <c r="S6" s="35"/>
      <c r="T6" s="28"/>
      <c r="U6" s="36"/>
      <c r="V6" s="37"/>
      <c r="W6" s="28"/>
      <c r="X6" s="38"/>
      <c r="Y6" s="39"/>
      <c r="Z6" s="28"/>
      <c r="AA6" s="28"/>
      <c r="AB6" s="40"/>
      <c r="AC6" s="41"/>
      <c r="AD6" s="39"/>
      <c r="AE6" s="39"/>
      <c r="AF6" s="39"/>
      <c r="AG6" s="39"/>
    </row>
    <row r="7" spans="1:33" ht="15.75" hidden="1" customHeight="1" x14ac:dyDescent="0.2">
      <c r="A7" s="28"/>
      <c r="B7" s="28"/>
      <c r="C7" s="15"/>
      <c r="D7" s="29"/>
      <c r="E7" s="29"/>
      <c r="F7" s="30"/>
      <c r="G7" s="30"/>
      <c r="H7" s="31"/>
      <c r="I7" s="31"/>
      <c r="J7" s="32"/>
      <c r="K7" s="32"/>
      <c r="L7" s="29"/>
      <c r="M7" s="33"/>
      <c r="N7" s="29"/>
      <c r="O7" s="34"/>
      <c r="P7" s="34"/>
      <c r="Q7" s="29"/>
      <c r="R7" s="29"/>
      <c r="S7" s="35"/>
      <c r="T7" s="28"/>
      <c r="U7" s="36"/>
      <c r="V7" s="37"/>
      <c r="W7" s="28"/>
      <c r="X7" s="38"/>
      <c r="Y7" s="39"/>
      <c r="Z7" s="28"/>
      <c r="AA7" s="28"/>
      <c r="AB7" s="40"/>
      <c r="AC7" s="41"/>
      <c r="AD7" s="39"/>
      <c r="AE7" s="39"/>
      <c r="AF7" s="39"/>
      <c r="AG7" s="39"/>
    </row>
    <row r="8" spans="1:33" ht="15.75" hidden="1" customHeight="1" x14ac:dyDescent="0.2">
      <c r="A8" s="28"/>
      <c r="B8" s="28"/>
      <c r="C8" s="15"/>
      <c r="D8" s="29"/>
      <c r="E8" s="29"/>
      <c r="F8" s="30"/>
      <c r="G8" s="30"/>
      <c r="H8" s="31"/>
      <c r="I8" s="31"/>
      <c r="J8" s="32"/>
      <c r="K8" s="32"/>
      <c r="L8" s="29"/>
      <c r="M8" s="33"/>
      <c r="N8" s="29"/>
      <c r="O8" s="34"/>
      <c r="P8" s="34"/>
      <c r="Q8" s="29"/>
      <c r="R8" s="29"/>
      <c r="S8" s="35"/>
      <c r="T8" s="28"/>
      <c r="U8" s="36"/>
      <c r="V8" s="37"/>
      <c r="W8" s="28"/>
      <c r="X8" s="38"/>
      <c r="Y8" s="39"/>
      <c r="Z8" s="28"/>
      <c r="AA8" s="28"/>
      <c r="AB8" s="40"/>
      <c r="AC8" s="41"/>
      <c r="AD8" s="39"/>
      <c r="AE8" s="39"/>
      <c r="AF8" s="39"/>
      <c r="AG8" s="39"/>
    </row>
    <row r="9" spans="1:33" ht="15.75" hidden="1" customHeight="1" x14ac:dyDescent="0.2">
      <c r="A9" s="28"/>
      <c r="B9" s="28"/>
      <c r="C9" s="15"/>
      <c r="D9" s="29"/>
      <c r="E9" s="29"/>
      <c r="F9" s="30"/>
      <c r="G9" s="30"/>
      <c r="H9" s="31"/>
      <c r="I9" s="31"/>
      <c r="J9" s="32"/>
      <c r="K9" s="32"/>
      <c r="L9" s="29"/>
      <c r="M9" s="33"/>
      <c r="N9" s="29"/>
      <c r="O9" s="34"/>
      <c r="P9" s="34"/>
      <c r="Q9" s="29"/>
      <c r="R9" s="29"/>
      <c r="S9" s="35"/>
      <c r="T9" s="28"/>
      <c r="U9" s="36"/>
      <c r="V9" s="37"/>
      <c r="W9" s="28"/>
      <c r="X9" s="38"/>
      <c r="Y9" s="39"/>
      <c r="Z9" s="28"/>
      <c r="AA9" s="28"/>
      <c r="AB9" s="40"/>
      <c r="AC9" s="41"/>
      <c r="AD9" s="39"/>
      <c r="AE9" s="39"/>
      <c r="AF9" s="39"/>
      <c r="AG9" s="39"/>
    </row>
    <row r="10" spans="1:33" ht="15.75" hidden="1" customHeight="1" x14ac:dyDescent="0.2">
      <c r="A10" s="28"/>
      <c r="B10" s="14"/>
      <c r="C10" s="15"/>
      <c r="D10" s="29"/>
      <c r="E10" s="29"/>
      <c r="F10" s="30"/>
      <c r="G10" s="30"/>
      <c r="H10" s="31"/>
      <c r="I10" s="31"/>
      <c r="J10" s="32"/>
      <c r="K10" s="32"/>
      <c r="L10" s="29"/>
      <c r="M10" s="33"/>
      <c r="N10" s="29"/>
      <c r="O10" s="34"/>
      <c r="P10" s="34"/>
      <c r="Q10" s="29"/>
      <c r="R10" s="29"/>
      <c r="S10" s="35"/>
      <c r="T10" s="28"/>
      <c r="U10" s="36"/>
      <c r="V10" s="37"/>
      <c r="W10" s="28"/>
      <c r="X10" s="38"/>
      <c r="Y10" s="39"/>
      <c r="Z10" s="28"/>
      <c r="AA10" s="28"/>
      <c r="AB10" s="40"/>
      <c r="AC10" s="41"/>
      <c r="AD10" s="39"/>
      <c r="AE10" s="39"/>
      <c r="AF10" s="39"/>
      <c r="AG10" s="39"/>
    </row>
    <row r="11" spans="1:33" ht="15.75" hidden="1" customHeight="1" x14ac:dyDescent="0.2">
      <c r="A11" s="28"/>
      <c r="B11" s="14"/>
      <c r="C11" s="15"/>
      <c r="D11" s="29"/>
      <c r="E11" s="29"/>
      <c r="F11" s="30"/>
      <c r="G11" s="30"/>
      <c r="H11" s="31"/>
      <c r="I11" s="31"/>
      <c r="J11" s="32"/>
      <c r="K11" s="32"/>
      <c r="L11" s="29"/>
      <c r="M11" s="33"/>
      <c r="N11" s="29"/>
      <c r="O11" s="34"/>
      <c r="P11" s="34"/>
      <c r="Q11" s="29"/>
      <c r="R11" s="29"/>
      <c r="S11" s="35"/>
      <c r="T11" s="28"/>
      <c r="U11" s="36"/>
      <c r="V11" s="37"/>
      <c r="W11" s="28"/>
      <c r="X11" s="38"/>
      <c r="Y11" s="39"/>
      <c r="Z11" s="28"/>
      <c r="AA11" s="28"/>
      <c r="AB11" s="40"/>
      <c r="AC11" s="41"/>
      <c r="AD11" s="39"/>
      <c r="AE11" s="39"/>
      <c r="AF11" s="39"/>
      <c r="AG11" s="39"/>
    </row>
    <row r="12" spans="1:33" ht="15.75" hidden="1" customHeight="1" x14ac:dyDescent="0.2">
      <c r="A12" s="28"/>
      <c r="B12" s="28"/>
      <c r="C12" s="15"/>
      <c r="D12" s="29"/>
      <c r="E12" s="29"/>
      <c r="F12" s="30"/>
      <c r="G12" s="30"/>
      <c r="H12" s="31"/>
      <c r="I12" s="31"/>
      <c r="J12" s="32"/>
      <c r="K12" s="32"/>
      <c r="L12" s="29"/>
      <c r="M12" s="33"/>
      <c r="N12" s="29"/>
      <c r="O12" s="34"/>
      <c r="P12" s="34"/>
      <c r="Q12" s="29"/>
      <c r="R12" s="29"/>
      <c r="S12" s="35"/>
      <c r="T12" s="28"/>
      <c r="U12" s="36"/>
      <c r="V12" s="37"/>
      <c r="W12" s="28"/>
      <c r="X12" s="38"/>
      <c r="Y12" s="39"/>
      <c r="Z12" s="28"/>
      <c r="AA12" s="28"/>
      <c r="AB12" s="40"/>
      <c r="AC12" s="41"/>
      <c r="AD12" s="39"/>
      <c r="AE12" s="39"/>
      <c r="AF12" s="39"/>
      <c r="AG12" s="39"/>
    </row>
    <row r="13" spans="1:33" ht="15.75" hidden="1" customHeight="1" x14ac:dyDescent="0.2">
      <c r="A13" s="28"/>
      <c r="B13" s="28"/>
      <c r="C13" s="15"/>
      <c r="D13" s="29"/>
      <c r="E13" s="29"/>
      <c r="F13" s="32"/>
      <c r="G13" s="30"/>
      <c r="H13" s="31"/>
      <c r="I13" s="31"/>
      <c r="J13" s="32"/>
      <c r="K13" s="32"/>
      <c r="L13" s="29"/>
      <c r="M13" s="33"/>
      <c r="N13" s="29"/>
      <c r="O13" s="34"/>
      <c r="P13" s="34"/>
      <c r="Q13" s="29"/>
      <c r="R13" s="29"/>
      <c r="S13" s="35"/>
      <c r="T13" s="28"/>
      <c r="U13" s="36"/>
      <c r="V13" s="37"/>
      <c r="W13" s="28"/>
      <c r="X13" s="38"/>
      <c r="Y13" s="39"/>
      <c r="Z13" s="28"/>
      <c r="AA13" s="28"/>
      <c r="AB13" s="40"/>
      <c r="AC13" s="41"/>
      <c r="AD13" s="39"/>
      <c r="AE13" s="39"/>
      <c r="AF13" s="39"/>
      <c r="AG13" s="39"/>
    </row>
    <row r="14" spans="1:33" ht="15.75" hidden="1" customHeight="1" x14ac:dyDescent="0.2">
      <c r="A14" s="28"/>
      <c r="B14" s="28"/>
      <c r="C14" s="15"/>
      <c r="D14" s="29"/>
      <c r="E14" s="29"/>
      <c r="F14" s="32"/>
      <c r="G14" s="30"/>
      <c r="H14" s="31"/>
      <c r="I14" s="31"/>
      <c r="J14" s="32"/>
      <c r="K14" s="32"/>
      <c r="L14" s="29"/>
      <c r="M14" s="33"/>
      <c r="N14" s="29"/>
      <c r="O14" s="34"/>
      <c r="P14" s="34"/>
      <c r="Q14" s="29"/>
      <c r="R14" s="29"/>
      <c r="S14" s="35"/>
      <c r="T14" s="28"/>
      <c r="U14" s="36"/>
      <c r="V14" s="37"/>
      <c r="W14" s="28"/>
      <c r="X14" s="38"/>
      <c r="Y14" s="39"/>
      <c r="Z14" s="28"/>
      <c r="AA14" s="28"/>
      <c r="AB14" s="40"/>
      <c r="AC14" s="41"/>
      <c r="AD14" s="39"/>
      <c r="AE14" s="39"/>
      <c r="AF14" s="39"/>
      <c r="AG14" s="39"/>
    </row>
    <row r="15" spans="1:33" ht="15.75" customHeight="1" x14ac:dyDescent="0.2">
      <c r="A15" s="28" t="s">
        <v>49</v>
      </c>
      <c r="B15" s="28" t="s">
        <v>471</v>
      </c>
      <c r="C15" s="15">
        <f t="shared" ref="C15:C32" si="1">IFERROR(F15/D15," - ")</f>
        <v>39.99</v>
      </c>
      <c r="D15" s="29">
        <v>1</v>
      </c>
      <c r="E15" s="29">
        <v>0</v>
      </c>
      <c r="F15" s="32">
        <v>39.99</v>
      </c>
      <c r="G15" s="30">
        <v>0</v>
      </c>
      <c r="H15" s="31">
        <f t="shared" ref="H15:H32" si="2">G15/F15*-1</f>
        <v>0</v>
      </c>
      <c r="I15" s="31">
        <f t="shared" ref="I15:I32" si="3">J15/F15</f>
        <v>0.2662415187130116</v>
      </c>
      <c r="J15" s="32">
        <f t="shared" ref="J15:J32" si="4">F15*0.85+G15+AF15*D15+D15*AE15+AG15+AD15</f>
        <v>10.646998333333334</v>
      </c>
      <c r="K15" s="32">
        <f t="shared" ref="K15:K32" si="5">J15/D15</f>
        <v>10.646998333333334</v>
      </c>
      <c r="L15" s="29">
        <v>0</v>
      </c>
      <c r="M15" s="33" t="str">
        <f t="shared" ref="M15:M32" si="6">IFERROR(D15/L15,"-")</f>
        <v>-</v>
      </c>
      <c r="N15" s="29">
        <v>59</v>
      </c>
      <c r="O15" s="34">
        <f t="shared" ref="O15:P15" si="7">D15/7</f>
        <v>0.14285714285714285</v>
      </c>
      <c r="P15" s="34">
        <f t="shared" si="7"/>
        <v>0</v>
      </c>
      <c r="Q15" s="29">
        <f t="shared" ref="Q15:Q32" si="8">ROUNDDOWN(N15/(O15+P15),0)</f>
        <v>413</v>
      </c>
      <c r="R15" s="29"/>
      <c r="S15" s="35">
        <v>0</v>
      </c>
      <c r="T15" s="28">
        <v>60</v>
      </c>
      <c r="U15" s="36">
        <v>60</v>
      </c>
      <c r="V15" s="37" t="s">
        <v>472</v>
      </c>
      <c r="W15" s="28">
        <v>0</v>
      </c>
      <c r="X15" s="38">
        <f t="shared" ref="X15:X32" si="9">IFERROR(W15/D15,0)</f>
        <v>0</v>
      </c>
      <c r="Y15" s="39">
        <f t="shared" ref="Y15:Y32" si="10">IFERROR(G15/(W15+Z15)*-1,0)</f>
        <v>0</v>
      </c>
      <c r="Z15" s="28">
        <v>0</v>
      </c>
      <c r="AA15" s="28" t="s">
        <v>191</v>
      </c>
      <c r="AB15" s="40">
        <f t="shared" ref="AB15:AB32" si="11">IF(OR(AA15="UsLargeStandardSize",AA15="UsSmallStandardSize"),-0.69,-0.48)</f>
        <v>-0.48</v>
      </c>
      <c r="AC15" s="41">
        <v>0.69415277777777773</v>
      </c>
      <c r="AD15" s="39">
        <f t="shared" ref="AD15:AD32" si="12">IFERROR(AB15*AC15*D15*2,0)</f>
        <v>-0.66638666666666657</v>
      </c>
      <c r="AE15" s="39">
        <v>-11.3</v>
      </c>
      <c r="AF15" s="39">
        <v>-11.378114999999999</v>
      </c>
      <c r="AG15" s="39">
        <v>0</v>
      </c>
    </row>
    <row r="16" spans="1:33" ht="15.75" customHeight="1" x14ac:dyDescent="0.2">
      <c r="A16" s="28" t="s">
        <v>50</v>
      </c>
      <c r="B16" s="28" t="s">
        <v>215</v>
      </c>
      <c r="C16" s="15">
        <f t="shared" si="1"/>
        <v>39.99</v>
      </c>
      <c r="D16" s="29">
        <v>6</v>
      </c>
      <c r="E16" s="29">
        <v>0</v>
      </c>
      <c r="F16" s="32">
        <v>239.94000000000003</v>
      </c>
      <c r="G16" s="30">
        <v>0</v>
      </c>
      <c r="H16" s="31">
        <f t="shared" si="2"/>
        <v>0</v>
      </c>
      <c r="I16" s="31">
        <f t="shared" si="3"/>
        <v>0.2662415187130116</v>
      </c>
      <c r="J16" s="32">
        <f t="shared" si="4"/>
        <v>63.881990000000009</v>
      </c>
      <c r="K16" s="32">
        <f t="shared" si="5"/>
        <v>10.646998333333334</v>
      </c>
      <c r="L16" s="29">
        <v>41</v>
      </c>
      <c r="M16" s="33">
        <f t="shared" si="6"/>
        <v>0.14634146341463414</v>
      </c>
      <c r="N16" s="29">
        <v>53</v>
      </c>
      <c r="O16" s="34">
        <f t="shared" ref="O16:P16" si="13">D16/7</f>
        <v>0.8571428571428571</v>
      </c>
      <c r="P16" s="34">
        <f t="shared" si="13"/>
        <v>0</v>
      </c>
      <c r="Q16" s="29">
        <f t="shared" si="8"/>
        <v>61</v>
      </c>
      <c r="R16" s="29"/>
      <c r="S16" s="35">
        <v>0.39622641509433898</v>
      </c>
      <c r="T16" s="28">
        <v>60</v>
      </c>
      <c r="U16" s="36">
        <v>60</v>
      </c>
      <c r="V16" s="37" t="s">
        <v>473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0.69415277777777773</v>
      </c>
      <c r="AD16" s="39">
        <f t="shared" si="12"/>
        <v>-3.9983199999999997</v>
      </c>
      <c r="AE16" s="39">
        <v>-11.3</v>
      </c>
      <c r="AF16" s="39">
        <v>-11.378114999999999</v>
      </c>
      <c r="AG16" s="39">
        <v>0</v>
      </c>
    </row>
    <row r="17" spans="1:33" ht="15.75" customHeight="1" x14ac:dyDescent="0.2">
      <c r="A17" s="28" t="s">
        <v>51</v>
      </c>
      <c r="B17" s="28" t="s">
        <v>452</v>
      </c>
      <c r="C17" s="15">
        <f t="shared" si="1"/>
        <v>35.99</v>
      </c>
      <c r="D17" s="29">
        <v>9</v>
      </c>
      <c r="E17" s="29">
        <v>0</v>
      </c>
      <c r="F17" s="32">
        <v>323.91000000000003</v>
      </c>
      <c r="G17" s="30">
        <v>0</v>
      </c>
      <c r="H17" s="31">
        <f t="shared" si="2"/>
        <v>0</v>
      </c>
      <c r="I17" s="31">
        <f t="shared" si="3"/>
        <v>0.20136144299342421</v>
      </c>
      <c r="J17" s="32">
        <f t="shared" si="4"/>
        <v>65.222985000000037</v>
      </c>
      <c r="K17" s="32">
        <f t="shared" si="5"/>
        <v>7.2469983333333374</v>
      </c>
      <c r="L17" s="29">
        <v>57</v>
      </c>
      <c r="M17" s="33">
        <f t="shared" si="6"/>
        <v>0.15789473684210525</v>
      </c>
      <c r="N17" s="29">
        <v>47</v>
      </c>
      <c r="O17" s="34">
        <f t="shared" ref="O17:P17" si="14">D17/7</f>
        <v>1.2857142857142858</v>
      </c>
      <c r="P17" s="34">
        <f t="shared" si="14"/>
        <v>0</v>
      </c>
      <c r="Q17" s="29">
        <f t="shared" si="8"/>
        <v>36</v>
      </c>
      <c r="R17" s="29"/>
      <c r="S17" s="35">
        <v>0.6</v>
      </c>
      <c r="T17" s="28">
        <v>60</v>
      </c>
      <c r="U17" s="36">
        <v>60</v>
      </c>
      <c r="V17" s="37" t="s">
        <v>473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0.69415277777777773</v>
      </c>
      <c r="AD17" s="39">
        <f t="shared" si="12"/>
        <v>-5.9974799999999995</v>
      </c>
      <c r="AE17" s="39">
        <v>-11.3</v>
      </c>
      <c r="AF17" s="39">
        <v>-11.378114999999999</v>
      </c>
      <c r="AG17" s="39">
        <v>0</v>
      </c>
    </row>
    <row r="18" spans="1:33" ht="15.75" customHeight="1" x14ac:dyDescent="0.2">
      <c r="A18" s="28" t="s">
        <v>52</v>
      </c>
      <c r="B18" s="28" t="s">
        <v>474</v>
      </c>
      <c r="C18" s="15">
        <f t="shared" si="1"/>
        <v>38.535454545454549</v>
      </c>
      <c r="D18" s="29">
        <v>11</v>
      </c>
      <c r="E18" s="29">
        <v>0</v>
      </c>
      <c r="F18" s="32">
        <v>423.89000000000004</v>
      </c>
      <c r="G18" s="30">
        <v>0</v>
      </c>
      <c r="H18" s="31">
        <f t="shared" si="2"/>
        <v>0</v>
      </c>
      <c r="I18" s="31">
        <f t="shared" si="3"/>
        <v>0.24420718032193889</v>
      </c>
      <c r="J18" s="32">
        <f t="shared" si="4"/>
        <v>103.51698166666668</v>
      </c>
      <c r="K18" s="32">
        <f t="shared" si="5"/>
        <v>9.4106346969696979</v>
      </c>
      <c r="L18" s="29">
        <v>81</v>
      </c>
      <c r="M18" s="33">
        <f t="shared" si="6"/>
        <v>0.13580246913580246</v>
      </c>
      <c r="N18" s="29">
        <v>39</v>
      </c>
      <c r="O18" s="34">
        <f t="shared" ref="O18:P18" si="15">D18/7</f>
        <v>1.5714285714285714</v>
      </c>
      <c r="P18" s="34">
        <f t="shared" si="15"/>
        <v>0</v>
      </c>
      <c r="Q18" s="29">
        <f t="shared" si="8"/>
        <v>24</v>
      </c>
      <c r="R18" s="29"/>
      <c r="S18" s="35">
        <v>2</v>
      </c>
      <c r="T18" s="28">
        <v>60</v>
      </c>
      <c r="U18" s="36" t="s">
        <v>33</v>
      </c>
      <c r="V18" s="37" t="s">
        <v>475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191</v>
      </c>
      <c r="AB18" s="40">
        <f t="shared" si="11"/>
        <v>-0.48</v>
      </c>
      <c r="AC18" s="41">
        <v>0.69415277777777773</v>
      </c>
      <c r="AD18" s="39">
        <f t="shared" si="12"/>
        <v>-7.3302533333333324</v>
      </c>
      <c r="AE18" s="39">
        <v>-11.3</v>
      </c>
      <c r="AF18" s="39">
        <v>-11.378114999999999</v>
      </c>
      <c r="AG18" s="39">
        <v>0</v>
      </c>
    </row>
    <row r="19" spans="1:33" ht="15.75" customHeight="1" x14ac:dyDescent="0.2">
      <c r="A19" s="28" t="s">
        <v>54</v>
      </c>
      <c r="B19" s="28" t="s">
        <v>424</v>
      </c>
      <c r="C19" s="15">
        <f t="shared" si="1"/>
        <v>39.99</v>
      </c>
      <c r="D19" s="29">
        <v>15</v>
      </c>
      <c r="E19" s="29">
        <v>0</v>
      </c>
      <c r="F19" s="32">
        <v>599.85</v>
      </c>
      <c r="G19" s="30">
        <v>0</v>
      </c>
      <c r="H19" s="31">
        <f t="shared" si="2"/>
        <v>0</v>
      </c>
      <c r="I19" s="31">
        <f t="shared" si="3"/>
        <v>0.2662415187130116</v>
      </c>
      <c r="J19" s="32">
        <f t="shared" si="4"/>
        <v>159.70497500000002</v>
      </c>
      <c r="K19" s="32">
        <f t="shared" si="5"/>
        <v>10.646998333333334</v>
      </c>
      <c r="L19" s="29">
        <v>82</v>
      </c>
      <c r="M19" s="33">
        <f t="shared" si="6"/>
        <v>0.18292682926829268</v>
      </c>
      <c r="N19" s="29">
        <v>78</v>
      </c>
      <c r="O19" s="34">
        <f t="shared" ref="O19:P19" si="16">D19/7</f>
        <v>2.1428571428571428</v>
      </c>
      <c r="P19" s="34">
        <f t="shared" si="16"/>
        <v>0</v>
      </c>
      <c r="Q19" s="29">
        <f t="shared" si="8"/>
        <v>36</v>
      </c>
      <c r="R19" s="29"/>
      <c r="S19" s="35">
        <v>0.843537414965986</v>
      </c>
      <c r="T19" s="28">
        <v>200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191</v>
      </c>
      <c r="AB19" s="40">
        <f t="shared" si="11"/>
        <v>-0.48</v>
      </c>
      <c r="AC19" s="41">
        <v>0.69415277777777773</v>
      </c>
      <c r="AD19" s="39">
        <f t="shared" si="12"/>
        <v>-9.9957999999999991</v>
      </c>
      <c r="AE19" s="39">
        <v>-11.3</v>
      </c>
      <c r="AF19" s="39">
        <v>-11.378115000000001</v>
      </c>
      <c r="AG19" s="39">
        <v>0</v>
      </c>
    </row>
    <row r="20" spans="1:33" ht="15.75" customHeight="1" x14ac:dyDescent="0.2">
      <c r="A20" s="28" t="s">
        <v>55</v>
      </c>
      <c r="B20" s="28" t="s">
        <v>476</v>
      </c>
      <c r="C20" s="15">
        <f t="shared" si="1"/>
        <v>39.695882352941176</v>
      </c>
      <c r="D20" s="29">
        <v>17</v>
      </c>
      <c r="E20" s="29">
        <v>0</v>
      </c>
      <c r="F20" s="32">
        <v>674.83</v>
      </c>
      <c r="G20" s="30">
        <v>0</v>
      </c>
      <c r="H20" s="31">
        <f t="shared" si="2"/>
        <v>0</v>
      </c>
      <c r="I20" s="31">
        <f t="shared" si="3"/>
        <v>0.26191629249835757</v>
      </c>
      <c r="J20" s="32">
        <f t="shared" si="4"/>
        <v>176.74897166666665</v>
      </c>
      <c r="K20" s="32">
        <f t="shared" si="5"/>
        <v>10.396998333333332</v>
      </c>
      <c r="L20" s="29">
        <v>87</v>
      </c>
      <c r="M20" s="33">
        <f t="shared" si="6"/>
        <v>0.19540229885057472</v>
      </c>
      <c r="N20" s="29">
        <v>66</v>
      </c>
      <c r="O20" s="34">
        <f t="shared" ref="O20:P20" si="17">D20/7</f>
        <v>2.4285714285714284</v>
      </c>
      <c r="P20" s="34">
        <f t="shared" si="17"/>
        <v>0</v>
      </c>
      <c r="Q20" s="29">
        <f t="shared" si="8"/>
        <v>27</v>
      </c>
      <c r="R20" s="29"/>
      <c r="S20" s="35">
        <v>1.61290322580645</v>
      </c>
      <c r="T20" s="28">
        <v>200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191</v>
      </c>
      <c r="AB20" s="40">
        <f t="shared" si="11"/>
        <v>-0.48</v>
      </c>
      <c r="AC20" s="41">
        <v>0.69415277777777773</v>
      </c>
      <c r="AD20" s="39">
        <f t="shared" si="12"/>
        <v>-11.328573333333331</v>
      </c>
      <c r="AE20" s="39">
        <v>-11.3</v>
      </c>
      <c r="AF20" s="39">
        <v>-11.378115000000001</v>
      </c>
      <c r="AG20" s="39">
        <v>0</v>
      </c>
    </row>
    <row r="21" spans="1:33" ht="15.75" customHeight="1" x14ac:dyDescent="0.2">
      <c r="A21" s="28" t="s">
        <v>56</v>
      </c>
      <c r="B21" s="28" t="s">
        <v>477</v>
      </c>
      <c r="C21" s="15">
        <f t="shared" si="1"/>
        <v>36.914615384615388</v>
      </c>
      <c r="D21" s="29">
        <v>13</v>
      </c>
      <c r="E21" s="29">
        <v>0</v>
      </c>
      <c r="F21" s="32">
        <v>479.89000000000004</v>
      </c>
      <c r="G21" s="30">
        <v>0</v>
      </c>
      <c r="H21" s="31">
        <f t="shared" si="2"/>
        <v>0</v>
      </c>
      <c r="I21" s="31">
        <f t="shared" si="3"/>
        <v>0.21760815673036185</v>
      </c>
      <c r="J21" s="32">
        <f t="shared" si="4"/>
        <v>104.42797833333336</v>
      </c>
      <c r="K21" s="32">
        <f t="shared" si="5"/>
        <v>8.0329214102564119</v>
      </c>
      <c r="L21" s="29">
        <v>37</v>
      </c>
      <c r="M21" s="33">
        <f t="shared" si="6"/>
        <v>0.35135135135135137</v>
      </c>
      <c r="N21" s="29">
        <v>26</v>
      </c>
      <c r="O21" s="34">
        <f t="shared" ref="O21:P21" si="18">D21/7</f>
        <v>1.8571428571428572</v>
      </c>
      <c r="P21" s="34">
        <f t="shared" si="18"/>
        <v>0</v>
      </c>
      <c r="Q21" s="29">
        <f t="shared" si="8"/>
        <v>14</v>
      </c>
      <c r="R21" s="29"/>
      <c r="S21" s="35">
        <v>3.6756756756756701</v>
      </c>
      <c r="T21" s="28">
        <v>200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191</v>
      </c>
      <c r="AB21" s="40">
        <f t="shared" si="11"/>
        <v>-0.48</v>
      </c>
      <c r="AC21" s="41">
        <v>0.69415277777777773</v>
      </c>
      <c r="AD21" s="39">
        <f t="shared" si="12"/>
        <v>-8.6630266666666653</v>
      </c>
      <c r="AE21" s="39">
        <v>-11.3</v>
      </c>
      <c r="AF21" s="39">
        <v>-11.378115000000001</v>
      </c>
      <c r="AG21" s="39">
        <v>0</v>
      </c>
    </row>
    <row r="22" spans="1:33" ht="15.75" customHeight="1" x14ac:dyDescent="0.2">
      <c r="A22" s="28" t="s">
        <v>57</v>
      </c>
      <c r="B22" s="28" t="s">
        <v>82</v>
      </c>
      <c r="C22" s="15">
        <f t="shared" si="1"/>
        <v>46.323333333333331</v>
      </c>
      <c r="D22" s="29">
        <v>3</v>
      </c>
      <c r="E22" s="29">
        <v>0</v>
      </c>
      <c r="F22" s="30">
        <v>138.97</v>
      </c>
      <c r="G22" s="30">
        <v>0</v>
      </c>
      <c r="H22" s="31">
        <f t="shared" si="2"/>
        <v>0</v>
      </c>
      <c r="I22" s="31">
        <f t="shared" si="3"/>
        <v>0.34605306900769933</v>
      </c>
      <c r="J22" s="32">
        <f t="shared" si="4"/>
        <v>48.090994999999978</v>
      </c>
      <c r="K22" s="32">
        <f t="shared" si="5"/>
        <v>16.030331666666658</v>
      </c>
      <c r="L22" s="29">
        <v>50</v>
      </c>
      <c r="M22" s="33">
        <f t="shared" si="6"/>
        <v>0.06</v>
      </c>
      <c r="N22" s="29">
        <v>42</v>
      </c>
      <c r="O22" s="34">
        <f t="shared" ref="O22:P22" si="19">D22/7</f>
        <v>0.42857142857142855</v>
      </c>
      <c r="P22" s="34">
        <f t="shared" si="19"/>
        <v>0</v>
      </c>
      <c r="Q22" s="29">
        <f t="shared" si="8"/>
        <v>98</v>
      </c>
      <c r="R22" s="29"/>
      <c r="S22" s="35">
        <v>3.38095238095238</v>
      </c>
      <c r="T22" s="28">
        <v>322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0.69415277777777773</v>
      </c>
      <c r="AD22" s="39">
        <f t="shared" si="12"/>
        <v>-1.9991599999999998</v>
      </c>
      <c r="AE22" s="39">
        <v>-11.3</v>
      </c>
      <c r="AF22" s="39">
        <v>-11.378115000000001</v>
      </c>
      <c r="AG22" s="39">
        <v>0</v>
      </c>
    </row>
    <row r="23" spans="1:33" ht="15.75" customHeight="1" x14ac:dyDescent="0.2">
      <c r="A23" s="28" t="s">
        <v>58</v>
      </c>
      <c r="B23" s="28" t="s">
        <v>478</v>
      </c>
      <c r="C23" s="15">
        <f t="shared" si="1"/>
        <v>52.989999999999995</v>
      </c>
      <c r="D23" s="29">
        <v>5</v>
      </c>
      <c r="E23" s="29">
        <v>0</v>
      </c>
      <c r="F23" s="32">
        <v>264.95</v>
      </c>
      <c r="G23" s="30">
        <v>0</v>
      </c>
      <c r="H23" s="31">
        <f t="shared" si="2"/>
        <v>0</v>
      </c>
      <c r="I23" s="31">
        <f t="shared" si="3"/>
        <v>0.40945458262565254</v>
      </c>
      <c r="J23" s="32">
        <f t="shared" si="4"/>
        <v>108.48499166666663</v>
      </c>
      <c r="K23" s="32">
        <f t="shared" si="5"/>
        <v>21.696998333333326</v>
      </c>
      <c r="L23" s="29">
        <v>51</v>
      </c>
      <c r="M23" s="33">
        <f t="shared" si="6"/>
        <v>9.8039215686274508E-2</v>
      </c>
      <c r="N23" s="29">
        <v>42</v>
      </c>
      <c r="O23" s="34">
        <f t="shared" ref="O23:P23" si="20">D23/7</f>
        <v>0.7142857142857143</v>
      </c>
      <c r="P23" s="34">
        <f t="shared" si="20"/>
        <v>0</v>
      </c>
      <c r="Q23" s="29">
        <f t="shared" si="8"/>
        <v>58</v>
      </c>
      <c r="R23" s="29"/>
      <c r="S23" s="35">
        <v>1.5257731958762799</v>
      </c>
      <c r="T23" s="28">
        <v>322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191</v>
      </c>
      <c r="AB23" s="40">
        <f t="shared" si="11"/>
        <v>-0.48</v>
      </c>
      <c r="AC23" s="41">
        <v>0.69415277777777773</v>
      </c>
      <c r="AD23" s="39">
        <f t="shared" si="12"/>
        <v>-3.3319333333333327</v>
      </c>
      <c r="AE23" s="39">
        <v>-11.3</v>
      </c>
      <c r="AF23" s="39">
        <v>-11.378115000000001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1"/>
        <v>44.808181818181822</v>
      </c>
      <c r="D24" s="29">
        <v>11</v>
      </c>
      <c r="E24" s="29">
        <v>0</v>
      </c>
      <c r="F24" s="32">
        <v>492.89000000000004</v>
      </c>
      <c r="G24" s="32">
        <v>-0.65</v>
      </c>
      <c r="H24" s="31">
        <f t="shared" si="2"/>
        <v>1.3187526628659538E-3</v>
      </c>
      <c r="I24" s="31">
        <f t="shared" si="3"/>
        <v>0.3276937687245971</v>
      </c>
      <c r="J24" s="32">
        <f t="shared" si="4"/>
        <v>161.51698166666668</v>
      </c>
      <c r="K24" s="32">
        <f t="shared" si="5"/>
        <v>14.683361969696971</v>
      </c>
      <c r="L24" s="29">
        <v>54</v>
      </c>
      <c r="M24" s="33">
        <f t="shared" si="6"/>
        <v>0.20370370370370369</v>
      </c>
      <c r="N24" s="29">
        <v>35</v>
      </c>
      <c r="O24" s="34">
        <f t="shared" ref="O24:P24" si="21">D24/7</f>
        <v>1.5714285714285714</v>
      </c>
      <c r="P24" s="34">
        <f t="shared" si="21"/>
        <v>0</v>
      </c>
      <c r="Q24" s="29">
        <f t="shared" si="8"/>
        <v>22</v>
      </c>
      <c r="R24" s="29"/>
      <c r="S24" s="35">
        <v>1.8265895953757201</v>
      </c>
      <c r="T24" s="28">
        <v>322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191</v>
      </c>
      <c r="AB24" s="40">
        <f t="shared" si="11"/>
        <v>-0.48</v>
      </c>
      <c r="AC24" s="41">
        <v>0.69415277777777773</v>
      </c>
      <c r="AD24" s="39">
        <f t="shared" si="12"/>
        <v>-7.3302533333333324</v>
      </c>
      <c r="AE24" s="39">
        <v>-11.3</v>
      </c>
      <c r="AF24" s="39">
        <v>-11.378115000000001</v>
      </c>
      <c r="AG24" s="39">
        <v>0</v>
      </c>
    </row>
    <row r="25" spans="1:33" ht="15.75" customHeight="1" x14ac:dyDescent="0.2">
      <c r="A25" s="14" t="s">
        <v>60</v>
      </c>
      <c r="B25" s="28" t="s">
        <v>479</v>
      </c>
      <c r="C25" s="15">
        <f t="shared" si="1"/>
        <v>39.865000000000002</v>
      </c>
      <c r="D25" s="16">
        <v>8</v>
      </c>
      <c r="E25" s="16">
        <v>0</v>
      </c>
      <c r="F25" s="17">
        <v>318.92</v>
      </c>
      <c r="G25" s="17">
        <v>-3.53</v>
      </c>
      <c r="H25" s="31">
        <f t="shared" si="2"/>
        <v>1.106860654709645E-2</v>
      </c>
      <c r="I25" s="31">
        <f t="shared" si="3"/>
        <v>0.25329520464902378</v>
      </c>
      <c r="J25" s="32">
        <f t="shared" si="4"/>
        <v>80.780906666666667</v>
      </c>
      <c r="K25" s="32">
        <f t="shared" si="5"/>
        <v>10.097613333333333</v>
      </c>
      <c r="L25" s="16">
        <v>48</v>
      </c>
      <c r="M25" s="33">
        <f t="shared" si="6"/>
        <v>0.16666666666666666</v>
      </c>
      <c r="N25" s="16">
        <v>23</v>
      </c>
      <c r="O25" s="34">
        <f t="shared" ref="O25:P25" si="22">D25/7</f>
        <v>1.1428571428571428</v>
      </c>
      <c r="P25" s="34">
        <f t="shared" si="22"/>
        <v>0</v>
      </c>
      <c r="Q25" s="29">
        <f t="shared" si="8"/>
        <v>20</v>
      </c>
      <c r="R25" s="29"/>
      <c r="S25" s="21">
        <v>2.778625954198473</v>
      </c>
      <c r="T25" s="28">
        <v>322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191</v>
      </c>
      <c r="AB25" s="40">
        <f t="shared" si="11"/>
        <v>-0.48</v>
      </c>
      <c r="AC25" s="41">
        <v>0.69415277777777773</v>
      </c>
      <c r="AD25" s="39">
        <f t="shared" si="12"/>
        <v>-5.3310933333333326</v>
      </c>
      <c r="AE25" s="25">
        <v>-11.3</v>
      </c>
      <c r="AF25" s="25">
        <v>-11.38</v>
      </c>
      <c r="AG25" s="25">
        <v>0</v>
      </c>
    </row>
    <row r="26" spans="1:33" ht="15.75" customHeight="1" x14ac:dyDescent="0.2">
      <c r="A26" s="14" t="s">
        <v>61</v>
      </c>
      <c r="B26" s="14" t="s">
        <v>480</v>
      </c>
      <c r="C26" s="15">
        <f t="shared" si="1"/>
        <v>35.324999999999996</v>
      </c>
      <c r="D26" s="16">
        <v>6</v>
      </c>
      <c r="E26" s="16">
        <v>0</v>
      </c>
      <c r="F26" s="17">
        <v>211.95</v>
      </c>
      <c r="G26" s="17">
        <v>-0.68</v>
      </c>
      <c r="H26" s="31">
        <f t="shared" si="2"/>
        <v>3.2083038452465208E-3</v>
      </c>
      <c r="I26" s="31">
        <f t="shared" si="3"/>
        <v>0.49671705590941262</v>
      </c>
      <c r="J26" s="32">
        <f t="shared" si="4"/>
        <v>105.27918</v>
      </c>
      <c r="K26" s="32">
        <f t="shared" si="5"/>
        <v>17.546530000000001</v>
      </c>
      <c r="L26" s="16">
        <v>40</v>
      </c>
      <c r="M26" s="33">
        <f t="shared" si="6"/>
        <v>0.15</v>
      </c>
      <c r="N26" s="16">
        <v>16</v>
      </c>
      <c r="O26" s="34">
        <f t="shared" ref="O26:P26" si="23">D26/7</f>
        <v>0.8571428571428571</v>
      </c>
      <c r="P26" s="34">
        <f t="shared" si="23"/>
        <v>0</v>
      </c>
      <c r="Q26" s="29">
        <f t="shared" si="8"/>
        <v>18</v>
      </c>
      <c r="R26" s="29"/>
      <c r="S26" s="21">
        <v>3.9603960396039599</v>
      </c>
      <c r="T26" s="28">
        <v>322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191</v>
      </c>
      <c r="AB26" s="40">
        <f t="shared" si="11"/>
        <v>-0.48</v>
      </c>
      <c r="AC26" s="41">
        <v>0.69415277777777773</v>
      </c>
      <c r="AD26" s="39">
        <f t="shared" si="12"/>
        <v>-3.9983199999999997</v>
      </c>
      <c r="AE26" s="25">
        <v>-11.7</v>
      </c>
      <c r="AF26" s="25">
        <v>0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1"/>
        <v>44.99</v>
      </c>
      <c r="D27" s="16">
        <v>3</v>
      </c>
      <c r="E27" s="16">
        <v>0</v>
      </c>
      <c r="F27" s="17">
        <v>134.97</v>
      </c>
      <c r="G27" s="17">
        <v>0</v>
      </c>
      <c r="H27" s="31">
        <f t="shared" si="2"/>
        <v>0</v>
      </c>
      <c r="I27" s="31">
        <f t="shared" si="3"/>
        <v>0.57513032525746455</v>
      </c>
      <c r="J27" s="32">
        <f t="shared" si="4"/>
        <v>77.625339999999994</v>
      </c>
      <c r="K27" s="32">
        <f t="shared" si="5"/>
        <v>25.875113333333331</v>
      </c>
      <c r="L27" s="16">
        <v>40</v>
      </c>
      <c r="M27" s="33">
        <f t="shared" si="6"/>
        <v>7.4999999999999997E-2</v>
      </c>
      <c r="N27" s="16">
        <v>13</v>
      </c>
      <c r="O27" s="34">
        <f t="shared" ref="O27:P27" si="24">D27/7</f>
        <v>0.42857142857142855</v>
      </c>
      <c r="P27" s="34">
        <f t="shared" si="24"/>
        <v>0</v>
      </c>
      <c r="Q27" s="29">
        <f t="shared" si="8"/>
        <v>30</v>
      </c>
      <c r="R27" s="29"/>
      <c r="S27" s="21">
        <v>1.9521531100478471</v>
      </c>
      <c r="T27" s="28">
        <v>322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191</v>
      </c>
      <c r="AB27" s="40">
        <f t="shared" si="11"/>
        <v>-0.48</v>
      </c>
      <c r="AC27" s="41">
        <v>0.69415277777777773</v>
      </c>
      <c r="AD27" s="39">
        <f t="shared" si="12"/>
        <v>-1.9991599999999998</v>
      </c>
      <c r="AE27" s="25">
        <v>-11.7</v>
      </c>
      <c r="AF27" s="25">
        <v>0</v>
      </c>
      <c r="AG27" s="25">
        <v>0</v>
      </c>
    </row>
    <row r="28" spans="1:33" ht="15.75" customHeight="1" x14ac:dyDescent="0.2">
      <c r="A28" s="14" t="s">
        <v>63</v>
      </c>
      <c r="B28" s="14" t="s">
        <v>481</v>
      </c>
      <c r="C28" s="15">
        <f t="shared" si="1"/>
        <v>45.24</v>
      </c>
      <c r="D28" s="16">
        <v>4</v>
      </c>
      <c r="E28" s="16">
        <v>0</v>
      </c>
      <c r="F28" s="17">
        <v>180.96</v>
      </c>
      <c r="G28" s="17">
        <v>0</v>
      </c>
      <c r="H28" s="31">
        <f t="shared" si="2"/>
        <v>0</v>
      </c>
      <c r="I28" s="31">
        <f t="shared" si="3"/>
        <v>0.32514364132036544</v>
      </c>
      <c r="J28" s="32">
        <f t="shared" si="4"/>
        <v>58.837993333333337</v>
      </c>
      <c r="K28" s="32">
        <f t="shared" si="5"/>
        <v>14.709498333333334</v>
      </c>
      <c r="L28" s="16">
        <v>34</v>
      </c>
      <c r="M28" s="33">
        <f t="shared" si="6"/>
        <v>0.11764705882352941</v>
      </c>
      <c r="N28" s="16">
        <v>11</v>
      </c>
      <c r="O28" s="34">
        <f t="shared" ref="O28:P28" si="25">D28/7</f>
        <v>0.5714285714285714</v>
      </c>
      <c r="P28" s="34">
        <f t="shared" si="25"/>
        <v>0</v>
      </c>
      <c r="Q28" s="29">
        <f t="shared" si="8"/>
        <v>19</v>
      </c>
      <c r="R28" s="29"/>
      <c r="S28" s="21">
        <v>2.1649484536082468</v>
      </c>
      <c r="T28" s="14" t="s">
        <v>33</v>
      </c>
      <c r="U28" s="22">
        <v>60</v>
      </c>
      <c r="V28" s="43" t="s">
        <v>482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191</v>
      </c>
      <c r="AB28" s="40">
        <f t="shared" si="11"/>
        <v>-0.48</v>
      </c>
      <c r="AC28" s="41">
        <v>0.69415277777777773</v>
      </c>
      <c r="AD28" s="39">
        <f t="shared" si="12"/>
        <v>-2.6655466666666663</v>
      </c>
      <c r="AE28" s="25">
        <v>-11.7</v>
      </c>
      <c r="AF28" s="25">
        <v>-11.378114999999999</v>
      </c>
      <c r="AG28" s="25">
        <v>0</v>
      </c>
    </row>
    <row r="29" spans="1:33" ht="15.75" customHeight="1" x14ac:dyDescent="0.2">
      <c r="A29" s="14" t="s">
        <v>65</v>
      </c>
      <c r="B29" s="14" t="s">
        <v>82</v>
      </c>
      <c r="C29" s="15">
        <f t="shared" si="1"/>
        <v>46.847142857142856</v>
      </c>
      <c r="D29" s="16">
        <v>7</v>
      </c>
      <c r="E29" s="16">
        <v>0</v>
      </c>
      <c r="F29" s="17">
        <v>327.93</v>
      </c>
      <c r="G29" s="17">
        <v>0</v>
      </c>
      <c r="H29" s="31">
        <f t="shared" si="2"/>
        <v>0</v>
      </c>
      <c r="I29" s="31">
        <f t="shared" si="3"/>
        <v>0.34314941705038682</v>
      </c>
      <c r="J29" s="32">
        <f t="shared" si="4"/>
        <v>112.52898833333334</v>
      </c>
      <c r="K29" s="32">
        <f t="shared" si="5"/>
        <v>16.075569761904763</v>
      </c>
      <c r="L29" s="16">
        <v>32</v>
      </c>
      <c r="M29" s="33">
        <f t="shared" si="6"/>
        <v>0.21875</v>
      </c>
      <c r="N29" s="16">
        <v>4</v>
      </c>
      <c r="O29" s="34">
        <f t="shared" ref="O29:P29" si="26">D29/7</f>
        <v>1</v>
      </c>
      <c r="P29" s="34">
        <f t="shared" si="26"/>
        <v>0</v>
      </c>
      <c r="Q29" s="29">
        <f t="shared" si="8"/>
        <v>4</v>
      </c>
      <c r="R29" s="29"/>
      <c r="S29" s="21">
        <v>2.7105263157894739</v>
      </c>
      <c r="T29" s="14" t="s">
        <v>33</v>
      </c>
      <c r="U29" s="22">
        <v>60</v>
      </c>
      <c r="V29" s="43" t="s">
        <v>483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191</v>
      </c>
      <c r="AB29" s="40">
        <f t="shared" si="11"/>
        <v>-0.48</v>
      </c>
      <c r="AC29" s="41">
        <v>0.69415277777777773</v>
      </c>
      <c r="AD29" s="39">
        <f t="shared" si="12"/>
        <v>-4.6647066666666657</v>
      </c>
      <c r="AE29" s="25">
        <v>-11.7</v>
      </c>
      <c r="AF29" s="25">
        <v>-11.378114999999999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1"/>
        <v>48.49</v>
      </c>
      <c r="D30" s="16">
        <v>2</v>
      </c>
      <c r="E30" s="16">
        <v>0</v>
      </c>
      <c r="F30" s="17">
        <v>96.98</v>
      </c>
      <c r="G30" s="17">
        <v>0</v>
      </c>
      <c r="H30" s="31">
        <f t="shared" si="2"/>
        <v>0</v>
      </c>
      <c r="I30" s="31">
        <f t="shared" si="3"/>
        <v>0.32796483467381599</v>
      </c>
      <c r="J30" s="32">
        <f t="shared" si="4"/>
        <v>31.806029666666678</v>
      </c>
      <c r="K30" s="32">
        <f t="shared" si="5"/>
        <v>15.903014833333339</v>
      </c>
      <c r="L30" s="16">
        <v>32</v>
      </c>
      <c r="M30" s="33">
        <f t="shared" si="6"/>
        <v>6.25E-2</v>
      </c>
      <c r="N30" s="16">
        <v>1</v>
      </c>
      <c r="O30" s="34">
        <f t="shared" ref="O30:P30" si="27">D30/7</f>
        <v>0.2857142857142857</v>
      </c>
      <c r="P30" s="34">
        <f t="shared" si="27"/>
        <v>0</v>
      </c>
      <c r="Q30" s="29">
        <f t="shared" si="8"/>
        <v>3</v>
      </c>
      <c r="R30" s="29"/>
      <c r="S30" s="21">
        <v>4</v>
      </c>
      <c r="T30" s="14" t="s">
        <v>33</v>
      </c>
      <c r="U30" s="22">
        <v>60</v>
      </c>
      <c r="V30" s="43" t="s">
        <v>484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0.69415277777777773</v>
      </c>
      <c r="AD30" s="39">
        <f t="shared" si="12"/>
        <v>-1.3327733333333331</v>
      </c>
      <c r="AE30" s="25">
        <v>-11.7</v>
      </c>
      <c r="AF30" s="25">
        <v>-12.947098499999999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1"/>
        <v>46.99</v>
      </c>
      <c r="D31" s="16">
        <v>1</v>
      </c>
      <c r="E31" s="16">
        <v>0</v>
      </c>
      <c r="F31" s="17">
        <v>46.99</v>
      </c>
      <c r="G31" s="44">
        <v>0</v>
      </c>
      <c r="H31" s="31">
        <f t="shared" si="2"/>
        <v>0</v>
      </c>
      <c r="I31" s="31">
        <f t="shared" si="3"/>
        <v>0.31130059232460805</v>
      </c>
      <c r="J31" s="32">
        <f t="shared" si="4"/>
        <v>14.628014833333333</v>
      </c>
      <c r="K31" s="32">
        <f t="shared" si="5"/>
        <v>14.628014833333333</v>
      </c>
      <c r="L31" s="16">
        <v>9</v>
      </c>
      <c r="M31" s="33">
        <f t="shared" si="6"/>
        <v>0.1111111111111111</v>
      </c>
      <c r="N31" s="16">
        <v>0</v>
      </c>
      <c r="O31" s="34">
        <f t="shared" ref="O31:P32" si="28">D31/7</f>
        <v>0.14285714285714285</v>
      </c>
      <c r="P31" s="34">
        <f t="shared" si="28"/>
        <v>0</v>
      </c>
      <c r="Q31" s="29">
        <f t="shared" si="8"/>
        <v>0</v>
      </c>
      <c r="R31" s="29"/>
      <c r="S31" s="21" t="e">
        <v>#N/A</v>
      </c>
      <c r="T31" s="14">
        <v>262</v>
      </c>
      <c r="U31" s="22">
        <v>60</v>
      </c>
      <c r="V31" s="43" t="s">
        <v>1361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0.69415277777777773</v>
      </c>
      <c r="AD31" s="39">
        <f t="shared" si="12"/>
        <v>-0.66638666666666657</v>
      </c>
      <c r="AE31" s="45">
        <v>-11.7</v>
      </c>
      <c r="AF31" s="45">
        <v>-12.947098499999999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1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2"/>
        <v>#DIV/0!</v>
      </c>
      <c r="I32" s="31" t="e">
        <f t="shared" si="3"/>
        <v>#DIV/0!</v>
      </c>
      <c r="J32" s="32">
        <f t="shared" si="4"/>
        <v>0</v>
      </c>
      <c r="K32" s="32" t="e">
        <f t="shared" si="5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28"/>
        <v>0</v>
      </c>
      <c r="P32" s="34">
        <f t="shared" si="28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191</v>
      </c>
      <c r="AB32" s="40">
        <f t="shared" si="11"/>
        <v>-0.48</v>
      </c>
      <c r="AC32" s="59">
        <v>0.69415277777777773</v>
      </c>
      <c r="AD32" s="39">
        <f t="shared" si="12"/>
        <v>0</v>
      </c>
      <c r="AE32" s="60">
        <v>-11.7</v>
      </c>
      <c r="AF32" s="60">
        <v>0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2">
      <c r="S221" s="21"/>
    </row>
    <row r="222" spans="1:33" ht="15.75" customHeight="1" x14ac:dyDescent="0.2">
      <c r="S222" s="21"/>
    </row>
    <row r="223" spans="1:33" ht="15.75" customHeight="1" x14ac:dyDescent="0.2">
      <c r="S223" s="21"/>
    </row>
    <row r="224" spans="1:33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5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Mounted Coat Rack with Shelf - 27 Inch Rustic Wooden 5 Hook Coat Hanger Rail, Distressed Wood, Black Metal Hooks")</f>
        <v>Wall Mounted Coat Rack with Shelf - 27 Inch Rustic Wooden 5 Hook Coat Hanger Rail, Distressed Wood, Black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6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Info!B1:BJ5000""),2,FALSE),"""")"),"B07XK7MCKW")</f>
        <v>B07XK7MCKW</v>
      </c>
      <c r="B2" s="2" t="s">
        <v>485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96.75" customHeight="1" x14ac:dyDescent="0.2">
      <c r="A3" s="83" t="s">
        <v>30</v>
      </c>
      <c r="B3" s="80"/>
      <c r="C3" s="3">
        <f>((AE32+AF32)/0.85)*-1</f>
        <v>28.668916764705884</v>
      </c>
      <c r="D3" s="4">
        <f>SUM(D4:D99702)</f>
        <v>296</v>
      </c>
      <c r="E3" s="4"/>
      <c r="F3" s="5">
        <f t="shared" ref="F3:G3" si="0">SUM(F4:F99702)</f>
        <v>10877.130000000001</v>
      </c>
      <c r="G3" s="5">
        <f t="shared" si="0"/>
        <v>-11.41</v>
      </c>
      <c r="H3" s="6">
        <f t="shared" ref="H3:H32" si="1">G3/F3*-1</f>
        <v>1.048989944957907E-3</v>
      </c>
      <c r="I3" s="7">
        <f t="shared" ref="I3:I32" si="2">J3/F3</f>
        <v>0.22338091411351135</v>
      </c>
      <c r="J3" s="5">
        <f>SUM(J4:J99702)</f>
        <v>2429.7432423314981</v>
      </c>
      <c r="K3" s="5">
        <f t="shared" ref="K3:K32" si="3">J3/D3</f>
        <v>8.2085920349037096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Sheet!a1:g5000""),2,FALSE),"""")"),"2 - March
2 - April
1.5 - May
1.5 - June
2 - July
2 - Aug
2 - Sept
2 - Oct
2 - Nov
2 - Dec
2.5 - Jan
2.5 - Feb")</f>
        <v>2 - March
2 - April
1.5 - May
1.5 - June
2 - July
2 - Aug
2 - Sept
2 - Oct
2 - Nov
2 - Dec
2.5 - Jan
2.5 -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-161.45723735032834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Info!B2:BZ3000""),37,FALSE)),"""")*-1"),-13.04857925)</f>
        <v>-13.04857925</v>
      </c>
      <c r="AG3" s="5">
        <f>SUM(AG4:AG99702)</f>
        <v>-22.800000000000004</v>
      </c>
    </row>
    <row r="4" spans="1:33" x14ac:dyDescent="0.2">
      <c r="A4" s="14" t="s">
        <v>31</v>
      </c>
      <c r="B4" s="14" t="s">
        <v>486</v>
      </c>
      <c r="C4" s="15">
        <f t="shared" ref="C4:C32" si="4">IFERROR(F4/D4," - ")</f>
        <v>39.99</v>
      </c>
      <c r="D4" s="16">
        <v>18</v>
      </c>
      <c r="E4" s="16">
        <v>0</v>
      </c>
      <c r="F4" s="17">
        <v>719.82</v>
      </c>
      <c r="G4" s="17">
        <v>0</v>
      </c>
      <c r="H4" s="18">
        <f t="shared" si="1"/>
        <v>0</v>
      </c>
      <c r="I4" s="18">
        <f t="shared" si="2"/>
        <v>0.29625274879325886</v>
      </c>
      <c r="J4" s="17">
        <f t="shared" ref="J4:J32" si="5">F4*0.85+G4+AF4*D4+D4*AE4+AG4+AD4</f>
        <v>213.2486536363636</v>
      </c>
      <c r="K4" s="17">
        <f t="shared" si="3"/>
        <v>11.847147424242422</v>
      </c>
      <c r="L4" s="16">
        <v>77</v>
      </c>
      <c r="M4" s="19">
        <f t="shared" ref="M4:M32" si="6">IFERROR(D4/L4,"-")</f>
        <v>0.23376623376623376</v>
      </c>
      <c r="N4" s="16">
        <v>79</v>
      </c>
      <c r="O4" s="20">
        <f t="shared" ref="O4:P4" si="7">D4/7</f>
        <v>2.5714285714285716</v>
      </c>
      <c r="P4" s="20">
        <f t="shared" si="7"/>
        <v>0</v>
      </c>
      <c r="Q4" s="16">
        <f t="shared" ref="Q4:Q32" si="8">ROUNDDOWN(N4/(O4+P4),0)</f>
        <v>30</v>
      </c>
      <c r="R4" s="16"/>
      <c r="S4" s="21">
        <v>2.2239382239382199</v>
      </c>
      <c r="T4" s="14">
        <v>415</v>
      </c>
      <c r="U4" s="22">
        <v>33</v>
      </c>
      <c r="V4" s="23" t="s">
        <v>487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191</v>
      </c>
      <c r="AB4" s="26">
        <f t="shared" ref="AB4:AB32" si="11">IF(OR(AA4="UsLargeStandardSize",AA4="UsSmallStandardSize"),-0.69,-0.48)</f>
        <v>-0.48</v>
      </c>
      <c r="AC4" s="27">
        <v>0.56814236111111116</v>
      </c>
      <c r="AD4" s="25">
        <f t="shared" ref="AD4:AD32" si="12">IFERROR(AB4*AC4*D4*2,0)</f>
        <v>-9.817499999999999</v>
      </c>
      <c r="AE4" s="25">
        <v>-10.92</v>
      </c>
      <c r="AF4" s="25">
        <v>-10.67893590909091</v>
      </c>
      <c r="AG4" s="25">
        <v>0</v>
      </c>
    </row>
    <row r="5" spans="1:33" ht="15.75" customHeight="1" x14ac:dyDescent="0.2">
      <c r="A5" s="28" t="s">
        <v>35</v>
      </c>
      <c r="B5" s="28" t="s">
        <v>488</v>
      </c>
      <c r="C5" s="15">
        <f t="shared" si="4"/>
        <v>39.308636363636367</v>
      </c>
      <c r="D5" s="29">
        <v>22</v>
      </c>
      <c r="E5" s="29">
        <v>0</v>
      </c>
      <c r="F5" s="30">
        <v>864.79000000000008</v>
      </c>
      <c r="G5" s="30">
        <v>-0.1</v>
      </c>
      <c r="H5" s="31">
        <f t="shared" si="1"/>
        <v>1.156350096555233E-4</v>
      </c>
      <c r="I5" s="31">
        <f t="shared" si="2"/>
        <v>0.286522553818081</v>
      </c>
      <c r="J5" s="32">
        <f t="shared" si="5"/>
        <v>247.78183931633831</v>
      </c>
      <c r="K5" s="32">
        <f t="shared" si="3"/>
        <v>11.262810878015378</v>
      </c>
      <c r="L5" s="29">
        <v>126</v>
      </c>
      <c r="M5" s="33">
        <f t="shared" si="6"/>
        <v>0.17460317460317459</v>
      </c>
      <c r="N5" s="29">
        <v>76</v>
      </c>
      <c r="O5" s="34">
        <f t="shared" ref="O5:P5" si="13">D5/7</f>
        <v>3.1428571428571428</v>
      </c>
      <c r="P5" s="34">
        <f t="shared" si="13"/>
        <v>0</v>
      </c>
      <c r="Q5" s="29">
        <f t="shared" si="8"/>
        <v>24</v>
      </c>
      <c r="R5" s="29"/>
      <c r="S5" s="35">
        <v>2.4189723320158101</v>
      </c>
      <c r="T5" s="28">
        <v>415</v>
      </c>
      <c r="U5" s="36">
        <v>33</v>
      </c>
      <c r="V5" s="37" t="s">
        <v>489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191</v>
      </c>
      <c r="AB5" s="40">
        <f t="shared" si="11"/>
        <v>-0.48</v>
      </c>
      <c r="AC5" s="41">
        <v>0.56880069524913091</v>
      </c>
      <c r="AD5" s="39">
        <f t="shared" si="12"/>
        <v>-12.013070683661645</v>
      </c>
      <c r="AE5" s="39">
        <v>-10.92</v>
      </c>
      <c r="AF5" s="39">
        <v>-10.67893590909091</v>
      </c>
      <c r="AG5" s="39">
        <v>0</v>
      </c>
    </row>
    <row r="6" spans="1:33" ht="15.75" customHeight="1" x14ac:dyDescent="0.2">
      <c r="A6" s="28" t="s">
        <v>37</v>
      </c>
      <c r="B6" s="28" t="s">
        <v>490</v>
      </c>
      <c r="C6" s="15">
        <f t="shared" si="4"/>
        <v>36.740833333333335</v>
      </c>
      <c r="D6" s="29">
        <v>24</v>
      </c>
      <c r="E6" s="29">
        <v>0</v>
      </c>
      <c r="F6" s="30">
        <v>881.78000000000009</v>
      </c>
      <c r="G6" s="30">
        <v>0</v>
      </c>
      <c r="H6" s="31">
        <f t="shared" si="1"/>
        <v>0</v>
      </c>
      <c r="I6" s="31">
        <f t="shared" si="2"/>
        <v>0.24728224521061737</v>
      </c>
      <c r="J6" s="32">
        <f t="shared" si="5"/>
        <v>218.0485381818182</v>
      </c>
      <c r="K6" s="32">
        <f t="shared" si="3"/>
        <v>9.0853557575757584</v>
      </c>
      <c r="L6" s="29">
        <v>126</v>
      </c>
      <c r="M6" s="33">
        <f t="shared" si="6"/>
        <v>0.19047619047619047</v>
      </c>
      <c r="N6" s="29">
        <v>45</v>
      </c>
      <c r="O6" s="34">
        <f t="shared" ref="O6:P6" si="14">D6/7</f>
        <v>3.4285714285714284</v>
      </c>
      <c r="P6" s="34">
        <f t="shared" si="14"/>
        <v>0</v>
      </c>
      <c r="Q6" s="29">
        <f t="shared" si="8"/>
        <v>13</v>
      </c>
      <c r="R6" s="29"/>
      <c r="S6" s="35">
        <v>2.19016393442622</v>
      </c>
      <c r="T6" s="28">
        <v>415</v>
      </c>
      <c r="U6" s="36">
        <v>33</v>
      </c>
      <c r="V6" s="37" t="s">
        <v>491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191</v>
      </c>
      <c r="AB6" s="40">
        <f t="shared" si="11"/>
        <v>-0.48</v>
      </c>
      <c r="AC6" s="41">
        <v>0.56814236111111116</v>
      </c>
      <c r="AD6" s="39">
        <f t="shared" si="12"/>
        <v>-13.09</v>
      </c>
      <c r="AE6" s="39">
        <v>-10.92</v>
      </c>
      <c r="AF6" s="39">
        <v>-10.67893590909091</v>
      </c>
      <c r="AG6" s="39">
        <v>0</v>
      </c>
    </row>
    <row r="7" spans="1:33" ht="15.75" customHeight="1" x14ac:dyDescent="0.2">
      <c r="A7" s="28" t="s">
        <v>39</v>
      </c>
      <c r="B7" s="28" t="s">
        <v>492</v>
      </c>
      <c r="C7" s="15">
        <f t="shared" si="4"/>
        <v>44.066923076923075</v>
      </c>
      <c r="D7" s="29">
        <v>13</v>
      </c>
      <c r="E7" s="29">
        <v>0</v>
      </c>
      <c r="F7" s="30">
        <v>572.87</v>
      </c>
      <c r="G7" s="30">
        <v>-0.08</v>
      </c>
      <c r="H7" s="31">
        <f t="shared" si="1"/>
        <v>1.3964773857943338E-4</v>
      </c>
      <c r="I7" s="31">
        <f t="shared" si="2"/>
        <v>0.34734392884101367</v>
      </c>
      <c r="J7" s="32">
        <f t="shared" si="5"/>
        <v>198.98291651515152</v>
      </c>
      <c r="K7" s="32">
        <f t="shared" si="3"/>
        <v>15.306378193473194</v>
      </c>
      <c r="L7" s="29">
        <v>122</v>
      </c>
      <c r="M7" s="33">
        <f t="shared" si="6"/>
        <v>0.10655737704918032</v>
      </c>
      <c r="N7" s="29">
        <v>37</v>
      </c>
      <c r="O7" s="34">
        <f t="shared" ref="O7:P7" si="15">D7/7</f>
        <v>1.8571428571428572</v>
      </c>
      <c r="P7" s="34">
        <f t="shared" si="15"/>
        <v>0</v>
      </c>
      <c r="Q7" s="29">
        <f t="shared" si="8"/>
        <v>19</v>
      </c>
      <c r="R7" s="29"/>
      <c r="S7" s="35">
        <v>2.1162079510703302</v>
      </c>
      <c r="T7" s="28">
        <v>575</v>
      </c>
      <c r="U7" s="36">
        <v>33</v>
      </c>
      <c r="V7" s="37" t="s">
        <v>493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191</v>
      </c>
      <c r="AB7" s="40">
        <f t="shared" si="11"/>
        <v>-0.48</v>
      </c>
      <c r="AC7" s="41">
        <v>0.56814236111111116</v>
      </c>
      <c r="AD7" s="39">
        <f t="shared" si="12"/>
        <v>-7.0904166666666661</v>
      </c>
      <c r="AE7" s="39">
        <v>-10.92</v>
      </c>
      <c r="AF7" s="39">
        <v>-10.67893590909091</v>
      </c>
      <c r="AG7" s="39">
        <v>0</v>
      </c>
    </row>
    <row r="8" spans="1:33" ht="15.75" customHeight="1" x14ac:dyDescent="0.2">
      <c r="A8" s="28" t="s">
        <v>41</v>
      </c>
      <c r="B8" s="28" t="s">
        <v>494</v>
      </c>
      <c r="C8" s="15">
        <f t="shared" si="4"/>
        <v>47.143846153846155</v>
      </c>
      <c r="D8" s="29">
        <v>13</v>
      </c>
      <c r="E8" s="29">
        <v>1</v>
      </c>
      <c r="F8" s="30">
        <v>612.87</v>
      </c>
      <c r="G8" s="30">
        <v>0</v>
      </c>
      <c r="H8" s="31">
        <f t="shared" si="1"/>
        <v>0</v>
      </c>
      <c r="I8" s="31">
        <f t="shared" si="2"/>
        <v>0.38025859208858853</v>
      </c>
      <c r="J8" s="32">
        <f t="shared" si="5"/>
        <v>233.04908333333324</v>
      </c>
      <c r="K8" s="32">
        <f t="shared" si="3"/>
        <v>17.926852564102557</v>
      </c>
      <c r="L8" s="29">
        <v>95</v>
      </c>
      <c r="M8" s="33">
        <f t="shared" si="6"/>
        <v>0.1368421052631579</v>
      </c>
      <c r="N8" s="29">
        <v>20</v>
      </c>
      <c r="O8" s="34">
        <f t="shared" ref="O8:P8" si="16">D8/7</f>
        <v>1.8571428571428572</v>
      </c>
      <c r="P8" s="34">
        <f t="shared" si="16"/>
        <v>0.14285714285714285</v>
      </c>
      <c r="Q8" s="29">
        <f t="shared" si="8"/>
        <v>10</v>
      </c>
      <c r="R8" s="29"/>
      <c r="S8" s="35">
        <v>2.7892720306513401</v>
      </c>
      <c r="T8" s="28">
        <v>592</v>
      </c>
      <c r="U8" s="36">
        <v>33</v>
      </c>
      <c r="V8" s="37" t="s">
        <v>495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191</v>
      </c>
      <c r="AB8" s="40">
        <f t="shared" si="11"/>
        <v>-0.48</v>
      </c>
      <c r="AC8" s="41">
        <v>0.56814236111111116</v>
      </c>
      <c r="AD8" s="39">
        <f t="shared" si="12"/>
        <v>-7.0904166666666661</v>
      </c>
      <c r="AE8" s="39">
        <v>-10.92</v>
      </c>
      <c r="AF8" s="39">
        <v>-10.68</v>
      </c>
      <c r="AG8" s="39">
        <v>0</v>
      </c>
    </row>
    <row r="9" spans="1:33" ht="15.75" customHeight="1" x14ac:dyDescent="0.2">
      <c r="A9" s="28" t="s">
        <v>43</v>
      </c>
      <c r="B9" s="28" t="s">
        <v>101</v>
      </c>
      <c r="C9" s="15">
        <f t="shared" si="4"/>
        <v>45.991250000000001</v>
      </c>
      <c r="D9" s="29">
        <v>8</v>
      </c>
      <c r="E9" s="29">
        <v>0</v>
      </c>
      <c r="F9" s="30">
        <v>367.93</v>
      </c>
      <c r="G9" s="30">
        <v>0</v>
      </c>
      <c r="H9" s="31">
        <f t="shared" si="1"/>
        <v>0</v>
      </c>
      <c r="I9" s="31">
        <f t="shared" si="2"/>
        <v>0.35608761383300158</v>
      </c>
      <c r="J9" s="32">
        <f t="shared" si="5"/>
        <v>131.01531575757627</v>
      </c>
      <c r="K9" s="32">
        <f t="shared" si="3"/>
        <v>16.376914469697034</v>
      </c>
      <c r="L9" s="29">
        <v>104</v>
      </c>
      <c r="M9" s="33">
        <f t="shared" si="6"/>
        <v>7.6923076923076927E-2</v>
      </c>
      <c r="N9" s="29">
        <v>3</v>
      </c>
      <c r="O9" s="34">
        <f t="shared" ref="O9:P9" si="17">D9/7</f>
        <v>1.1428571428571428</v>
      </c>
      <c r="P9" s="34">
        <f t="shared" si="17"/>
        <v>0</v>
      </c>
      <c r="Q9" s="29">
        <f t="shared" si="8"/>
        <v>2</v>
      </c>
      <c r="R9" s="29"/>
      <c r="S9" s="35" t="e">
        <v>#N/A</v>
      </c>
      <c r="T9" s="28">
        <v>592</v>
      </c>
      <c r="U9" s="36">
        <v>33</v>
      </c>
      <c r="V9" s="37" t="s">
        <v>496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191</v>
      </c>
      <c r="AB9" s="40">
        <f t="shared" si="11"/>
        <v>-0.48</v>
      </c>
      <c r="AC9" s="41">
        <v>0.56814236111111116</v>
      </c>
      <c r="AD9" s="39">
        <f t="shared" si="12"/>
        <v>-4.3633333333333333</v>
      </c>
      <c r="AE9" s="39">
        <v>-10.92</v>
      </c>
      <c r="AF9" s="39">
        <v>-11.250231363636299</v>
      </c>
      <c r="AG9" s="39">
        <v>0</v>
      </c>
    </row>
    <row r="10" spans="1:33" ht="15.75" customHeight="1" x14ac:dyDescent="0.2">
      <c r="A10" s="28" t="s">
        <v>44</v>
      </c>
      <c r="B10" s="14" t="s">
        <v>486</v>
      </c>
      <c r="C10" s="15">
        <f t="shared" si="4"/>
        <v>50.99</v>
      </c>
      <c r="D10" s="29">
        <v>5</v>
      </c>
      <c r="E10" s="29">
        <v>0</v>
      </c>
      <c r="F10" s="30">
        <v>254.95000000000002</v>
      </c>
      <c r="G10" s="30">
        <v>0</v>
      </c>
      <c r="H10" s="31">
        <f t="shared" si="1"/>
        <v>0</v>
      </c>
      <c r="I10" s="31">
        <f t="shared" si="2"/>
        <v>0.40450778524606851</v>
      </c>
      <c r="J10" s="32">
        <f t="shared" si="5"/>
        <v>103.12925984848518</v>
      </c>
      <c r="K10" s="32">
        <f t="shared" si="3"/>
        <v>20.625851969697035</v>
      </c>
      <c r="L10" s="29">
        <v>69</v>
      </c>
      <c r="M10" s="33">
        <f t="shared" si="6"/>
        <v>7.2463768115942032E-2</v>
      </c>
      <c r="N10" s="29">
        <v>32</v>
      </c>
      <c r="O10" s="34">
        <f t="shared" ref="O10:P10" si="18">D10/7</f>
        <v>0.7142857142857143</v>
      </c>
      <c r="P10" s="34">
        <f t="shared" si="18"/>
        <v>0</v>
      </c>
      <c r="Q10" s="29">
        <f t="shared" si="8"/>
        <v>44</v>
      </c>
      <c r="R10" s="29"/>
      <c r="S10" s="35">
        <v>2.2653721682847898</v>
      </c>
      <c r="T10" s="28">
        <v>592</v>
      </c>
      <c r="U10" s="36">
        <v>33</v>
      </c>
      <c r="V10" s="37" t="s">
        <v>497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191</v>
      </c>
      <c r="AB10" s="40">
        <f t="shared" si="11"/>
        <v>-0.48</v>
      </c>
      <c r="AC10" s="41">
        <v>0.56814236111111116</v>
      </c>
      <c r="AD10" s="39">
        <f t="shared" si="12"/>
        <v>-2.7270833333333333</v>
      </c>
      <c r="AE10" s="39">
        <v>-10.92</v>
      </c>
      <c r="AF10" s="39">
        <v>-11.250231363636299</v>
      </c>
      <c r="AG10" s="39">
        <v>0</v>
      </c>
    </row>
    <row r="11" spans="1:33" ht="15.75" customHeight="1" x14ac:dyDescent="0.2">
      <c r="A11" s="28" t="s">
        <v>45</v>
      </c>
      <c r="B11" s="14" t="s">
        <v>486</v>
      </c>
      <c r="C11" s="15">
        <f t="shared" si="4"/>
        <v>50.99</v>
      </c>
      <c r="D11" s="29">
        <v>5</v>
      </c>
      <c r="E11" s="29">
        <v>0</v>
      </c>
      <c r="F11" s="30">
        <v>254.95000000000002</v>
      </c>
      <c r="G11" s="30">
        <v>0</v>
      </c>
      <c r="H11" s="31">
        <f t="shared" si="1"/>
        <v>0</v>
      </c>
      <c r="I11" s="31">
        <f t="shared" si="2"/>
        <v>0.40450778524606851</v>
      </c>
      <c r="J11" s="32">
        <f t="shared" si="5"/>
        <v>103.12925984848518</v>
      </c>
      <c r="K11" s="32">
        <f t="shared" si="3"/>
        <v>20.625851969697035</v>
      </c>
      <c r="L11" s="29">
        <v>66</v>
      </c>
      <c r="M11" s="33">
        <f t="shared" si="6"/>
        <v>7.575757575757576E-2</v>
      </c>
      <c r="N11" s="29">
        <v>26</v>
      </c>
      <c r="O11" s="34">
        <f t="shared" ref="O11:P11" si="19">D11/7</f>
        <v>0.7142857142857143</v>
      </c>
      <c r="P11" s="34">
        <f t="shared" si="19"/>
        <v>0</v>
      </c>
      <c r="Q11" s="29">
        <f t="shared" si="8"/>
        <v>36</v>
      </c>
      <c r="R11" s="29"/>
      <c r="S11" s="35">
        <v>2.5836575875486298</v>
      </c>
      <c r="T11" s="28">
        <v>559</v>
      </c>
      <c r="U11" s="36">
        <v>52</v>
      </c>
      <c r="V11" s="37" t="s">
        <v>498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191</v>
      </c>
      <c r="AB11" s="40">
        <f t="shared" si="11"/>
        <v>-0.48</v>
      </c>
      <c r="AC11" s="41">
        <v>0.56814236111111116</v>
      </c>
      <c r="AD11" s="39">
        <f t="shared" si="12"/>
        <v>-2.7270833333333333</v>
      </c>
      <c r="AE11" s="39">
        <v>-10.92</v>
      </c>
      <c r="AF11" s="39">
        <v>-11.250231363636299</v>
      </c>
      <c r="AG11" s="39">
        <v>0</v>
      </c>
    </row>
    <row r="12" spans="1:33" ht="15.75" customHeight="1" x14ac:dyDescent="0.2">
      <c r="A12" s="28" t="s">
        <v>46</v>
      </c>
      <c r="B12" s="28" t="s">
        <v>499</v>
      </c>
      <c r="C12" s="15">
        <f t="shared" si="4"/>
        <v>50.99</v>
      </c>
      <c r="D12" s="29">
        <v>5</v>
      </c>
      <c r="E12" s="29">
        <v>1</v>
      </c>
      <c r="F12" s="30">
        <v>254.95000000000002</v>
      </c>
      <c r="G12" s="30">
        <v>-0.08</v>
      </c>
      <c r="H12" s="31">
        <f t="shared" si="1"/>
        <v>3.1378701706216906E-4</v>
      </c>
      <c r="I12" s="31">
        <f t="shared" si="2"/>
        <v>0.40419399822900631</v>
      </c>
      <c r="J12" s="32">
        <f t="shared" si="5"/>
        <v>103.04925984848516</v>
      </c>
      <c r="K12" s="32">
        <f t="shared" si="3"/>
        <v>20.609851969697033</v>
      </c>
      <c r="L12" s="29">
        <v>57</v>
      </c>
      <c r="M12" s="33">
        <f t="shared" si="6"/>
        <v>8.771929824561403E-2</v>
      </c>
      <c r="N12" s="29">
        <v>12</v>
      </c>
      <c r="O12" s="34">
        <f t="shared" ref="O12:P12" si="20">D12/7</f>
        <v>0.7142857142857143</v>
      </c>
      <c r="P12" s="34">
        <f t="shared" si="20"/>
        <v>0.14285714285714285</v>
      </c>
      <c r="Q12" s="29">
        <f t="shared" si="8"/>
        <v>14</v>
      </c>
      <c r="R12" s="29"/>
      <c r="S12" s="35">
        <v>3.375</v>
      </c>
      <c r="T12" s="28">
        <v>559</v>
      </c>
      <c r="U12" s="36">
        <v>52</v>
      </c>
      <c r="V12" s="37" t="s">
        <v>498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191</v>
      </c>
      <c r="AB12" s="40">
        <f t="shared" si="11"/>
        <v>-0.48</v>
      </c>
      <c r="AC12" s="41">
        <v>0.56814236111111116</v>
      </c>
      <c r="AD12" s="39">
        <f t="shared" si="12"/>
        <v>-2.7270833333333333</v>
      </c>
      <c r="AE12" s="39">
        <v>-10.92</v>
      </c>
      <c r="AF12" s="39">
        <v>-11.250231363636299</v>
      </c>
      <c r="AG12" s="39">
        <v>0</v>
      </c>
    </row>
    <row r="13" spans="1:33" ht="15.75" customHeight="1" x14ac:dyDescent="0.2">
      <c r="A13" s="28" t="s">
        <v>47</v>
      </c>
      <c r="B13" s="28" t="s">
        <v>500</v>
      </c>
      <c r="C13" s="15">
        <f t="shared" si="4"/>
        <v>53.99</v>
      </c>
      <c r="D13" s="29">
        <v>2</v>
      </c>
      <c r="E13" s="29">
        <v>0</v>
      </c>
      <c r="F13" s="32">
        <v>107.98</v>
      </c>
      <c r="G13" s="30">
        <v>-0.08</v>
      </c>
      <c r="H13" s="31">
        <f t="shared" si="1"/>
        <v>7.4087794035932581E-4</v>
      </c>
      <c r="I13" s="31">
        <f t="shared" si="2"/>
        <v>0.42295184574023387</v>
      </c>
      <c r="J13" s="32">
        <f t="shared" si="5"/>
        <v>45.670340303030457</v>
      </c>
      <c r="K13" s="32">
        <f t="shared" si="3"/>
        <v>22.835170151515229</v>
      </c>
      <c r="L13" s="29">
        <v>29</v>
      </c>
      <c r="M13" s="33">
        <f t="shared" si="6"/>
        <v>6.8965517241379309E-2</v>
      </c>
      <c r="N13" s="29">
        <v>13</v>
      </c>
      <c r="O13" s="34">
        <f t="shared" ref="O13:P13" si="21">D13/7</f>
        <v>0.2857142857142857</v>
      </c>
      <c r="P13" s="34">
        <f t="shared" si="21"/>
        <v>0</v>
      </c>
      <c r="Q13" s="29">
        <f t="shared" si="8"/>
        <v>45</v>
      </c>
      <c r="R13" s="29"/>
      <c r="S13" s="35">
        <v>3.5862068965517202</v>
      </c>
      <c r="T13" s="28">
        <v>559</v>
      </c>
      <c r="U13" s="36">
        <v>52</v>
      </c>
      <c r="V13" s="37" t="s">
        <v>498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191</v>
      </c>
      <c r="AB13" s="40">
        <f t="shared" si="11"/>
        <v>-0.48</v>
      </c>
      <c r="AC13" s="41">
        <v>0.56814236111111116</v>
      </c>
      <c r="AD13" s="39">
        <f t="shared" si="12"/>
        <v>-1.0908333333333333</v>
      </c>
      <c r="AE13" s="39">
        <v>-10.92</v>
      </c>
      <c r="AF13" s="39">
        <v>-11.5509131818181</v>
      </c>
      <c r="AG13" s="39">
        <v>0</v>
      </c>
    </row>
    <row r="14" spans="1:33" ht="15.75" customHeight="1" x14ac:dyDescent="0.2">
      <c r="A14" s="28" t="s">
        <v>48</v>
      </c>
      <c r="B14" s="28" t="s">
        <v>500</v>
      </c>
      <c r="C14" s="15">
        <f t="shared" si="4"/>
        <v>53.99</v>
      </c>
      <c r="D14" s="29">
        <v>6</v>
      </c>
      <c r="E14" s="29">
        <v>0</v>
      </c>
      <c r="F14" s="32">
        <v>323.94</v>
      </c>
      <c r="G14" s="30">
        <v>0</v>
      </c>
      <c r="H14" s="31">
        <f t="shared" si="1"/>
        <v>0</v>
      </c>
      <c r="I14" s="31">
        <f t="shared" si="2"/>
        <v>0.42369272368059335</v>
      </c>
      <c r="J14" s="32">
        <f t="shared" si="5"/>
        <v>137.25102090909141</v>
      </c>
      <c r="K14" s="32">
        <f t="shared" si="3"/>
        <v>22.875170151515235</v>
      </c>
      <c r="L14" s="29">
        <v>45</v>
      </c>
      <c r="M14" s="33">
        <f t="shared" si="6"/>
        <v>0.13333333333333333</v>
      </c>
      <c r="N14" s="29">
        <v>60</v>
      </c>
      <c r="O14" s="34">
        <f t="shared" ref="O14:P14" si="22">D14/7</f>
        <v>0.8571428571428571</v>
      </c>
      <c r="P14" s="34">
        <f t="shared" si="22"/>
        <v>0</v>
      </c>
      <c r="Q14" s="29">
        <f t="shared" si="8"/>
        <v>70</v>
      </c>
      <c r="R14" s="29"/>
      <c r="S14" s="35">
        <v>2.2948207171314698</v>
      </c>
      <c r="T14" s="28">
        <v>420</v>
      </c>
      <c r="U14" s="36">
        <v>52</v>
      </c>
      <c r="V14" s="37" t="s">
        <v>501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191</v>
      </c>
      <c r="AB14" s="40">
        <f t="shared" si="11"/>
        <v>-0.48</v>
      </c>
      <c r="AC14" s="41">
        <v>0.56814236111111116</v>
      </c>
      <c r="AD14" s="39">
        <f t="shared" si="12"/>
        <v>-3.2725</v>
      </c>
      <c r="AE14" s="39">
        <v>-10.92</v>
      </c>
      <c r="AF14" s="39">
        <v>-11.5509131818181</v>
      </c>
      <c r="AG14" s="39">
        <v>0</v>
      </c>
    </row>
    <row r="15" spans="1:33" ht="15.75" customHeight="1" x14ac:dyDescent="0.2">
      <c r="A15" s="28" t="s">
        <v>49</v>
      </c>
      <c r="B15" s="28" t="s">
        <v>502</v>
      </c>
      <c r="C15" s="15">
        <f t="shared" si="4"/>
        <v>53.99</v>
      </c>
      <c r="D15" s="29">
        <v>3</v>
      </c>
      <c r="E15" s="29">
        <v>1</v>
      </c>
      <c r="F15" s="32">
        <v>161.97</v>
      </c>
      <c r="G15" s="30">
        <v>0</v>
      </c>
      <c r="H15" s="31">
        <f t="shared" si="1"/>
        <v>0</v>
      </c>
      <c r="I15" s="31">
        <f t="shared" si="2"/>
        <v>0.42369272368059335</v>
      </c>
      <c r="J15" s="32">
        <f t="shared" si="5"/>
        <v>68.625510454545704</v>
      </c>
      <c r="K15" s="32">
        <f t="shared" si="3"/>
        <v>22.875170151515235</v>
      </c>
      <c r="L15" s="29">
        <v>61</v>
      </c>
      <c r="M15" s="33">
        <f t="shared" si="6"/>
        <v>4.9180327868852458E-2</v>
      </c>
      <c r="N15" s="29">
        <v>218</v>
      </c>
      <c r="O15" s="34">
        <f t="shared" ref="O15:P15" si="23">D15/7</f>
        <v>0.42857142857142855</v>
      </c>
      <c r="P15" s="34">
        <f t="shared" si="23"/>
        <v>0.14285714285714285</v>
      </c>
      <c r="Q15" s="29">
        <f t="shared" si="8"/>
        <v>381</v>
      </c>
      <c r="R15" s="29"/>
      <c r="S15" s="35">
        <v>1.2651162790697601</v>
      </c>
      <c r="T15" s="28">
        <v>21</v>
      </c>
      <c r="U15" s="36">
        <v>21</v>
      </c>
      <c r="V15" s="37" t="s">
        <v>503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191</v>
      </c>
      <c r="AB15" s="40">
        <f t="shared" si="11"/>
        <v>-0.48</v>
      </c>
      <c r="AC15" s="41">
        <v>0.56814236111111116</v>
      </c>
      <c r="AD15" s="39">
        <f t="shared" si="12"/>
        <v>-1.63625</v>
      </c>
      <c r="AE15" s="39">
        <v>-10.92</v>
      </c>
      <c r="AF15" s="39">
        <v>-11.5509131818181</v>
      </c>
      <c r="AG15" s="39">
        <v>0</v>
      </c>
    </row>
    <row r="16" spans="1:33" ht="15.75" customHeight="1" x14ac:dyDescent="0.2">
      <c r="A16" s="28" t="s">
        <v>50</v>
      </c>
      <c r="B16" s="28" t="s">
        <v>215</v>
      </c>
      <c r="C16" s="15">
        <f t="shared" si="4"/>
        <v>49.99</v>
      </c>
      <c r="D16" s="29">
        <v>3</v>
      </c>
      <c r="E16" s="29">
        <v>0</v>
      </c>
      <c r="F16" s="32">
        <v>149.97</v>
      </c>
      <c r="G16" s="30">
        <v>0</v>
      </c>
      <c r="H16" s="31">
        <f t="shared" si="1"/>
        <v>0</v>
      </c>
      <c r="I16" s="31">
        <f t="shared" si="2"/>
        <v>0.38958131929416351</v>
      </c>
      <c r="J16" s="32">
        <f t="shared" si="5"/>
        <v>58.425510454545702</v>
      </c>
      <c r="K16" s="32">
        <f t="shared" si="3"/>
        <v>19.475170151515233</v>
      </c>
      <c r="L16" s="29">
        <v>60</v>
      </c>
      <c r="M16" s="33">
        <f t="shared" si="6"/>
        <v>0.05</v>
      </c>
      <c r="N16" s="29">
        <v>217</v>
      </c>
      <c r="O16" s="34">
        <f t="shared" ref="O16:P16" si="24">D16/7</f>
        <v>0.42857142857142855</v>
      </c>
      <c r="P16" s="34">
        <f t="shared" si="24"/>
        <v>0</v>
      </c>
      <c r="Q16" s="29">
        <f t="shared" si="8"/>
        <v>506</v>
      </c>
      <c r="R16" s="29"/>
      <c r="S16" s="35">
        <v>1.36870026525198</v>
      </c>
      <c r="T16" s="28">
        <v>38</v>
      </c>
      <c r="U16" s="36">
        <v>21</v>
      </c>
      <c r="V16" s="37" t="s">
        <v>503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0.56814236111111116</v>
      </c>
      <c r="AD16" s="39">
        <f t="shared" si="12"/>
        <v>-1.63625</v>
      </c>
      <c r="AE16" s="39">
        <v>-10.92</v>
      </c>
      <c r="AF16" s="39">
        <v>-11.5509131818181</v>
      </c>
      <c r="AG16" s="39">
        <v>0</v>
      </c>
    </row>
    <row r="17" spans="1:33" ht="15.75" customHeight="1" x14ac:dyDescent="0.2">
      <c r="A17" s="28" t="s">
        <v>51</v>
      </c>
      <c r="B17" s="28" t="s">
        <v>504</v>
      </c>
      <c r="C17" s="15">
        <f t="shared" si="4"/>
        <v>39.790000000000006</v>
      </c>
      <c r="D17" s="29">
        <v>10</v>
      </c>
      <c r="E17" s="29">
        <v>0</v>
      </c>
      <c r="F17" s="32">
        <v>397.90000000000003</v>
      </c>
      <c r="G17" s="30">
        <v>0</v>
      </c>
      <c r="H17" s="31">
        <f t="shared" si="1"/>
        <v>0</v>
      </c>
      <c r="I17" s="31">
        <f t="shared" si="2"/>
        <v>0.27155491710266988</v>
      </c>
      <c r="J17" s="32">
        <f t="shared" si="5"/>
        <v>108.05170151515236</v>
      </c>
      <c r="K17" s="32">
        <f t="shared" si="3"/>
        <v>10.805170151515236</v>
      </c>
      <c r="L17" s="29">
        <v>65</v>
      </c>
      <c r="M17" s="33">
        <f t="shared" si="6"/>
        <v>0.15384615384615385</v>
      </c>
      <c r="N17" s="29">
        <v>190</v>
      </c>
      <c r="O17" s="34">
        <f t="shared" ref="O17:P17" si="25">D17/7</f>
        <v>1.4285714285714286</v>
      </c>
      <c r="P17" s="34">
        <f t="shared" si="25"/>
        <v>0</v>
      </c>
      <c r="Q17" s="29">
        <f t="shared" si="8"/>
        <v>133</v>
      </c>
      <c r="R17" s="29"/>
      <c r="S17" s="35">
        <v>1.5700934579439201</v>
      </c>
      <c r="T17" s="28">
        <v>38</v>
      </c>
      <c r="U17" s="36">
        <v>21</v>
      </c>
      <c r="V17" s="37" t="s">
        <v>503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0.56814236111111116</v>
      </c>
      <c r="AD17" s="39">
        <f t="shared" si="12"/>
        <v>-5.4541666666666666</v>
      </c>
      <c r="AE17" s="39">
        <v>-10.92</v>
      </c>
      <c r="AF17" s="39">
        <v>-11.5509131818181</v>
      </c>
      <c r="AG17" s="39">
        <v>0</v>
      </c>
    </row>
    <row r="18" spans="1:33" ht="15.75" customHeight="1" x14ac:dyDescent="0.2">
      <c r="A18" s="28" t="s">
        <v>52</v>
      </c>
      <c r="B18" s="28" t="s">
        <v>500</v>
      </c>
      <c r="C18" s="15">
        <f t="shared" si="4"/>
        <v>32.124000000000002</v>
      </c>
      <c r="D18" s="29">
        <v>15</v>
      </c>
      <c r="E18" s="29">
        <v>0</v>
      </c>
      <c r="F18" s="32">
        <v>481.86000000000007</v>
      </c>
      <c r="G18" s="30">
        <v>0</v>
      </c>
      <c r="H18" s="31">
        <f t="shared" si="1"/>
        <v>0</v>
      </c>
      <c r="I18" s="31">
        <f t="shared" si="2"/>
        <v>0.12230949294967115</v>
      </c>
      <c r="J18" s="32">
        <f t="shared" si="5"/>
        <v>58.936052272728553</v>
      </c>
      <c r="K18" s="32">
        <f t="shared" si="3"/>
        <v>3.9290701515152366</v>
      </c>
      <c r="L18" s="29">
        <v>95</v>
      </c>
      <c r="M18" s="33">
        <f t="shared" si="6"/>
        <v>0.15789473684210525</v>
      </c>
      <c r="N18" s="29">
        <v>181</v>
      </c>
      <c r="O18" s="34">
        <f t="shared" ref="O18:P18" si="26">D18/7</f>
        <v>2.1428571428571428</v>
      </c>
      <c r="P18" s="34">
        <f t="shared" si="26"/>
        <v>0</v>
      </c>
      <c r="Q18" s="29">
        <f t="shared" si="8"/>
        <v>84</v>
      </c>
      <c r="R18" s="29"/>
      <c r="S18" s="35">
        <v>1.3875</v>
      </c>
      <c r="T18" s="28">
        <v>38</v>
      </c>
      <c r="U18" s="36" t="s">
        <v>33</v>
      </c>
      <c r="V18" s="37" t="s">
        <v>505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191</v>
      </c>
      <c r="AB18" s="40">
        <f t="shared" si="11"/>
        <v>-0.48</v>
      </c>
      <c r="AC18" s="41">
        <v>0.56814236111111116</v>
      </c>
      <c r="AD18" s="39">
        <f t="shared" si="12"/>
        <v>-8.1812500000000004</v>
      </c>
      <c r="AE18" s="39">
        <v>-10.92</v>
      </c>
      <c r="AF18" s="39">
        <v>-11.5509131818181</v>
      </c>
      <c r="AG18" s="39">
        <v>-5.4</v>
      </c>
    </row>
    <row r="19" spans="1:33" ht="15.75" customHeight="1" x14ac:dyDescent="0.2">
      <c r="A19" s="28" t="s">
        <v>54</v>
      </c>
      <c r="B19" s="28" t="s">
        <v>500</v>
      </c>
      <c r="C19" s="15">
        <f t="shared" si="4"/>
        <v>30.615000000000006</v>
      </c>
      <c r="D19" s="29">
        <v>16</v>
      </c>
      <c r="E19" s="29">
        <v>0</v>
      </c>
      <c r="F19" s="32">
        <v>489.84000000000009</v>
      </c>
      <c r="G19" s="30">
        <v>0</v>
      </c>
      <c r="H19" s="31">
        <f t="shared" si="1"/>
        <v>0</v>
      </c>
      <c r="I19" s="31">
        <f t="shared" si="2"/>
        <v>8.5849915123800608E-2</v>
      </c>
      <c r="J19" s="32">
        <f t="shared" si="5"/>
        <v>42.052722424242496</v>
      </c>
      <c r="K19" s="32">
        <f t="shared" si="3"/>
        <v>2.628295151515156</v>
      </c>
      <c r="L19" s="29">
        <v>83</v>
      </c>
      <c r="M19" s="33">
        <f t="shared" si="6"/>
        <v>0.19277108433734941</v>
      </c>
      <c r="N19" s="29">
        <v>185</v>
      </c>
      <c r="O19" s="34">
        <f t="shared" ref="O19:P19" si="27">D19/7</f>
        <v>2.2857142857142856</v>
      </c>
      <c r="P19" s="34">
        <f t="shared" si="27"/>
        <v>0</v>
      </c>
      <c r="Q19" s="29">
        <f t="shared" si="8"/>
        <v>80</v>
      </c>
      <c r="R19" s="29"/>
      <c r="S19" s="35">
        <v>0.81081081081080997</v>
      </c>
      <c r="T19" s="28">
        <v>227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191</v>
      </c>
      <c r="AB19" s="40">
        <f t="shared" si="11"/>
        <v>-0.48</v>
      </c>
      <c r="AC19" s="41">
        <v>0.56814236111111116</v>
      </c>
      <c r="AD19" s="39">
        <f t="shared" si="12"/>
        <v>-8.7266666666666666</v>
      </c>
      <c r="AE19" s="39">
        <v>-10.92</v>
      </c>
      <c r="AF19" s="39">
        <v>-11.550913181818183</v>
      </c>
      <c r="AG19" s="39">
        <v>-6.05</v>
      </c>
    </row>
    <row r="20" spans="1:33" ht="15.75" customHeight="1" x14ac:dyDescent="0.2">
      <c r="A20" s="28" t="s">
        <v>55</v>
      </c>
      <c r="B20" s="28" t="s">
        <v>506</v>
      </c>
      <c r="C20" s="15">
        <f t="shared" si="4"/>
        <v>30.65666666666667</v>
      </c>
      <c r="D20" s="29">
        <v>21</v>
      </c>
      <c r="E20" s="29">
        <v>0</v>
      </c>
      <c r="F20" s="32">
        <v>643.79000000000008</v>
      </c>
      <c r="G20" s="30">
        <v>0</v>
      </c>
      <c r="H20" s="31">
        <f t="shared" si="1"/>
        <v>0</v>
      </c>
      <c r="I20" s="31">
        <f t="shared" si="2"/>
        <v>9.922268625144573E-2</v>
      </c>
      <c r="J20" s="32">
        <f t="shared" si="5"/>
        <v>63.878573181818254</v>
      </c>
      <c r="K20" s="32">
        <f t="shared" si="3"/>
        <v>3.0418368181818218</v>
      </c>
      <c r="L20" s="29">
        <v>85</v>
      </c>
      <c r="M20" s="33">
        <f t="shared" si="6"/>
        <v>0.24705882352941178</v>
      </c>
      <c r="N20" s="29">
        <v>175</v>
      </c>
      <c r="O20" s="34">
        <f t="shared" ref="O20:P20" si="28">D20/7</f>
        <v>3</v>
      </c>
      <c r="P20" s="34">
        <f t="shared" si="28"/>
        <v>0</v>
      </c>
      <c r="Q20" s="29">
        <f t="shared" si="8"/>
        <v>58</v>
      </c>
      <c r="R20" s="29"/>
      <c r="S20" s="35">
        <v>0.90644490644490605</v>
      </c>
      <c r="T20" s="28">
        <v>227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191</v>
      </c>
      <c r="AB20" s="40">
        <f t="shared" si="11"/>
        <v>-0.48</v>
      </c>
      <c r="AC20" s="41">
        <v>0.56814236111111116</v>
      </c>
      <c r="AD20" s="39">
        <f t="shared" si="12"/>
        <v>-11.453749999999999</v>
      </c>
      <c r="AE20" s="39">
        <v>-10.92</v>
      </c>
      <c r="AF20" s="39">
        <v>-11.550913181818183</v>
      </c>
      <c r="AG20" s="39">
        <v>0</v>
      </c>
    </row>
    <row r="21" spans="1:33" ht="15.75" customHeight="1" x14ac:dyDescent="0.2">
      <c r="A21" s="28" t="s">
        <v>56</v>
      </c>
      <c r="B21" s="28" t="s">
        <v>507</v>
      </c>
      <c r="C21" s="15">
        <f t="shared" si="4"/>
        <v>33.297692307692316</v>
      </c>
      <c r="D21" s="29">
        <v>13</v>
      </c>
      <c r="E21" s="29">
        <v>0</v>
      </c>
      <c r="F21" s="32">
        <v>432.87000000000006</v>
      </c>
      <c r="G21" s="30">
        <v>0</v>
      </c>
      <c r="H21" s="31">
        <f t="shared" si="1"/>
        <v>0</v>
      </c>
      <c r="I21" s="31">
        <f t="shared" si="2"/>
        <v>0.15877102125279413</v>
      </c>
      <c r="J21" s="32">
        <f t="shared" si="5"/>
        <v>68.727211969697009</v>
      </c>
      <c r="K21" s="32">
        <f t="shared" si="3"/>
        <v>5.2867086130536158</v>
      </c>
      <c r="L21" s="29">
        <v>48</v>
      </c>
      <c r="M21" s="33">
        <f t="shared" si="6"/>
        <v>0.27083333333333331</v>
      </c>
      <c r="N21" s="29">
        <v>149</v>
      </c>
      <c r="O21" s="34">
        <f t="shared" ref="O21:P21" si="29">D21/7</f>
        <v>1.8571428571428572</v>
      </c>
      <c r="P21" s="34">
        <f t="shared" si="29"/>
        <v>0</v>
      </c>
      <c r="Q21" s="29">
        <f t="shared" si="8"/>
        <v>80</v>
      </c>
      <c r="R21" s="29"/>
      <c r="S21" s="35">
        <v>1.13994910941475</v>
      </c>
      <c r="T21" s="28">
        <v>227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191</v>
      </c>
      <c r="AB21" s="40">
        <f t="shared" si="11"/>
        <v>-0.48</v>
      </c>
      <c r="AC21" s="41">
        <v>0.56814236111111116</v>
      </c>
      <c r="AD21" s="39">
        <f t="shared" si="12"/>
        <v>-7.0904166666666661</v>
      </c>
      <c r="AE21" s="39">
        <v>-10.92</v>
      </c>
      <c r="AF21" s="39">
        <v>-11.550913181818183</v>
      </c>
      <c r="AG21" s="39">
        <v>0</v>
      </c>
    </row>
    <row r="22" spans="1:33" ht="15.75" customHeight="1" x14ac:dyDescent="0.2">
      <c r="A22" s="28" t="s">
        <v>57</v>
      </c>
      <c r="B22" s="28" t="s">
        <v>508</v>
      </c>
      <c r="C22" s="15">
        <f t="shared" si="4"/>
        <v>32.406666666666673</v>
      </c>
      <c r="D22" s="29">
        <v>12</v>
      </c>
      <c r="E22" s="29">
        <v>0</v>
      </c>
      <c r="F22" s="30">
        <v>388.88000000000005</v>
      </c>
      <c r="G22" s="30">
        <v>0</v>
      </c>
      <c r="H22" s="31">
        <f t="shared" si="1"/>
        <v>0</v>
      </c>
      <c r="I22" s="31">
        <f t="shared" si="2"/>
        <v>0.13976558788876223</v>
      </c>
      <c r="J22" s="32">
        <f t="shared" si="5"/>
        <v>54.35204181818186</v>
      </c>
      <c r="K22" s="32">
        <f t="shared" si="3"/>
        <v>4.5293368181818217</v>
      </c>
      <c r="L22" s="29">
        <v>80</v>
      </c>
      <c r="M22" s="33">
        <f t="shared" si="6"/>
        <v>0.15</v>
      </c>
      <c r="N22" s="29">
        <v>150</v>
      </c>
      <c r="O22" s="34">
        <f t="shared" ref="O22:P22" si="30">D22/7</f>
        <v>1.7142857142857142</v>
      </c>
      <c r="P22" s="34">
        <f t="shared" si="30"/>
        <v>0</v>
      </c>
      <c r="Q22" s="29">
        <f t="shared" si="8"/>
        <v>87</v>
      </c>
      <c r="R22" s="29"/>
      <c r="S22" s="35">
        <v>1.1946666666666601</v>
      </c>
      <c r="T22" s="28">
        <v>87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0.56814236111111116</v>
      </c>
      <c r="AD22" s="39">
        <f t="shared" si="12"/>
        <v>-6.5449999999999999</v>
      </c>
      <c r="AE22" s="39">
        <v>-10.92</v>
      </c>
      <c r="AF22" s="39">
        <v>-11.550913181818183</v>
      </c>
      <c r="AG22" s="39">
        <v>0</v>
      </c>
    </row>
    <row r="23" spans="1:33" ht="15.75" customHeight="1" x14ac:dyDescent="0.2">
      <c r="A23" s="28" t="s">
        <v>58</v>
      </c>
      <c r="B23" s="28" t="s">
        <v>509</v>
      </c>
      <c r="C23" s="15">
        <f t="shared" si="4"/>
        <v>34.39</v>
      </c>
      <c r="D23" s="29">
        <v>5</v>
      </c>
      <c r="E23" s="29">
        <v>0</v>
      </c>
      <c r="F23" s="32">
        <v>171.95000000000002</v>
      </c>
      <c r="G23" s="30">
        <v>-2.87</v>
      </c>
      <c r="H23" s="31">
        <f t="shared" si="1"/>
        <v>1.6690898517010756E-2</v>
      </c>
      <c r="I23" s="31">
        <f t="shared" si="2"/>
        <v>0.16403518905249051</v>
      </c>
      <c r="J23" s="32">
        <f t="shared" si="5"/>
        <v>28.205850757575746</v>
      </c>
      <c r="K23" s="32">
        <f t="shared" si="3"/>
        <v>5.6411701515151496</v>
      </c>
      <c r="L23" s="29">
        <v>65</v>
      </c>
      <c r="M23" s="33">
        <f t="shared" si="6"/>
        <v>7.6923076923076927E-2</v>
      </c>
      <c r="N23" s="29">
        <v>141</v>
      </c>
      <c r="O23" s="34">
        <f t="shared" ref="O23:P23" si="31">D23/7</f>
        <v>0.7142857142857143</v>
      </c>
      <c r="P23" s="34">
        <f t="shared" si="31"/>
        <v>0</v>
      </c>
      <c r="Q23" s="29">
        <f t="shared" si="8"/>
        <v>197</v>
      </c>
      <c r="R23" s="29"/>
      <c r="S23" s="35">
        <v>1.0373626373626299</v>
      </c>
      <c r="T23" s="28">
        <v>87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191</v>
      </c>
      <c r="AB23" s="40">
        <f t="shared" si="11"/>
        <v>-0.48</v>
      </c>
      <c r="AC23" s="41">
        <v>0.56814236111111116</v>
      </c>
      <c r="AD23" s="39">
        <f t="shared" si="12"/>
        <v>-2.7270833333333333</v>
      </c>
      <c r="AE23" s="39">
        <v>-10.92</v>
      </c>
      <c r="AF23" s="39">
        <v>-11.550913181818183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31.705000000000005</v>
      </c>
      <c r="D24" s="29">
        <v>14</v>
      </c>
      <c r="E24" s="29">
        <v>0</v>
      </c>
      <c r="F24" s="32">
        <v>443.87000000000006</v>
      </c>
      <c r="G24" s="32">
        <v>-2.5100000000000002</v>
      </c>
      <c r="H24" s="31">
        <f t="shared" si="1"/>
        <v>5.654808840426251E-3</v>
      </c>
      <c r="I24" s="31">
        <f t="shared" si="2"/>
        <v>0.11456255687749151</v>
      </c>
      <c r="J24" s="32">
        <f t="shared" si="5"/>
        <v>50.850882121212159</v>
      </c>
      <c r="K24" s="32">
        <f t="shared" si="3"/>
        <v>3.6322058658008687</v>
      </c>
      <c r="L24" s="29">
        <v>65</v>
      </c>
      <c r="M24" s="33">
        <f t="shared" si="6"/>
        <v>0.2153846153846154</v>
      </c>
      <c r="N24" s="29">
        <v>127</v>
      </c>
      <c r="O24" s="34">
        <f t="shared" ref="O24:P24" si="32">D24/7</f>
        <v>2</v>
      </c>
      <c r="P24" s="34">
        <f t="shared" si="32"/>
        <v>0</v>
      </c>
      <c r="Q24" s="29">
        <f t="shared" si="8"/>
        <v>63</v>
      </c>
      <c r="R24" s="29"/>
      <c r="S24" s="35">
        <v>0.81506849315068497</v>
      </c>
      <c r="T24" s="28">
        <v>87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191</v>
      </c>
      <c r="AB24" s="40">
        <f t="shared" si="11"/>
        <v>-0.48</v>
      </c>
      <c r="AC24" s="41">
        <v>0.56814236111111116</v>
      </c>
      <c r="AD24" s="39">
        <f t="shared" si="12"/>
        <v>-7.6358333333333333</v>
      </c>
      <c r="AE24" s="39">
        <v>-10.92</v>
      </c>
      <c r="AF24" s="39">
        <v>-11.550913181818183</v>
      </c>
      <c r="AG24" s="39">
        <v>-1.7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31.79</v>
      </c>
      <c r="D25" s="16">
        <v>10</v>
      </c>
      <c r="E25" s="16">
        <v>0</v>
      </c>
      <c r="F25" s="17">
        <v>317.89999999999998</v>
      </c>
      <c r="G25" s="17">
        <v>-3.93</v>
      </c>
      <c r="H25" s="31">
        <f t="shared" si="1"/>
        <v>1.2362378106322744E-2</v>
      </c>
      <c r="I25" s="31">
        <f t="shared" si="2"/>
        <v>0.10311680822061435</v>
      </c>
      <c r="J25" s="32">
        <f t="shared" si="5"/>
        <v>32.780833333333298</v>
      </c>
      <c r="K25" s="32">
        <f t="shared" si="3"/>
        <v>3.2780833333333299</v>
      </c>
      <c r="L25" s="16">
        <v>82</v>
      </c>
      <c r="M25" s="33">
        <f t="shared" si="6"/>
        <v>0.12195121951219512</v>
      </c>
      <c r="N25" s="16">
        <v>116</v>
      </c>
      <c r="O25" s="34">
        <f t="shared" ref="O25:P25" si="33">D25/7</f>
        <v>1.4285714285714286</v>
      </c>
      <c r="P25" s="34">
        <f t="shared" si="33"/>
        <v>0</v>
      </c>
      <c r="Q25" s="29">
        <f t="shared" si="8"/>
        <v>81</v>
      </c>
      <c r="R25" s="29"/>
      <c r="S25" s="21">
        <v>0.97847358121330719</v>
      </c>
      <c r="T25" s="28">
        <v>87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191</v>
      </c>
      <c r="AB25" s="40">
        <f t="shared" si="11"/>
        <v>-0.48</v>
      </c>
      <c r="AC25" s="41">
        <v>0.56814236111111116</v>
      </c>
      <c r="AD25" s="39">
        <f t="shared" si="12"/>
        <v>-5.4541666666666666</v>
      </c>
      <c r="AE25" s="25">
        <v>-10.92</v>
      </c>
      <c r="AF25" s="25">
        <v>-11.55</v>
      </c>
      <c r="AG25" s="25">
        <v>-3.35</v>
      </c>
    </row>
    <row r="26" spans="1:33" ht="15.75" customHeight="1" x14ac:dyDescent="0.2">
      <c r="A26" s="14" t="s">
        <v>61</v>
      </c>
      <c r="B26" s="14" t="s">
        <v>510</v>
      </c>
      <c r="C26" s="15">
        <f t="shared" si="4"/>
        <v>26.657777777777778</v>
      </c>
      <c r="D26" s="16">
        <v>9</v>
      </c>
      <c r="E26" s="16">
        <v>2</v>
      </c>
      <c r="F26" s="17">
        <v>239.92</v>
      </c>
      <c r="G26" s="17">
        <v>-1.68</v>
      </c>
      <c r="H26" s="31">
        <f t="shared" si="1"/>
        <v>7.0023341113704569E-3</v>
      </c>
      <c r="I26" s="31">
        <f t="shared" si="2"/>
        <v>-3.5407505153229886E-2</v>
      </c>
      <c r="J26" s="32">
        <f t="shared" si="5"/>
        <v>-8.4949686363629144</v>
      </c>
      <c r="K26" s="32">
        <f t="shared" si="3"/>
        <v>-0.94388540404032384</v>
      </c>
      <c r="L26" s="16">
        <v>39</v>
      </c>
      <c r="M26" s="33">
        <f t="shared" si="6"/>
        <v>0.23076923076923078</v>
      </c>
      <c r="N26" s="16">
        <v>106</v>
      </c>
      <c r="O26" s="34">
        <f t="shared" ref="O26:P26" si="34">D26/7</f>
        <v>1.2857142857142858</v>
      </c>
      <c r="P26" s="34">
        <f t="shared" si="34"/>
        <v>0.2857142857142857</v>
      </c>
      <c r="Q26" s="29">
        <f t="shared" si="8"/>
        <v>67</v>
      </c>
      <c r="R26" s="29"/>
      <c r="S26" s="21">
        <v>1.0886597938144329</v>
      </c>
      <c r="T26" s="28">
        <v>87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191</v>
      </c>
      <c r="AB26" s="40">
        <f t="shared" si="11"/>
        <v>-0.48</v>
      </c>
      <c r="AC26" s="41">
        <v>0.56814236111111116</v>
      </c>
      <c r="AD26" s="39">
        <f t="shared" si="12"/>
        <v>-4.9087499999999995</v>
      </c>
      <c r="AE26" s="25">
        <v>-11.32</v>
      </c>
      <c r="AF26" s="25">
        <v>-11.5509131818181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31.132857142857144</v>
      </c>
      <c r="D27" s="16">
        <v>7</v>
      </c>
      <c r="E27" s="16">
        <v>0</v>
      </c>
      <c r="F27" s="17">
        <v>217.93</v>
      </c>
      <c r="G27" s="17">
        <v>-0.08</v>
      </c>
      <c r="H27" s="31">
        <f t="shared" si="1"/>
        <v>3.6709035011242141E-4</v>
      </c>
      <c r="I27" s="31">
        <f t="shared" si="2"/>
        <v>8.3266145370562178E-2</v>
      </c>
      <c r="J27" s="32">
        <f t="shared" si="5"/>
        <v>18.146191060606615</v>
      </c>
      <c r="K27" s="32">
        <f t="shared" si="3"/>
        <v>2.5923130086580879</v>
      </c>
      <c r="L27" s="16">
        <v>47</v>
      </c>
      <c r="M27" s="33">
        <f t="shared" si="6"/>
        <v>0.14893617021276595</v>
      </c>
      <c r="N27" s="16">
        <v>97</v>
      </c>
      <c r="O27" s="34">
        <f t="shared" ref="O27:P27" si="35">D27/7</f>
        <v>1</v>
      </c>
      <c r="P27" s="34">
        <f t="shared" si="35"/>
        <v>0</v>
      </c>
      <c r="Q27" s="29">
        <f t="shared" si="8"/>
        <v>97</v>
      </c>
      <c r="R27" s="29"/>
      <c r="S27" s="21">
        <v>1.051823416506718</v>
      </c>
      <c r="T27" s="28">
        <v>227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191</v>
      </c>
      <c r="AB27" s="40">
        <f t="shared" si="11"/>
        <v>-0.48</v>
      </c>
      <c r="AC27" s="41">
        <v>0.56814236111111116</v>
      </c>
      <c r="AD27" s="39">
        <f t="shared" si="12"/>
        <v>-3.8179166666666666</v>
      </c>
      <c r="AE27" s="25">
        <v>-11.32</v>
      </c>
      <c r="AF27" s="25">
        <v>-11.5509131818181</v>
      </c>
      <c r="AG27" s="25">
        <v>-3.1</v>
      </c>
    </row>
    <row r="28" spans="1:33" ht="15.75" customHeight="1" x14ac:dyDescent="0.2">
      <c r="A28" s="14" t="s">
        <v>63</v>
      </c>
      <c r="B28" s="14" t="s">
        <v>197</v>
      </c>
      <c r="C28" s="15">
        <f t="shared" si="4"/>
        <v>32.156666666666666</v>
      </c>
      <c r="D28" s="16">
        <v>6</v>
      </c>
      <c r="E28" s="16">
        <v>0</v>
      </c>
      <c r="F28" s="17">
        <v>192.94</v>
      </c>
      <c r="G28" s="17">
        <v>0</v>
      </c>
      <c r="H28" s="31">
        <f t="shared" si="1"/>
        <v>0</v>
      </c>
      <c r="I28" s="31">
        <f t="shared" si="2"/>
        <v>0.12180481449720847</v>
      </c>
      <c r="J28" s="32">
        <f t="shared" si="5"/>
        <v>23.501020909091402</v>
      </c>
      <c r="K28" s="32">
        <f t="shared" si="3"/>
        <v>3.9168368181819004</v>
      </c>
      <c r="L28" s="16">
        <v>46</v>
      </c>
      <c r="M28" s="33">
        <f t="shared" si="6"/>
        <v>0.13043478260869565</v>
      </c>
      <c r="N28" s="16">
        <v>91</v>
      </c>
      <c r="O28" s="34">
        <f t="shared" ref="O28:P28" si="36">D28/7</f>
        <v>0.8571428571428571</v>
      </c>
      <c r="P28" s="34">
        <f t="shared" si="36"/>
        <v>0</v>
      </c>
      <c r="Q28" s="29">
        <f t="shared" si="8"/>
        <v>106</v>
      </c>
      <c r="R28" s="29"/>
      <c r="S28" s="21">
        <v>0.86021505376344087</v>
      </c>
      <c r="T28" s="14" t="s">
        <v>33</v>
      </c>
      <c r="U28" s="22">
        <v>70</v>
      </c>
      <c r="V28" s="43" t="s">
        <v>272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191</v>
      </c>
      <c r="AB28" s="40">
        <f t="shared" si="11"/>
        <v>-0.48</v>
      </c>
      <c r="AC28" s="41">
        <v>0.56814236111111116</v>
      </c>
      <c r="AD28" s="39">
        <f t="shared" si="12"/>
        <v>-3.2725</v>
      </c>
      <c r="AE28" s="25">
        <v>-11.32</v>
      </c>
      <c r="AF28" s="25">
        <v>-11.5509131818181</v>
      </c>
      <c r="AG28" s="25">
        <v>0</v>
      </c>
    </row>
    <row r="29" spans="1:33" ht="15.75" customHeight="1" x14ac:dyDescent="0.2">
      <c r="A29" s="14" t="s">
        <v>65</v>
      </c>
      <c r="B29" s="14" t="s">
        <v>511</v>
      </c>
      <c r="C29" s="15">
        <f t="shared" si="4"/>
        <v>28.435555555555553</v>
      </c>
      <c r="D29" s="16">
        <v>9</v>
      </c>
      <c r="E29" s="16">
        <v>0</v>
      </c>
      <c r="F29" s="17">
        <v>255.92</v>
      </c>
      <c r="G29" s="17">
        <v>0</v>
      </c>
      <c r="H29" s="31">
        <f t="shared" si="1"/>
        <v>0</v>
      </c>
      <c r="I29" s="31">
        <f t="shared" si="2"/>
        <v>2.6512313862289336E-2</v>
      </c>
      <c r="J29" s="32">
        <f t="shared" si="5"/>
        <v>6.7850313636370867</v>
      </c>
      <c r="K29" s="32">
        <f t="shared" si="3"/>
        <v>0.7538923737374541</v>
      </c>
      <c r="L29" s="16">
        <v>39</v>
      </c>
      <c r="M29" s="33">
        <f t="shared" si="6"/>
        <v>0.23076923076923078</v>
      </c>
      <c r="N29" s="16">
        <v>82</v>
      </c>
      <c r="O29" s="34">
        <f t="shared" ref="O29:P29" si="37">D29/7</f>
        <v>1.2857142857142858</v>
      </c>
      <c r="P29" s="34">
        <f t="shared" si="37"/>
        <v>0</v>
      </c>
      <c r="Q29" s="29">
        <f t="shared" si="8"/>
        <v>63</v>
      </c>
      <c r="R29" s="29"/>
      <c r="S29" s="21">
        <v>0.94271685761047463</v>
      </c>
      <c r="T29" s="14" t="s">
        <v>33</v>
      </c>
      <c r="U29" s="22">
        <v>70</v>
      </c>
      <c r="V29" s="43" t="s">
        <v>274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191</v>
      </c>
      <c r="AB29" s="40">
        <f t="shared" si="11"/>
        <v>-0.48</v>
      </c>
      <c r="AC29" s="41">
        <v>0.56814236111111116</v>
      </c>
      <c r="AD29" s="39">
        <f t="shared" si="12"/>
        <v>-4.9087499999999995</v>
      </c>
      <c r="AE29" s="25">
        <v>-11.32</v>
      </c>
      <c r="AF29" s="25">
        <v>-11.5509131818181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32.090000000000003</v>
      </c>
      <c r="D30" s="16">
        <v>10</v>
      </c>
      <c r="E30" s="16">
        <v>0</v>
      </c>
      <c r="F30" s="17">
        <v>320.90000000000003</v>
      </c>
      <c r="G30" s="17">
        <v>0</v>
      </c>
      <c r="H30" s="31">
        <f t="shared" si="1"/>
        <v>0</v>
      </c>
      <c r="I30" s="31">
        <f t="shared" si="2"/>
        <v>6.8635216059000831E-2</v>
      </c>
      <c r="J30" s="32">
        <f t="shared" si="5"/>
        <v>22.025040833333371</v>
      </c>
      <c r="K30" s="32">
        <f t="shared" si="3"/>
        <v>2.2025040833333369</v>
      </c>
      <c r="L30" s="16">
        <v>35</v>
      </c>
      <c r="M30" s="33">
        <f t="shared" si="6"/>
        <v>0.2857142857142857</v>
      </c>
      <c r="N30" s="16">
        <v>76</v>
      </c>
      <c r="O30" s="34">
        <f t="shared" ref="O30:P30" si="38">D30/7</f>
        <v>1.4285714285714286</v>
      </c>
      <c r="P30" s="34">
        <f t="shared" si="38"/>
        <v>0</v>
      </c>
      <c r="Q30" s="29">
        <f t="shared" si="8"/>
        <v>53</v>
      </c>
      <c r="R30" s="29"/>
      <c r="S30" s="21">
        <v>0.99820466786355477</v>
      </c>
      <c r="T30" s="14" t="s">
        <v>33</v>
      </c>
      <c r="U30" s="22">
        <v>70</v>
      </c>
      <c r="V30" s="43" t="s">
        <v>275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0.56814236111111116</v>
      </c>
      <c r="AD30" s="39">
        <f t="shared" si="12"/>
        <v>-5.4541666666666666</v>
      </c>
      <c r="AE30" s="25">
        <v>-11.32</v>
      </c>
      <c r="AF30" s="25">
        <v>-13.04857925</v>
      </c>
      <c r="AG30" s="25">
        <v>-1.6</v>
      </c>
    </row>
    <row r="31" spans="1:33" ht="15.75" customHeight="1" x14ac:dyDescent="0.2">
      <c r="A31" s="14" t="s">
        <v>67</v>
      </c>
      <c r="B31" s="49" t="s">
        <v>82</v>
      </c>
      <c r="C31" s="15">
        <f t="shared" si="4"/>
        <v>31.99</v>
      </c>
      <c r="D31" s="16">
        <v>5</v>
      </c>
      <c r="E31" s="16">
        <v>0</v>
      </c>
      <c r="F31" s="17">
        <v>159.94999999999999</v>
      </c>
      <c r="G31" s="44">
        <v>0</v>
      </c>
      <c r="H31" s="31">
        <f t="shared" si="1"/>
        <v>0</v>
      </c>
      <c r="I31" s="31">
        <f t="shared" si="2"/>
        <v>7.1194250807543907E-2</v>
      </c>
      <c r="J31" s="32">
        <f t="shared" si="5"/>
        <v>11.387520416666646</v>
      </c>
      <c r="K31" s="32">
        <f t="shared" si="3"/>
        <v>2.2775040833333291</v>
      </c>
      <c r="L31" s="16">
        <v>46</v>
      </c>
      <c r="M31" s="33">
        <f t="shared" si="6"/>
        <v>0.10869565217391304</v>
      </c>
      <c r="N31" s="16">
        <v>67</v>
      </c>
      <c r="O31" s="34">
        <f t="shared" ref="O31:P32" si="39">D31/7</f>
        <v>0.7142857142857143</v>
      </c>
      <c r="P31" s="34">
        <f t="shared" si="39"/>
        <v>0</v>
      </c>
      <c r="Q31" s="29">
        <f t="shared" si="8"/>
        <v>93</v>
      </c>
      <c r="R31" s="29"/>
      <c r="S31" s="21">
        <v>1.0681818181818099</v>
      </c>
      <c r="T31" s="14">
        <v>140</v>
      </c>
      <c r="U31" s="22">
        <v>70</v>
      </c>
      <c r="V31" s="43" t="s">
        <v>1360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0.56814236111111116</v>
      </c>
      <c r="AD31" s="39">
        <f t="shared" si="12"/>
        <v>-2.7270833333333333</v>
      </c>
      <c r="AE31" s="45">
        <v>-11.32</v>
      </c>
      <c r="AF31" s="45">
        <v>-13.048579250000001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27.419999999999998</v>
      </c>
      <c r="D32" s="54">
        <v>7</v>
      </c>
      <c r="E32" s="54">
        <v>0</v>
      </c>
      <c r="F32" s="55">
        <v>191.94</v>
      </c>
      <c r="G32" s="55">
        <v>0</v>
      </c>
      <c r="H32" s="31">
        <f t="shared" si="1"/>
        <v>0</v>
      </c>
      <c r="I32" s="31">
        <f t="shared" si="2"/>
        <v>-6.6942645705255127E-2</v>
      </c>
      <c r="J32" s="32">
        <f t="shared" si="5"/>
        <v>-12.848971416666668</v>
      </c>
      <c r="K32" s="32">
        <f t="shared" si="3"/>
        <v>-1.8355673452380954</v>
      </c>
      <c r="L32" s="54">
        <v>42</v>
      </c>
      <c r="M32" s="33">
        <f t="shared" si="6"/>
        <v>0.16666666666666666</v>
      </c>
      <c r="N32" s="54">
        <v>61</v>
      </c>
      <c r="O32" s="34">
        <f t="shared" si="39"/>
        <v>1</v>
      </c>
      <c r="P32" s="34">
        <f t="shared" si="39"/>
        <v>0</v>
      </c>
      <c r="Q32" s="29">
        <f t="shared" si="8"/>
        <v>61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0.99009900990099009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191</v>
      </c>
      <c r="AB32" s="40">
        <f t="shared" si="11"/>
        <v>-0.48</v>
      </c>
      <c r="AC32" s="59">
        <v>0.56814236111111116</v>
      </c>
      <c r="AD32" s="39">
        <f t="shared" si="12"/>
        <v>-3.8179166666666666</v>
      </c>
      <c r="AE32" s="60">
        <v>-11.32</v>
      </c>
      <c r="AF32" s="60">
        <v>-13.04857925</v>
      </c>
      <c r="AG32" s="60">
        <v>-1.6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1:33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1:33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1:33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1:33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1:33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1:33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1:33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1:33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1:33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21.1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Mounted Coat Rack with Shelf - 27 Inch Rustic Wooden 5 Hook Coat Hanger Rail, Charred Wood, Black Metal Hooks")</f>
        <v>Wall Mounted Coat Rack with Shelf - 27 Inch Rustic Wooden 5 Hook Coat Hanger Rail, Charred Wood, Black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Info!B1:BJ5000""),2,FALSE),"""")"),"B07XK9VHQ5")</f>
        <v>B07XK9VHQ5</v>
      </c>
      <c r="B2" s="2" t="s">
        <v>512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16.25" customHeight="1" x14ac:dyDescent="0.2">
      <c r="A3" s="83" t="s">
        <v>30</v>
      </c>
      <c r="B3" s="80"/>
      <c r="C3" s="3">
        <f>((AE32+AF32)/0.85)*-1</f>
        <v>29.115975588235294</v>
      </c>
      <c r="D3" s="4">
        <f>SUM(D4:D99702)</f>
        <v>614</v>
      </c>
      <c r="E3" s="4"/>
      <c r="F3" s="5">
        <f t="shared" ref="F3:G3" si="0">SUM(F4:F99702)</f>
        <v>28130.95</v>
      </c>
      <c r="G3" s="5">
        <f t="shared" si="0"/>
        <v>-290.17999999999995</v>
      </c>
      <c r="H3" s="6">
        <f t="shared" ref="H3:H32" si="1">G3/F3*-1</f>
        <v>1.0315328845986358E-2</v>
      </c>
      <c r="I3" s="7">
        <f t="shared" ref="I3:I32" si="2">J3/F3</f>
        <v>0.33204625139012889</v>
      </c>
      <c r="J3" s="5">
        <f>SUM(J4:J99702)</f>
        <v>9340.7764955431467</v>
      </c>
      <c r="K3" s="5">
        <f t="shared" ref="K3:K32" si="3">J3/D3</f>
        <v>15.212991035086558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Sheet!a1:g5000""),2,FALSE),"""")"),"4.5 - March
4.5 - April
3.5 - May
3.5 - June
3 - July
3 - Aug
3 - Sept
3 - Oct
3 - Nov
3 - Dec
5 - Jan
5 - Feb")</f>
        <v>4.5 - March
4.5 - April
3.5 - May
3.5 - June
3 - July
3 - Aug
3 - Sept
3 - Oct
3 - Nov
3 - Dec
5 - Jan
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19</v>
      </c>
      <c r="X3" s="6">
        <f>W3/D3</f>
        <v>3.0944625407166124E-2</v>
      </c>
      <c r="Y3" s="5"/>
      <c r="Z3" s="4"/>
      <c r="AA3" s="4"/>
      <c r="AB3" s="4"/>
      <c r="AC3" s="4"/>
      <c r="AD3" s="5">
        <f>SUM(AD4:AD99702)</f>
        <v>-387.73154600231749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Info!B2:BZ3000""),37,FALSE)),"""")*-1"),-13.04857925)</f>
        <v>-13.04857925</v>
      </c>
      <c r="AG3" s="5">
        <f>SUM(AG4:AG99702)</f>
        <v>-27.86</v>
      </c>
    </row>
    <row r="4" spans="1:33" ht="15.75" customHeight="1" x14ac:dyDescent="0.2">
      <c r="A4" s="14" t="s">
        <v>31</v>
      </c>
      <c r="B4" s="14" t="s">
        <v>502</v>
      </c>
      <c r="C4" s="15">
        <f t="shared" ref="C4:C32" si="4">IFERROR(F4/D4," - ")</f>
        <v>44.593773584905641</v>
      </c>
      <c r="D4" s="16">
        <v>53</v>
      </c>
      <c r="E4" s="16">
        <v>0</v>
      </c>
      <c r="F4" s="17">
        <v>2363.4699999999989</v>
      </c>
      <c r="G4" s="17">
        <v>-0.13</v>
      </c>
      <c r="H4" s="18">
        <f t="shared" si="1"/>
        <v>5.5003871426335038E-5</v>
      </c>
      <c r="I4" s="18">
        <f t="shared" si="2"/>
        <v>0.34291600774208297</v>
      </c>
      <c r="J4" s="17">
        <f t="shared" ref="J4:J32" si="5">F4*0.85+G4+AF4*D4+D4*AE4+AG4+AD4</f>
        <v>810.47169681818048</v>
      </c>
      <c r="K4" s="17">
        <f t="shared" si="3"/>
        <v>15.291918807890198</v>
      </c>
      <c r="L4" s="16">
        <v>140</v>
      </c>
      <c r="M4" s="19">
        <f t="shared" ref="M4:M32" si="6">IFERROR(D4/L4,"-")</f>
        <v>0.37857142857142856</v>
      </c>
      <c r="N4" s="16">
        <v>260</v>
      </c>
      <c r="O4" s="20">
        <f t="shared" ref="O4:P4" si="7">D4/7</f>
        <v>7.5714285714285712</v>
      </c>
      <c r="P4" s="20">
        <f t="shared" si="7"/>
        <v>0</v>
      </c>
      <c r="Q4" s="16">
        <f t="shared" ref="Q4:Q32" si="8">ROUNDDOWN(N4/(O4+P4),0)</f>
        <v>34</v>
      </c>
      <c r="R4" s="16"/>
      <c r="S4" s="21">
        <v>1.15419847328244</v>
      </c>
      <c r="T4" s="14">
        <v>532</v>
      </c>
      <c r="U4" s="22">
        <v>42</v>
      </c>
      <c r="V4" s="23" t="s">
        <v>513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191</v>
      </c>
      <c r="AB4" s="26">
        <f t="shared" ref="AB4:AB32" si="11">IF(OR(AA4="UsLargeStandardSize",AA4="UsSmallStandardSize"),-0.69,-0.48)</f>
        <v>-0.48</v>
      </c>
      <c r="AC4" s="27">
        <v>0.65770833333333323</v>
      </c>
      <c r="AD4" s="25">
        <f t="shared" ref="AD4:AD32" si="12">IFERROR(AB4*AC4*D4*2,0)</f>
        <v>-33.464199999999991</v>
      </c>
      <c r="AE4" s="25">
        <v>-11.3</v>
      </c>
      <c r="AF4" s="25">
        <v>-10.67893590909091</v>
      </c>
      <c r="AG4" s="25">
        <v>0</v>
      </c>
    </row>
    <row r="5" spans="1:33" ht="15.75" customHeight="1" x14ac:dyDescent="0.2">
      <c r="A5" s="28" t="s">
        <v>35</v>
      </c>
      <c r="B5" s="28" t="s">
        <v>514</v>
      </c>
      <c r="C5" s="15">
        <f t="shared" si="4"/>
        <v>45.525352112675982</v>
      </c>
      <c r="D5" s="29">
        <v>71</v>
      </c>
      <c r="E5" s="29">
        <v>0</v>
      </c>
      <c r="F5" s="30">
        <v>3232.2999999999947</v>
      </c>
      <c r="G5" s="30">
        <v>-0.08</v>
      </c>
      <c r="H5" s="31">
        <f t="shared" si="1"/>
        <v>2.4750177891903639E-5</v>
      </c>
      <c r="I5" s="31">
        <f t="shared" si="2"/>
        <v>0.35330544951032544</v>
      </c>
      <c r="J5" s="32">
        <f t="shared" si="5"/>
        <v>1141.989204452223</v>
      </c>
      <c r="K5" s="32">
        <f t="shared" si="3"/>
        <v>16.08435499228483</v>
      </c>
      <c r="L5" s="29">
        <v>279</v>
      </c>
      <c r="M5" s="33">
        <f t="shared" si="6"/>
        <v>0.25448028673835127</v>
      </c>
      <c r="N5" s="29">
        <v>195</v>
      </c>
      <c r="O5" s="34">
        <f t="shared" ref="O5:P5" si="13">D5/7</f>
        <v>10.142857142857142</v>
      </c>
      <c r="P5" s="34">
        <f t="shared" si="13"/>
        <v>0</v>
      </c>
      <c r="Q5" s="29">
        <f t="shared" si="8"/>
        <v>19</v>
      </c>
      <c r="R5" s="29"/>
      <c r="S5" s="35">
        <v>1.45994065281899</v>
      </c>
      <c r="T5" s="28">
        <v>532</v>
      </c>
      <c r="U5" s="36">
        <v>42</v>
      </c>
      <c r="V5" s="37" t="s">
        <v>513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191</v>
      </c>
      <c r="AB5" s="40">
        <f t="shared" si="11"/>
        <v>-0.48</v>
      </c>
      <c r="AC5" s="41">
        <v>0.65847045191193498</v>
      </c>
      <c r="AD5" s="39">
        <f t="shared" si="12"/>
        <v>-44.881346002317485</v>
      </c>
      <c r="AE5" s="39">
        <v>-11.3</v>
      </c>
      <c r="AF5" s="39">
        <v>-10.67893590909091</v>
      </c>
      <c r="AG5" s="39">
        <v>0</v>
      </c>
    </row>
    <row r="6" spans="1:33" ht="15.75" customHeight="1" x14ac:dyDescent="0.2">
      <c r="A6" s="28" t="s">
        <v>37</v>
      </c>
      <c r="B6" s="28" t="s">
        <v>515</v>
      </c>
      <c r="C6" s="15">
        <f t="shared" si="4"/>
        <v>47.112439024390248</v>
      </c>
      <c r="D6" s="29">
        <v>41</v>
      </c>
      <c r="E6" s="29">
        <v>2</v>
      </c>
      <c r="F6" s="30">
        <v>1931.6100000000001</v>
      </c>
      <c r="G6" s="30">
        <v>-0.02</v>
      </c>
      <c r="H6" s="31">
        <f t="shared" si="1"/>
        <v>1.0354056978375551E-5</v>
      </c>
      <c r="I6" s="31">
        <f t="shared" si="2"/>
        <v>0.37006679802199871</v>
      </c>
      <c r="J6" s="32">
        <f t="shared" si="5"/>
        <v>714.82472772727294</v>
      </c>
      <c r="K6" s="32">
        <f t="shared" si="3"/>
        <v>17.434749456762756</v>
      </c>
      <c r="L6" s="29">
        <v>291</v>
      </c>
      <c r="M6" s="33">
        <f t="shared" si="6"/>
        <v>0.14089347079037801</v>
      </c>
      <c r="N6" s="29">
        <v>146</v>
      </c>
      <c r="O6" s="34">
        <f t="shared" ref="O6:P6" si="14">D6/7</f>
        <v>5.8571428571428568</v>
      </c>
      <c r="P6" s="34">
        <f t="shared" si="14"/>
        <v>0.2857142857142857</v>
      </c>
      <c r="Q6" s="29">
        <f t="shared" si="8"/>
        <v>23</v>
      </c>
      <c r="R6" s="29"/>
      <c r="S6" s="35">
        <v>1.57297297297297</v>
      </c>
      <c r="T6" s="28">
        <v>532</v>
      </c>
      <c r="U6" s="36">
        <v>42</v>
      </c>
      <c r="V6" s="37" t="s">
        <v>516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191</v>
      </c>
      <c r="AB6" s="40">
        <f t="shared" si="11"/>
        <v>-0.48</v>
      </c>
      <c r="AC6" s="41">
        <v>0.65770833333333323</v>
      </c>
      <c r="AD6" s="39">
        <f t="shared" si="12"/>
        <v>-25.887399999999992</v>
      </c>
      <c r="AE6" s="39">
        <v>-11.3</v>
      </c>
      <c r="AF6" s="39">
        <v>-10.67893590909091</v>
      </c>
      <c r="AG6" s="39">
        <v>0</v>
      </c>
    </row>
    <row r="7" spans="1:33" ht="15.75" customHeight="1" x14ac:dyDescent="0.2">
      <c r="A7" s="28" t="s">
        <v>39</v>
      </c>
      <c r="B7" s="28" t="s">
        <v>517</v>
      </c>
      <c r="C7" s="15">
        <f t="shared" si="4"/>
        <v>53.025714285714287</v>
      </c>
      <c r="D7" s="29">
        <v>28</v>
      </c>
      <c r="E7" s="29">
        <v>0</v>
      </c>
      <c r="F7" s="30">
        <v>1484.72</v>
      </c>
      <c r="G7" s="30">
        <v>0</v>
      </c>
      <c r="H7" s="31">
        <f t="shared" si="1"/>
        <v>0</v>
      </c>
      <c r="I7" s="31">
        <f t="shared" si="2"/>
        <v>0.42359676878162505</v>
      </c>
      <c r="J7" s="32">
        <f t="shared" si="5"/>
        <v>628.92259454545433</v>
      </c>
      <c r="K7" s="32">
        <f t="shared" si="3"/>
        <v>22.461521233766227</v>
      </c>
      <c r="L7" s="29">
        <v>254</v>
      </c>
      <c r="M7" s="33">
        <f t="shared" si="6"/>
        <v>0.11023622047244094</v>
      </c>
      <c r="N7" s="29">
        <v>121</v>
      </c>
      <c r="O7" s="34">
        <f t="shared" ref="O7:P7" si="15">D7/7</f>
        <v>4</v>
      </c>
      <c r="P7" s="34">
        <f t="shared" si="15"/>
        <v>0</v>
      </c>
      <c r="Q7" s="29">
        <f t="shared" si="8"/>
        <v>30</v>
      </c>
      <c r="R7" s="29"/>
      <c r="S7" s="35">
        <v>1.7804154302670601</v>
      </c>
      <c r="T7" s="28">
        <v>832</v>
      </c>
      <c r="U7" s="36">
        <v>42</v>
      </c>
      <c r="V7" s="37" t="s">
        <v>518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191</v>
      </c>
      <c r="AB7" s="40">
        <f t="shared" si="11"/>
        <v>-0.48</v>
      </c>
      <c r="AC7" s="41">
        <v>0.65770833333333323</v>
      </c>
      <c r="AD7" s="39">
        <f t="shared" si="12"/>
        <v>-17.679199999999994</v>
      </c>
      <c r="AE7" s="39">
        <v>-11.3</v>
      </c>
      <c r="AF7" s="39">
        <v>-10.67893590909091</v>
      </c>
      <c r="AG7" s="39">
        <v>0</v>
      </c>
    </row>
    <row r="8" spans="1:33" ht="15.75" customHeight="1" x14ac:dyDescent="0.2">
      <c r="A8" s="28" t="s">
        <v>41</v>
      </c>
      <c r="B8" s="28" t="s">
        <v>519</v>
      </c>
      <c r="C8" s="15">
        <f t="shared" si="4"/>
        <v>55.4314705882353</v>
      </c>
      <c r="D8" s="29">
        <v>34</v>
      </c>
      <c r="E8" s="29">
        <v>0</v>
      </c>
      <c r="F8" s="30">
        <v>1884.67</v>
      </c>
      <c r="G8" s="30">
        <v>-7.0000000000000007E-2</v>
      </c>
      <c r="H8" s="31">
        <f t="shared" si="1"/>
        <v>3.7141780789209785E-5</v>
      </c>
      <c r="I8" s="31">
        <f t="shared" si="2"/>
        <v>0.44204656518117236</v>
      </c>
      <c r="J8" s="32">
        <f t="shared" si="5"/>
        <v>833.11190000000011</v>
      </c>
      <c r="K8" s="32">
        <f t="shared" si="3"/>
        <v>24.50329117647059</v>
      </c>
      <c r="L8" s="29">
        <v>218</v>
      </c>
      <c r="M8" s="33">
        <f t="shared" si="6"/>
        <v>0.15596330275229359</v>
      </c>
      <c r="N8" s="29">
        <v>82</v>
      </c>
      <c r="O8" s="34">
        <f t="shared" ref="O8:P8" si="16">D8/7</f>
        <v>4.8571428571428568</v>
      </c>
      <c r="P8" s="34">
        <f t="shared" si="16"/>
        <v>0</v>
      </c>
      <c r="Q8" s="29">
        <f t="shared" si="8"/>
        <v>16</v>
      </c>
      <c r="R8" s="29"/>
      <c r="S8" s="35">
        <v>2.3445825932504398</v>
      </c>
      <c r="T8" s="28">
        <v>809</v>
      </c>
      <c r="U8" s="36">
        <v>42</v>
      </c>
      <c r="V8" s="37" t="s">
        <v>520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191</v>
      </c>
      <c r="AB8" s="40">
        <f t="shared" si="11"/>
        <v>-0.48</v>
      </c>
      <c r="AC8" s="41">
        <v>0.65770833333333323</v>
      </c>
      <c r="AD8" s="39">
        <f t="shared" si="12"/>
        <v>-21.467599999999994</v>
      </c>
      <c r="AE8" s="39">
        <v>-11.3</v>
      </c>
      <c r="AF8" s="39">
        <v>-10.68</v>
      </c>
      <c r="AG8" s="39">
        <v>0</v>
      </c>
    </row>
    <row r="9" spans="1:33" ht="15.75" customHeight="1" x14ac:dyDescent="0.2">
      <c r="A9" s="28" t="s">
        <v>43</v>
      </c>
      <c r="B9" s="28" t="s">
        <v>521</v>
      </c>
      <c r="C9" s="15">
        <f t="shared" si="4"/>
        <v>55.852758620689656</v>
      </c>
      <c r="D9" s="29">
        <v>29</v>
      </c>
      <c r="E9" s="29">
        <v>0</v>
      </c>
      <c r="F9" s="30">
        <v>1619.73</v>
      </c>
      <c r="G9" s="30">
        <v>-0.18</v>
      </c>
      <c r="H9" s="31">
        <f t="shared" si="1"/>
        <v>1.1112963271656386E-4</v>
      </c>
      <c r="I9" s="31">
        <f t="shared" si="2"/>
        <v>0.43483987482762393</v>
      </c>
      <c r="J9" s="32">
        <f t="shared" si="5"/>
        <v>704.32319045454733</v>
      </c>
      <c r="K9" s="32">
        <f t="shared" si="3"/>
        <v>24.287006567398183</v>
      </c>
      <c r="L9" s="29">
        <v>185</v>
      </c>
      <c r="M9" s="33">
        <f t="shared" si="6"/>
        <v>0.15675675675675677</v>
      </c>
      <c r="N9" s="29">
        <v>56</v>
      </c>
      <c r="O9" s="34">
        <f t="shared" ref="O9:P9" si="17">D9/7</f>
        <v>4.1428571428571432</v>
      </c>
      <c r="P9" s="34">
        <f t="shared" si="17"/>
        <v>0</v>
      </c>
      <c r="Q9" s="29">
        <f t="shared" si="8"/>
        <v>13</v>
      </c>
      <c r="R9" s="29"/>
      <c r="S9" s="35">
        <v>2.2731871838111299</v>
      </c>
      <c r="T9" s="28">
        <v>809</v>
      </c>
      <c r="U9" s="36">
        <v>42</v>
      </c>
      <c r="V9" s="37" t="s">
        <v>522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191</v>
      </c>
      <c r="AB9" s="40">
        <f t="shared" si="11"/>
        <v>-0.48</v>
      </c>
      <c r="AC9" s="41">
        <v>0.65770833333333323</v>
      </c>
      <c r="AD9" s="39">
        <f t="shared" si="12"/>
        <v>-18.310599999999997</v>
      </c>
      <c r="AE9" s="39">
        <v>-11.3</v>
      </c>
      <c r="AF9" s="39">
        <v>-11.250231363636299</v>
      </c>
      <c r="AG9" s="39">
        <v>0</v>
      </c>
    </row>
    <row r="10" spans="1:33" ht="15.75" customHeight="1" x14ac:dyDescent="0.2">
      <c r="A10" s="28" t="s">
        <v>44</v>
      </c>
      <c r="B10" s="28" t="s">
        <v>523</v>
      </c>
      <c r="C10" s="15">
        <f t="shared" si="4"/>
        <v>63.808181818181815</v>
      </c>
      <c r="D10" s="29">
        <v>11</v>
      </c>
      <c r="E10" s="29">
        <v>0</v>
      </c>
      <c r="F10" s="30">
        <v>701.89</v>
      </c>
      <c r="G10" s="30">
        <v>-0.08</v>
      </c>
      <c r="H10" s="31">
        <f t="shared" si="1"/>
        <v>1.1397797375657155E-4</v>
      </c>
      <c r="I10" s="31">
        <f t="shared" si="2"/>
        <v>0.48658415848637349</v>
      </c>
      <c r="J10" s="32">
        <f t="shared" si="5"/>
        <v>341.52855500000067</v>
      </c>
      <c r="K10" s="32">
        <f t="shared" si="3"/>
        <v>31.048050454545514</v>
      </c>
      <c r="L10" s="29">
        <v>152</v>
      </c>
      <c r="M10" s="33">
        <f t="shared" si="6"/>
        <v>7.2368421052631582E-2</v>
      </c>
      <c r="N10" s="29">
        <v>84</v>
      </c>
      <c r="O10" s="34">
        <f t="shared" ref="O10:P10" si="18">D10/7</f>
        <v>1.5714285714285714</v>
      </c>
      <c r="P10" s="34">
        <f t="shared" si="18"/>
        <v>0</v>
      </c>
      <c r="Q10" s="29">
        <f t="shared" si="8"/>
        <v>53</v>
      </c>
      <c r="R10" s="29"/>
      <c r="S10" s="35">
        <v>1.9314285714285699</v>
      </c>
      <c r="T10" s="28">
        <v>809</v>
      </c>
      <c r="U10" s="36">
        <v>42</v>
      </c>
      <c r="V10" s="37" t="s">
        <v>524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191</v>
      </c>
      <c r="AB10" s="40">
        <f t="shared" si="11"/>
        <v>-0.48</v>
      </c>
      <c r="AC10" s="41">
        <v>0.65770833333333323</v>
      </c>
      <c r="AD10" s="39">
        <f t="shared" si="12"/>
        <v>-6.9453999999999985</v>
      </c>
      <c r="AE10" s="39">
        <v>-11.3</v>
      </c>
      <c r="AF10" s="39">
        <v>-11.250231363636299</v>
      </c>
      <c r="AG10" s="39">
        <v>0</v>
      </c>
    </row>
    <row r="11" spans="1:33" ht="15.75" customHeight="1" x14ac:dyDescent="0.2">
      <c r="A11" s="28" t="s">
        <v>45</v>
      </c>
      <c r="B11" s="14" t="s">
        <v>486</v>
      </c>
      <c r="C11" s="15">
        <f t="shared" si="4"/>
        <v>62.29</v>
      </c>
      <c r="D11" s="29">
        <v>10</v>
      </c>
      <c r="E11" s="29">
        <v>0</v>
      </c>
      <c r="F11" s="30">
        <v>622.9</v>
      </c>
      <c r="G11" s="30">
        <v>-0.25</v>
      </c>
      <c r="H11" s="31">
        <f t="shared" si="1"/>
        <v>4.0134853106437633E-4</v>
      </c>
      <c r="I11" s="31">
        <f t="shared" si="2"/>
        <v>0.47744210365008333</v>
      </c>
      <c r="J11" s="32">
        <f t="shared" si="5"/>
        <v>297.3986863636369</v>
      </c>
      <c r="K11" s="32">
        <f t="shared" si="3"/>
        <v>29.739868636363688</v>
      </c>
      <c r="L11" s="29">
        <v>131</v>
      </c>
      <c r="M11" s="33">
        <f t="shared" si="6"/>
        <v>7.6335877862595422E-2</v>
      </c>
      <c r="N11" s="29">
        <v>73</v>
      </c>
      <c r="O11" s="34">
        <f t="shared" ref="O11:P11" si="19">D11/7</f>
        <v>1.4285714285714286</v>
      </c>
      <c r="P11" s="34">
        <f t="shared" si="19"/>
        <v>0</v>
      </c>
      <c r="Q11" s="29">
        <f t="shared" si="8"/>
        <v>51</v>
      </c>
      <c r="R11" s="29"/>
      <c r="S11" s="35">
        <v>2.1082802547770698</v>
      </c>
      <c r="T11" s="28">
        <v>767</v>
      </c>
      <c r="U11" s="36">
        <v>300</v>
      </c>
      <c r="V11" s="37" t="s">
        <v>525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191</v>
      </c>
      <c r="AB11" s="40">
        <f t="shared" si="11"/>
        <v>-0.48</v>
      </c>
      <c r="AC11" s="41">
        <v>0.65770833333333323</v>
      </c>
      <c r="AD11" s="39">
        <f t="shared" si="12"/>
        <v>-6.3139999999999983</v>
      </c>
      <c r="AE11" s="39">
        <v>-11.3</v>
      </c>
      <c r="AF11" s="39">
        <v>-11.250231363636299</v>
      </c>
      <c r="AG11" s="39">
        <v>0</v>
      </c>
    </row>
    <row r="12" spans="1:33" ht="15.75" customHeight="1" x14ac:dyDescent="0.2">
      <c r="A12" s="28" t="s">
        <v>46</v>
      </c>
      <c r="B12" s="14" t="s">
        <v>486</v>
      </c>
      <c r="C12" s="15">
        <f t="shared" si="4"/>
        <v>61.989999999999995</v>
      </c>
      <c r="D12" s="29">
        <v>9</v>
      </c>
      <c r="E12" s="29">
        <v>0</v>
      </c>
      <c r="F12" s="30">
        <v>557.91</v>
      </c>
      <c r="G12" s="30">
        <v>-0.39999999999999997</v>
      </c>
      <c r="H12" s="31">
        <f t="shared" si="1"/>
        <v>7.1696151709057013E-4</v>
      </c>
      <c r="I12" s="31">
        <f t="shared" si="2"/>
        <v>0.47532544268300142</v>
      </c>
      <c r="J12" s="32">
        <f t="shared" si="5"/>
        <v>265.18881772727332</v>
      </c>
      <c r="K12" s="32">
        <f t="shared" si="3"/>
        <v>29.465424191919258</v>
      </c>
      <c r="L12" s="29">
        <v>102</v>
      </c>
      <c r="M12" s="33">
        <f t="shared" si="6"/>
        <v>8.8235294117647065E-2</v>
      </c>
      <c r="N12" s="29">
        <v>52</v>
      </c>
      <c r="O12" s="34">
        <f t="shared" ref="O12:P12" si="20">D12/7</f>
        <v>1.2857142857142858</v>
      </c>
      <c r="P12" s="34">
        <f t="shared" si="20"/>
        <v>0</v>
      </c>
      <c r="Q12" s="29">
        <f t="shared" si="8"/>
        <v>40</v>
      </c>
      <c r="R12" s="29"/>
      <c r="S12" s="35">
        <v>2.4961832061068701</v>
      </c>
      <c r="T12" s="28">
        <v>767</v>
      </c>
      <c r="U12" s="36">
        <v>300</v>
      </c>
      <c r="V12" s="37" t="s">
        <v>525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191</v>
      </c>
      <c r="AB12" s="40">
        <f t="shared" si="11"/>
        <v>-0.48</v>
      </c>
      <c r="AC12" s="41">
        <v>0.65770833333333323</v>
      </c>
      <c r="AD12" s="39">
        <f t="shared" si="12"/>
        <v>-5.682599999999999</v>
      </c>
      <c r="AE12" s="39">
        <v>-11.3</v>
      </c>
      <c r="AF12" s="39">
        <v>-11.250231363636299</v>
      </c>
      <c r="AG12" s="39">
        <v>0</v>
      </c>
    </row>
    <row r="13" spans="1:33" ht="15.75" customHeight="1" x14ac:dyDescent="0.2">
      <c r="A13" s="28" t="s">
        <v>47</v>
      </c>
      <c r="B13" s="14" t="s">
        <v>486</v>
      </c>
      <c r="C13" s="15">
        <f t="shared" si="4"/>
        <v>62.323333333333338</v>
      </c>
      <c r="D13" s="29">
        <v>15</v>
      </c>
      <c r="E13" s="29">
        <v>0</v>
      </c>
      <c r="F13" s="32">
        <v>934.85</v>
      </c>
      <c r="G13" s="30">
        <v>-0.14000000000000001</v>
      </c>
      <c r="H13" s="31">
        <f t="shared" si="1"/>
        <v>1.4975664545114191E-4</v>
      </c>
      <c r="I13" s="31">
        <f t="shared" si="2"/>
        <v>0.47306819518931215</v>
      </c>
      <c r="J13" s="32">
        <f t="shared" si="5"/>
        <v>442.24780227272845</v>
      </c>
      <c r="K13" s="32">
        <f t="shared" si="3"/>
        <v>29.483186818181895</v>
      </c>
      <c r="L13" s="29">
        <v>65</v>
      </c>
      <c r="M13" s="33">
        <f t="shared" si="6"/>
        <v>0.23076923076923078</v>
      </c>
      <c r="N13" s="29">
        <v>41</v>
      </c>
      <c r="O13" s="34">
        <f t="shared" ref="O13:P13" si="21">D13/7</f>
        <v>2.1428571428571428</v>
      </c>
      <c r="P13" s="34">
        <f t="shared" si="21"/>
        <v>0</v>
      </c>
      <c r="Q13" s="29">
        <f t="shared" si="8"/>
        <v>19</v>
      </c>
      <c r="R13" s="29"/>
      <c r="S13" s="35">
        <v>2.7083333333333299</v>
      </c>
      <c r="T13" s="28">
        <v>767</v>
      </c>
      <c r="U13" s="36">
        <v>300</v>
      </c>
      <c r="V13" s="37" t="s">
        <v>525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191</v>
      </c>
      <c r="AB13" s="40">
        <f t="shared" si="11"/>
        <v>-0.48</v>
      </c>
      <c r="AC13" s="41">
        <v>0.65770833333333323</v>
      </c>
      <c r="AD13" s="39">
        <f t="shared" si="12"/>
        <v>-9.4709999999999983</v>
      </c>
      <c r="AE13" s="39">
        <v>-11.3</v>
      </c>
      <c r="AF13" s="39">
        <v>-11.5509131818181</v>
      </c>
      <c r="AG13" s="39">
        <v>0</v>
      </c>
    </row>
    <row r="14" spans="1:33" ht="15.75" customHeight="1" x14ac:dyDescent="0.2">
      <c r="A14" s="28" t="s">
        <v>48</v>
      </c>
      <c r="B14" s="28" t="s">
        <v>526</v>
      </c>
      <c r="C14" s="15">
        <f t="shared" si="4"/>
        <v>63.066923076923075</v>
      </c>
      <c r="D14" s="29">
        <v>13</v>
      </c>
      <c r="E14" s="29">
        <v>0</v>
      </c>
      <c r="F14" s="32">
        <v>819.87</v>
      </c>
      <c r="G14" s="30">
        <v>-0.16</v>
      </c>
      <c r="H14" s="31">
        <f t="shared" si="1"/>
        <v>1.9515289009233171E-4</v>
      </c>
      <c r="I14" s="31">
        <f t="shared" si="2"/>
        <v>0.47746524282674663</v>
      </c>
      <c r="J14" s="32">
        <f t="shared" si="5"/>
        <v>391.45942863636475</v>
      </c>
      <c r="K14" s="32">
        <f t="shared" si="3"/>
        <v>30.112263741258825</v>
      </c>
      <c r="L14" s="29">
        <v>103</v>
      </c>
      <c r="M14" s="33">
        <f t="shared" si="6"/>
        <v>0.12621359223300971</v>
      </c>
      <c r="N14" s="29">
        <v>29</v>
      </c>
      <c r="O14" s="34">
        <f t="shared" ref="O14:P14" si="22">D14/7</f>
        <v>1.8571428571428572</v>
      </c>
      <c r="P14" s="34">
        <f t="shared" si="22"/>
        <v>0</v>
      </c>
      <c r="Q14" s="29">
        <f t="shared" si="8"/>
        <v>15</v>
      </c>
      <c r="R14" s="29"/>
      <c r="S14" s="35">
        <v>2.62475442043222</v>
      </c>
      <c r="T14" s="28">
        <v>531</v>
      </c>
      <c r="U14" s="36">
        <v>64</v>
      </c>
      <c r="V14" s="37" t="s">
        <v>527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191</v>
      </c>
      <c r="AB14" s="40">
        <f t="shared" si="11"/>
        <v>-0.48</v>
      </c>
      <c r="AC14" s="41">
        <v>0.65770833333333323</v>
      </c>
      <c r="AD14" s="39">
        <f t="shared" si="12"/>
        <v>-8.2081999999999979</v>
      </c>
      <c r="AE14" s="39">
        <v>-11.3</v>
      </c>
      <c r="AF14" s="39">
        <v>-11.5509131818181</v>
      </c>
      <c r="AG14" s="39">
        <v>0</v>
      </c>
    </row>
    <row r="15" spans="1:33" ht="15.75" customHeight="1" x14ac:dyDescent="0.2">
      <c r="A15" s="28" t="s">
        <v>49</v>
      </c>
      <c r="B15" s="28" t="s">
        <v>502</v>
      </c>
      <c r="C15" s="15">
        <f t="shared" si="4"/>
        <v>64.878888888888881</v>
      </c>
      <c r="D15" s="29">
        <v>9</v>
      </c>
      <c r="E15" s="29">
        <v>0</v>
      </c>
      <c r="F15" s="32">
        <v>583.91</v>
      </c>
      <c r="G15" s="30">
        <v>-0.08</v>
      </c>
      <c r="H15" s="31">
        <f t="shared" si="1"/>
        <v>1.3700741552636538E-4</v>
      </c>
      <c r="I15" s="31">
        <f t="shared" si="2"/>
        <v>0.48792225062704375</v>
      </c>
      <c r="J15" s="32">
        <f t="shared" si="5"/>
        <v>284.9026813636371</v>
      </c>
      <c r="K15" s="32">
        <f t="shared" si="3"/>
        <v>31.655853484848567</v>
      </c>
      <c r="L15" s="29">
        <v>108</v>
      </c>
      <c r="M15" s="33">
        <f t="shared" si="6"/>
        <v>8.3333333333333329E-2</v>
      </c>
      <c r="N15" s="29">
        <v>325</v>
      </c>
      <c r="O15" s="34">
        <f t="shared" ref="O15:P15" si="23">D15/7</f>
        <v>1.2857142857142858</v>
      </c>
      <c r="P15" s="34">
        <f t="shared" si="23"/>
        <v>0</v>
      </c>
      <c r="Q15" s="29">
        <f t="shared" si="8"/>
        <v>252</v>
      </c>
      <c r="R15" s="29"/>
      <c r="S15" s="35">
        <v>1.4485049833887</v>
      </c>
      <c r="T15" s="28">
        <v>64</v>
      </c>
      <c r="U15" s="36">
        <v>64</v>
      </c>
      <c r="V15" s="37" t="s">
        <v>527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191</v>
      </c>
      <c r="AB15" s="40">
        <f t="shared" si="11"/>
        <v>-0.48</v>
      </c>
      <c r="AC15" s="41">
        <v>0.65770833333333323</v>
      </c>
      <c r="AD15" s="39">
        <f t="shared" si="12"/>
        <v>-5.682599999999999</v>
      </c>
      <c r="AE15" s="39">
        <v>-11.3</v>
      </c>
      <c r="AF15" s="39">
        <v>-11.5509131818181</v>
      </c>
      <c r="AG15" s="39">
        <v>0</v>
      </c>
    </row>
    <row r="16" spans="1:33" ht="15.75" customHeight="1" x14ac:dyDescent="0.2">
      <c r="A16" s="28" t="s">
        <v>50</v>
      </c>
      <c r="B16" s="28" t="s">
        <v>215</v>
      </c>
      <c r="C16" s="15">
        <f t="shared" si="4"/>
        <v>47.407499999999999</v>
      </c>
      <c r="D16" s="29">
        <v>12</v>
      </c>
      <c r="E16" s="29">
        <v>0</v>
      </c>
      <c r="F16" s="32">
        <v>568.89</v>
      </c>
      <c r="G16" s="30">
        <v>-20.61</v>
      </c>
      <c r="H16" s="31">
        <f t="shared" si="1"/>
        <v>3.622844486631862E-2</v>
      </c>
      <c r="I16" s="31">
        <f t="shared" si="2"/>
        <v>0.31844247889430782</v>
      </c>
      <c r="J16" s="32">
        <f t="shared" si="5"/>
        <v>181.15874181818276</v>
      </c>
      <c r="K16" s="32">
        <f t="shared" si="3"/>
        <v>15.096561818181897</v>
      </c>
      <c r="L16" s="29">
        <v>97</v>
      </c>
      <c r="M16" s="33">
        <f t="shared" si="6"/>
        <v>0.12371134020618557</v>
      </c>
      <c r="N16" s="29">
        <v>312</v>
      </c>
      <c r="O16" s="34">
        <f t="shared" ref="O16:P16" si="24">D16/7</f>
        <v>1.7142857142857142</v>
      </c>
      <c r="P16" s="34">
        <f t="shared" si="24"/>
        <v>0</v>
      </c>
      <c r="Q16" s="29">
        <f t="shared" si="8"/>
        <v>182</v>
      </c>
      <c r="R16" s="29"/>
      <c r="S16" s="35">
        <v>1.62561576354679</v>
      </c>
      <c r="T16" s="28">
        <v>126</v>
      </c>
      <c r="U16" s="36">
        <v>64</v>
      </c>
      <c r="V16" s="37" t="s">
        <v>527</v>
      </c>
      <c r="W16" s="28">
        <v>1</v>
      </c>
      <c r="X16" s="38">
        <f t="shared" si="9"/>
        <v>8.3333333333333329E-2</v>
      </c>
      <c r="Y16" s="39">
        <f t="shared" si="10"/>
        <v>6.87</v>
      </c>
      <c r="Z16" s="28">
        <v>2</v>
      </c>
      <c r="AA16" s="28" t="s">
        <v>191</v>
      </c>
      <c r="AB16" s="40">
        <f t="shared" si="11"/>
        <v>-0.48</v>
      </c>
      <c r="AC16" s="41">
        <v>0.65770833333333323</v>
      </c>
      <c r="AD16" s="39">
        <f t="shared" si="12"/>
        <v>-7.5767999999999986</v>
      </c>
      <c r="AE16" s="39">
        <v>-11.3</v>
      </c>
      <c r="AF16" s="39">
        <v>-11.5509131818181</v>
      </c>
      <c r="AG16" s="39">
        <v>0</v>
      </c>
    </row>
    <row r="17" spans="1:33" ht="15.75" customHeight="1" x14ac:dyDescent="0.2">
      <c r="A17" s="28" t="s">
        <v>51</v>
      </c>
      <c r="B17" s="28" t="s">
        <v>181</v>
      </c>
      <c r="C17" s="15">
        <f t="shared" si="4"/>
        <v>40.878888888888888</v>
      </c>
      <c r="D17" s="29">
        <v>27</v>
      </c>
      <c r="E17" s="29">
        <v>0</v>
      </c>
      <c r="F17" s="32">
        <v>1103.73</v>
      </c>
      <c r="G17" s="30">
        <v>-35.43</v>
      </c>
      <c r="H17" s="31">
        <f t="shared" si="1"/>
        <v>3.2100241906988118E-2</v>
      </c>
      <c r="I17" s="31">
        <f t="shared" si="2"/>
        <v>0.2434635681651412</v>
      </c>
      <c r="J17" s="32">
        <f t="shared" si="5"/>
        <v>268.71804409091129</v>
      </c>
      <c r="K17" s="32">
        <f t="shared" si="3"/>
        <v>9.9525201515152322</v>
      </c>
      <c r="L17" s="29">
        <v>159</v>
      </c>
      <c r="M17" s="33">
        <f t="shared" si="6"/>
        <v>0.16981132075471697</v>
      </c>
      <c r="N17" s="29">
        <v>270</v>
      </c>
      <c r="O17" s="34">
        <f t="shared" ref="O17:P17" si="25">D17/7</f>
        <v>3.8571428571428572</v>
      </c>
      <c r="P17" s="34">
        <f t="shared" si="25"/>
        <v>0</v>
      </c>
      <c r="Q17" s="29">
        <f t="shared" si="8"/>
        <v>70</v>
      </c>
      <c r="R17" s="29"/>
      <c r="S17" s="35">
        <v>1.8962536023054699</v>
      </c>
      <c r="T17" s="28">
        <v>126</v>
      </c>
      <c r="U17" s="36">
        <v>64</v>
      </c>
      <c r="V17" s="37" t="s">
        <v>527</v>
      </c>
      <c r="W17" s="28">
        <v>2</v>
      </c>
      <c r="X17" s="38">
        <f t="shared" si="9"/>
        <v>7.407407407407407E-2</v>
      </c>
      <c r="Y17" s="39">
        <f t="shared" si="10"/>
        <v>5.0614285714285714</v>
      </c>
      <c r="Z17" s="28">
        <v>5</v>
      </c>
      <c r="AA17" s="28" t="s">
        <v>191</v>
      </c>
      <c r="AB17" s="40">
        <f t="shared" si="11"/>
        <v>-0.48</v>
      </c>
      <c r="AC17" s="41">
        <v>0.65770833333333323</v>
      </c>
      <c r="AD17" s="39">
        <f t="shared" si="12"/>
        <v>-17.047799999999995</v>
      </c>
      <c r="AE17" s="39">
        <v>-11.3</v>
      </c>
      <c r="AF17" s="39">
        <v>-11.5509131818181</v>
      </c>
      <c r="AG17" s="39">
        <v>0</v>
      </c>
    </row>
    <row r="18" spans="1:33" ht="15.75" customHeight="1" x14ac:dyDescent="0.2">
      <c r="A18" s="28" t="s">
        <v>52</v>
      </c>
      <c r="B18" s="28" t="s">
        <v>528</v>
      </c>
      <c r="C18" s="15">
        <f t="shared" si="4"/>
        <v>39.448333333333338</v>
      </c>
      <c r="D18" s="29">
        <v>24</v>
      </c>
      <c r="E18" s="29">
        <v>0</v>
      </c>
      <c r="F18" s="32">
        <v>946.7600000000001</v>
      </c>
      <c r="G18" s="30">
        <v>-35.119999999999997</v>
      </c>
      <c r="H18" s="31">
        <f t="shared" si="1"/>
        <v>3.7094934302251886E-2</v>
      </c>
      <c r="I18" s="31">
        <f t="shared" si="2"/>
        <v>0.20496269765977193</v>
      </c>
      <c r="J18" s="32">
        <f t="shared" si="5"/>
        <v>194.0504836363657</v>
      </c>
      <c r="K18" s="32">
        <f t="shared" si="3"/>
        <v>8.0854368181819041</v>
      </c>
      <c r="L18" s="29">
        <v>123</v>
      </c>
      <c r="M18" s="33">
        <f t="shared" si="6"/>
        <v>0.1951219512195122</v>
      </c>
      <c r="N18" s="29">
        <v>257</v>
      </c>
      <c r="O18" s="34">
        <f t="shared" ref="O18:P18" si="26">D18/7</f>
        <v>3.4285714285714284</v>
      </c>
      <c r="P18" s="34">
        <f t="shared" si="26"/>
        <v>0</v>
      </c>
      <c r="Q18" s="29">
        <f t="shared" si="8"/>
        <v>74</v>
      </c>
      <c r="R18" s="29"/>
      <c r="S18" s="35">
        <v>1.7171381031613899</v>
      </c>
      <c r="T18" s="28">
        <v>126</v>
      </c>
      <c r="U18" s="36" t="s">
        <v>33</v>
      </c>
      <c r="V18" s="37" t="s">
        <v>529</v>
      </c>
      <c r="W18" s="28">
        <v>3</v>
      </c>
      <c r="X18" s="38">
        <f t="shared" si="9"/>
        <v>0.125</v>
      </c>
      <c r="Y18" s="39">
        <f t="shared" si="10"/>
        <v>5.0171428571428569</v>
      </c>
      <c r="Z18" s="28">
        <v>4</v>
      </c>
      <c r="AA18" s="28" t="s">
        <v>191</v>
      </c>
      <c r="AB18" s="40">
        <f t="shared" si="11"/>
        <v>-0.48</v>
      </c>
      <c r="AC18" s="41">
        <v>0.65770833333333323</v>
      </c>
      <c r="AD18" s="39">
        <f t="shared" si="12"/>
        <v>-15.153599999999997</v>
      </c>
      <c r="AE18" s="39">
        <v>-11.3</v>
      </c>
      <c r="AF18" s="39">
        <v>-11.5509131818181</v>
      </c>
      <c r="AG18" s="39">
        <v>-12</v>
      </c>
    </row>
    <row r="19" spans="1:33" ht="15.75" customHeight="1" x14ac:dyDescent="0.2">
      <c r="A19" s="28" t="s">
        <v>54</v>
      </c>
      <c r="B19" s="28" t="s">
        <v>530</v>
      </c>
      <c r="C19" s="15">
        <f t="shared" si="4"/>
        <v>39.190000000000005</v>
      </c>
      <c r="D19" s="29">
        <v>35</v>
      </c>
      <c r="E19" s="29">
        <v>0</v>
      </c>
      <c r="F19" s="32">
        <v>1371.65</v>
      </c>
      <c r="G19" s="30">
        <v>-34.71</v>
      </c>
      <c r="H19" s="31">
        <f t="shared" si="1"/>
        <v>2.5305289250173148E-2</v>
      </c>
      <c r="I19" s="31">
        <f t="shared" si="2"/>
        <v>0.21828566954861939</v>
      </c>
      <c r="J19" s="32">
        <f t="shared" si="5"/>
        <v>299.41153863636379</v>
      </c>
      <c r="K19" s="32">
        <f t="shared" si="3"/>
        <v>8.5546153896103938</v>
      </c>
      <c r="L19" s="29">
        <v>133</v>
      </c>
      <c r="M19" s="33">
        <f t="shared" si="6"/>
        <v>0.26315789473684209</v>
      </c>
      <c r="N19" s="29">
        <v>294</v>
      </c>
      <c r="O19" s="34">
        <f t="shared" ref="O19:P19" si="27">D19/7</f>
        <v>5</v>
      </c>
      <c r="P19" s="34">
        <f t="shared" si="27"/>
        <v>0</v>
      </c>
      <c r="Q19" s="29">
        <f t="shared" si="8"/>
        <v>58</v>
      </c>
      <c r="R19" s="29"/>
      <c r="S19" s="35">
        <v>1.04772475027746</v>
      </c>
      <c r="T19" s="28">
        <v>421</v>
      </c>
      <c r="U19" s="36" t="s">
        <v>33</v>
      </c>
      <c r="V19" s="37" t="s">
        <v>33</v>
      </c>
      <c r="W19" s="28">
        <v>3</v>
      </c>
      <c r="X19" s="38">
        <f t="shared" si="9"/>
        <v>8.5714285714285715E-2</v>
      </c>
      <c r="Y19" s="39">
        <f t="shared" si="10"/>
        <v>8.6775000000000002</v>
      </c>
      <c r="Z19" s="28">
        <v>1</v>
      </c>
      <c r="AA19" s="28" t="s">
        <v>191</v>
      </c>
      <c r="AB19" s="40">
        <f t="shared" si="11"/>
        <v>-0.48</v>
      </c>
      <c r="AC19" s="41">
        <v>0.65770833333333323</v>
      </c>
      <c r="AD19" s="39">
        <f t="shared" si="12"/>
        <v>-22.098999999999993</v>
      </c>
      <c r="AE19" s="39">
        <v>-11.3</v>
      </c>
      <c r="AF19" s="39">
        <v>-11.550913181818183</v>
      </c>
      <c r="AG19" s="39">
        <v>-9.9</v>
      </c>
    </row>
    <row r="20" spans="1:33" ht="15.75" customHeight="1" x14ac:dyDescent="0.2">
      <c r="A20" s="28" t="s">
        <v>55</v>
      </c>
      <c r="B20" s="28" t="s">
        <v>206</v>
      </c>
      <c r="C20" s="15">
        <f t="shared" si="4"/>
        <v>39.99</v>
      </c>
      <c r="D20" s="29">
        <v>23</v>
      </c>
      <c r="E20" s="29">
        <v>1</v>
      </c>
      <c r="F20" s="32">
        <v>919.7700000000001</v>
      </c>
      <c r="G20" s="30">
        <v>-15.56</v>
      </c>
      <c r="H20" s="31">
        <f t="shared" si="1"/>
        <v>1.6917272796459982E-2</v>
      </c>
      <c r="I20" s="31">
        <f t="shared" si="2"/>
        <v>0.24587809650040973</v>
      </c>
      <c r="J20" s="32">
        <f t="shared" si="5"/>
        <v>226.15129681818189</v>
      </c>
      <c r="K20" s="32">
        <f t="shared" si="3"/>
        <v>9.8326650790513863</v>
      </c>
      <c r="L20" s="29">
        <v>155</v>
      </c>
      <c r="M20" s="33">
        <f t="shared" si="6"/>
        <v>0.14838709677419354</v>
      </c>
      <c r="N20" s="29">
        <v>267</v>
      </c>
      <c r="O20" s="34">
        <f t="shared" ref="O20:P20" si="28">D20/7</f>
        <v>3.2857142857142856</v>
      </c>
      <c r="P20" s="34">
        <f t="shared" si="28"/>
        <v>0.14285714285714285</v>
      </c>
      <c r="Q20" s="29">
        <f t="shared" si="8"/>
        <v>77</v>
      </c>
      <c r="R20" s="29"/>
      <c r="S20" s="35">
        <v>1.2039312039312</v>
      </c>
      <c r="T20" s="28">
        <v>421</v>
      </c>
      <c r="U20" s="36" t="s">
        <v>33</v>
      </c>
      <c r="V20" s="37" t="s">
        <v>33</v>
      </c>
      <c r="W20" s="28">
        <v>2</v>
      </c>
      <c r="X20" s="38">
        <f t="shared" si="9"/>
        <v>8.6956521739130432E-2</v>
      </c>
      <c r="Y20" s="39">
        <f t="shared" si="10"/>
        <v>7.78</v>
      </c>
      <c r="Z20" s="28">
        <v>0</v>
      </c>
      <c r="AA20" s="28" t="s">
        <v>191</v>
      </c>
      <c r="AB20" s="40">
        <f t="shared" si="11"/>
        <v>-0.48</v>
      </c>
      <c r="AC20" s="41">
        <v>0.65770833333333323</v>
      </c>
      <c r="AD20" s="39">
        <f t="shared" si="12"/>
        <v>-14.522199999999996</v>
      </c>
      <c r="AE20" s="39">
        <v>-11.3</v>
      </c>
      <c r="AF20" s="39">
        <v>-11.550913181818183</v>
      </c>
      <c r="AG20" s="39">
        <v>0</v>
      </c>
    </row>
    <row r="21" spans="1:33" ht="15.75" customHeight="1" x14ac:dyDescent="0.2">
      <c r="A21" s="28" t="s">
        <v>56</v>
      </c>
      <c r="B21" s="28" t="s">
        <v>82</v>
      </c>
      <c r="C21" s="15">
        <f t="shared" si="4"/>
        <v>38.621578947368427</v>
      </c>
      <c r="D21" s="29">
        <v>19</v>
      </c>
      <c r="E21" s="29">
        <v>0</v>
      </c>
      <c r="F21" s="32">
        <v>733.81000000000006</v>
      </c>
      <c r="G21" s="30">
        <v>-0.06</v>
      </c>
      <c r="H21" s="31">
        <f t="shared" si="1"/>
        <v>8.1765034545727092E-5</v>
      </c>
      <c r="I21" s="31">
        <f t="shared" si="2"/>
        <v>0.24190805459922135</v>
      </c>
      <c r="J21" s="32">
        <f t="shared" si="5"/>
        <v>177.51454954545463</v>
      </c>
      <c r="K21" s="32">
        <f t="shared" si="3"/>
        <v>9.3428710287081387</v>
      </c>
      <c r="L21" s="29">
        <v>73</v>
      </c>
      <c r="M21" s="33">
        <f t="shared" si="6"/>
        <v>0.26027397260273971</v>
      </c>
      <c r="N21" s="29">
        <v>216</v>
      </c>
      <c r="O21" s="34">
        <f t="shared" ref="O21:P21" si="29">D21/7</f>
        <v>2.7142857142857144</v>
      </c>
      <c r="P21" s="34">
        <f t="shared" si="29"/>
        <v>0</v>
      </c>
      <c r="Q21" s="29">
        <f t="shared" si="8"/>
        <v>79</v>
      </c>
      <c r="R21" s="29"/>
      <c r="S21" s="35">
        <v>1.4171779141104199</v>
      </c>
      <c r="T21" s="28">
        <v>421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191</v>
      </c>
      <c r="AB21" s="40">
        <f t="shared" si="11"/>
        <v>-0.48</v>
      </c>
      <c r="AC21" s="41">
        <v>0.65770833333333323</v>
      </c>
      <c r="AD21" s="39">
        <f t="shared" si="12"/>
        <v>-11.996599999999997</v>
      </c>
      <c r="AE21" s="39">
        <v>-11.3</v>
      </c>
      <c r="AF21" s="39">
        <v>-11.550913181818183</v>
      </c>
      <c r="AG21" s="39">
        <v>0</v>
      </c>
    </row>
    <row r="22" spans="1:33" ht="15.75" customHeight="1" x14ac:dyDescent="0.2">
      <c r="A22" s="28" t="s">
        <v>57</v>
      </c>
      <c r="B22" s="28" t="s">
        <v>531</v>
      </c>
      <c r="C22" s="15">
        <f t="shared" si="4"/>
        <v>38.411052631578947</v>
      </c>
      <c r="D22" s="29">
        <v>19</v>
      </c>
      <c r="E22" s="29">
        <v>0</v>
      </c>
      <c r="F22" s="30">
        <v>729.81000000000006</v>
      </c>
      <c r="G22" s="30">
        <v>-0.08</v>
      </c>
      <c r="H22" s="31">
        <f t="shared" si="1"/>
        <v>1.0961757169674298E-4</v>
      </c>
      <c r="I22" s="31">
        <f t="shared" si="2"/>
        <v>0.23854777208513797</v>
      </c>
      <c r="J22" s="32">
        <f t="shared" si="5"/>
        <v>174.09454954545456</v>
      </c>
      <c r="K22" s="32">
        <f t="shared" si="3"/>
        <v>9.1628710287081336</v>
      </c>
      <c r="L22" s="29">
        <v>137</v>
      </c>
      <c r="M22" s="33">
        <f t="shared" si="6"/>
        <v>0.13868613138686131</v>
      </c>
      <c r="N22" s="29">
        <v>219</v>
      </c>
      <c r="O22" s="34">
        <f t="shared" ref="O22:P22" si="30">D22/7</f>
        <v>2.7142857142857144</v>
      </c>
      <c r="P22" s="34">
        <f t="shared" si="30"/>
        <v>0</v>
      </c>
      <c r="Q22" s="29">
        <f t="shared" si="8"/>
        <v>80</v>
      </c>
      <c r="R22" s="29"/>
      <c r="S22" s="35">
        <v>1.4640522875816899</v>
      </c>
      <c r="T22" s="28">
        <v>182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0.65770833333333323</v>
      </c>
      <c r="AD22" s="39">
        <f t="shared" si="12"/>
        <v>-11.996599999999997</v>
      </c>
      <c r="AE22" s="39">
        <v>-11.3</v>
      </c>
      <c r="AF22" s="39">
        <v>-11.550913181818183</v>
      </c>
      <c r="AG22" s="39">
        <v>0</v>
      </c>
    </row>
    <row r="23" spans="1:33" ht="15.75" customHeight="1" x14ac:dyDescent="0.2">
      <c r="A23" s="28" t="s">
        <v>58</v>
      </c>
      <c r="B23" s="28" t="s">
        <v>155</v>
      </c>
      <c r="C23" s="15">
        <f t="shared" si="4"/>
        <v>37.99</v>
      </c>
      <c r="D23" s="29">
        <v>28</v>
      </c>
      <c r="E23" s="29">
        <v>1</v>
      </c>
      <c r="F23" s="32">
        <v>1063.72</v>
      </c>
      <c r="G23" s="30">
        <v>-25.32</v>
      </c>
      <c r="H23" s="31">
        <f t="shared" si="1"/>
        <v>2.3803256496070395E-2</v>
      </c>
      <c r="I23" s="31">
        <f t="shared" si="2"/>
        <v>0.20807847075272709</v>
      </c>
      <c r="J23" s="32">
        <f t="shared" si="5"/>
        <v>221.33723090909086</v>
      </c>
      <c r="K23" s="32">
        <f t="shared" si="3"/>
        <v>7.9049011038961021</v>
      </c>
      <c r="L23" s="29">
        <v>105</v>
      </c>
      <c r="M23" s="33">
        <f t="shared" si="6"/>
        <v>0.26666666666666666</v>
      </c>
      <c r="N23" s="29">
        <v>206</v>
      </c>
      <c r="O23" s="34">
        <f t="shared" ref="O23:P23" si="31">D23/7</f>
        <v>4</v>
      </c>
      <c r="P23" s="34">
        <f t="shared" si="31"/>
        <v>0.14285714285714285</v>
      </c>
      <c r="Q23" s="29">
        <f t="shared" si="8"/>
        <v>49</v>
      </c>
      <c r="R23" s="29"/>
      <c r="S23" s="35">
        <v>1.34319526627218</v>
      </c>
      <c r="T23" s="28">
        <v>182</v>
      </c>
      <c r="U23" s="36" t="s">
        <v>33</v>
      </c>
      <c r="V23" s="37" t="s">
        <v>33</v>
      </c>
      <c r="W23" s="28">
        <v>2</v>
      </c>
      <c r="X23" s="38">
        <f t="shared" si="9"/>
        <v>7.1428571428571425E-2</v>
      </c>
      <c r="Y23" s="39">
        <f t="shared" si="10"/>
        <v>12.66</v>
      </c>
      <c r="Z23" s="28">
        <v>0</v>
      </c>
      <c r="AA23" s="28" t="s">
        <v>191</v>
      </c>
      <c r="AB23" s="40">
        <f t="shared" si="11"/>
        <v>-0.48</v>
      </c>
      <c r="AC23" s="41">
        <v>0.65770833333333323</v>
      </c>
      <c r="AD23" s="39">
        <f t="shared" si="12"/>
        <v>-17.679199999999994</v>
      </c>
      <c r="AE23" s="39">
        <v>-11.3</v>
      </c>
      <c r="AF23" s="39">
        <v>-11.550913181818183</v>
      </c>
      <c r="AG23" s="39">
        <v>0</v>
      </c>
    </row>
    <row r="24" spans="1:33" ht="15.75" customHeight="1" x14ac:dyDescent="0.2">
      <c r="A24" s="28" t="s">
        <v>59</v>
      </c>
      <c r="B24" s="28" t="s">
        <v>283</v>
      </c>
      <c r="C24" s="15">
        <f t="shared" si="4"/>
        <v>38.427500000000002</v>
      </c>
      <c r="D24" s="29">
        <v>16</v>
      </c>
      <c r="E24" s="29">
        <v>0</v>
      </c>
      <c r="F24" s="32">
        <v>614.84</v>
      </c>
      <c r="G24" s="32">
        <v>-30.98</v>
      </c>
      <c r="H24" s="31">
        <f t="shared" si="1"/>
        <v>5.0387092576930581E-2</v>
      </c>
      <c r="I24" s="31">
        <f t="shared" si="2"/>
        <v>0.18853195805560649</v>
      </c>
      <c r="J24" s="32">
        <f t="shared" si="5"/>
        <v>115.9169890909091</v>
      </c>
      <c r="K24" s="32">
        <f t="shared" si="3"/>
        <v>7.2448118181818186</v>
      </c>
      <c r="L24" s="29">
        <v>101</v>
      </c>
      <c r="M24" s="33">
        <f t="shared" si="6"/>
        <v>0.15841584158415842</v>
      </c>
      <c r="N24" s="29">
        <v>181</v>
      </c>
      <c r="O24" s="34">
        <f t="shared" ref="O24:P24" si="32">D24/7</f>
        <v>2.2857142857142856</v>
      </c>
      <c r="P24" s="34">
        <f t="shared" si="32"/>
        <v>0</v>
      </c>
      <c r="Q24" s="29">
        <f t="shared" si="8"/>
        <v>79</v>
      </c>
      <c r="R24" s="29"/>
      <c r="S24" s="35">
        <v>1.07522123893805</v>
      </c>
      <c r="T24" s="28">
        <v>182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15.49</v>
      </c>
      <c r="Z24" s="28">
        <v>2</v>
      </c>
      <c r="AA24" s="28" t="s">
        <v>191</v>
      </c>
      <c r="AB24" s="40">
        <f t="shared" si="11"/>
        <v>-0.48</v>
      </c>
      <c r="AC24" s="41">
        <v>0.65770833333333323</v>
      </c>
      <c r="AD24" s="39">
        <f t="shared" si="12"/>
        <v>-10.102399999999998</v>
      </c>
      <c r="AE24" s="39">
        <v>-11.3</v>
      </c>
      <c r="AF24" s="39">
        <v>-11.550913181818183</v>
      </c>
      <c r="AG24" s="39">
        <v>0</v>
      </c>
    </row>
    <row r="25" spans="1:33" ht="15.75" customHeight="1" x14ac:dyDescent="0.2">
      <c r="A25" s="14" t="s">
        <v>60</v>
      </c>
      <c r="B25" s="14" t="s">
        <v>163</v>
      </c>
      <c r="C25" s="15">
        <f t="shared" si="4"/>
        <v>36.555217391304353</v>
      </c>
      <c r="D25" s="16">
        <v>23</v>
      </c>
      <c r="E25" s="16">
        <v>0</v>
      </c>
      <c r="F25" s="17">
        <v>840.7700000000001</v>
      </c>
      <c r="G25" s="17">
        <v>-29.16</v>
      </c>
      <c r="H25" s="31">
        <f t="shared" si="1"/>
        <v>3.468249342864279E-2</v>
      </c>
      <c r="I25" s="31">
        <f t="shared" si="2"/>
        <v>0.17296323608121134</v>
      </c>
      <c r="J25" s="32">
        <f t="shared" si="5"/>
        <v>145.42230000000006</v>
      </c>
      <c r="K25" s="32">
        <f t="shared" si="3"/>
        <v>6.3227086956521763</v>
      </c>
      <c r="L25" s="16">
        <v>157</v>
      </c>
      <c r="M25" s="33">
        <f t="shared" si="6"/>
        <v>0.1464968152866242</v>
      </c>
      <c r="N25" s="16">
        <v>156</v>
      </c>
      <c r="O25" s="34">
        <f t="shared" ref="O25:P25" si="33">D25/7</f>
        <v>3.2857142857142856</v>
      </c>
      <c r="P25" s="34">
        <f t="shared" si="33"/>
        <v>0</v>
      </c>
      <c r="Q25" s="29">
        <f t="shared" si="8"/>
        <v>47</v>
      </c>
      <c r="R25" s="29"/>
      <c r="S25" s="21">
        <v>1.3316129032258059</v>
      </c>
      <c r="T25" s="28">
        <v>182</v>
      </c>
      <c r="U25" s="36" t="s">
        <v>33</v>
      </c>
      <c r="V25" s="37" t="s">
        <v>33</v>
      </c>
      <c r="W25" s="14">
        <v>3</v>
      </c>
      <c r="X25" s="38">
        <f t="shared" si="9"/>
        <v>0.13043478260869565</v>
      </c>
      <c r="Y25" s="39">
        <f t="shared" si="10"/>
        <v>4.8600000000000003</v>
      </c>
      <c r="Z25" s="14">
        <v>3</v>
      </c>
      <c r="AA25" s="28" t="s">
        <v>191</v>
      </c>
      <c r="AB25" s="40">
        <f t="shared" si="11"/>
        <v>-0.48</v>
      </c>
      <c r="AC25" s="41">
        <v>0.65770833333333323</v>
      </c>
      <c r="AD25" s="39">
        <f t="shared" si="12"/>
        <v>-14.522199999999996</v>
      </c>
      <c r="AE25" s="25">
        <v>-11.3</v>
      </c>
      <c r="AF25" s="25">
        <v>-11.55</v>
      </c>
      <c r="AG25" s="25">
        <v>0</v>
      </c>
    </row>
    <row r="26" spans="1:33" ht="15.75" customHeight="1" x14ac:dyDescent="0.2">
      <c r="A26" s="14" t="s">
        <v>61</v>
      </c>
      <c r="B26" s="14" t="s">
        <v>532</v>
      </c>
      <c r="C26" s="15">
        <f t="shared" si="4"/>
        <v>29.491666666666664</v>
      </c>
      <c r="D26" s="16">
        <v>6</v>
      </c>
      <c r="E26" s="16">
        <v>2</v>
      </c>
      <c r="F26" s="17">
        <v>176.95</v>
      </c>
      <c r="G26" s="17">
        <v>0</v>
      </c>
      <c r="H26" s="31">
        <f t="shared" si="1"/>
        <v>0</v>
      </c>
      <c r="I26" s="31">
        <f t="shared" si="2"/>
        <v>4.0201304939765023E-2</v>
      </c>
      <c r="J26" s="32">
        <f t="shared" si="5"/>
        <v>7.11362090909142</v>
      </c>
      <c r="K26" s="32">
        <f t="shared" si="3"/>
        <v>1.1856034848485699</v>
      </c>
      <c r="L26" s="16">
        <v>35</v>
      </c>
      <c r="M26" s="33">
        <f t="shared" si="6"/>
        <v>0.17142857142857143</v>
      </c>
      <c r="N26" s="16">
        <v>148</v>
      </c>
      <c r="O26" s="34">
        <f t="shared" ref="O26:P26" si="34">D26/7</f>
        <v>0.8571428571428571</v>
      </c>
      <c r="P26" s="34">
        <f t="shared" si="34"/>
        <v>0.2857142857142857</v>
      </c>
      <c r="Q26" s="29">
        <f t="shared" si="8"/>
        <v>129</v>
      </c>
      <c r="R26" s="29"/>
      <c r="S26" s="21">
        <v>1.405255878284924</v>
      </c>
      <c r="T26" s="28">
        <v>182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191</v>
      </c>
      <c r="AB26" s="40">
        <f t="shared" si="11"/>
        <v>-0.48</v>
      </c>
      <c r="AC26" s="41">
        <v>0.65770833333333323</v>
      </c>
      <c r="AD26" s="39">
        <f t="shared" si="12"/>
        <v>-3.7883999999999993</v>
      </c>
      <c r="AE26" s="25">
        <v>-11.7</v>
      </c>
      <c r="AF26" s="25">
        <v>-11.5509131818181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36.767777777777781</v>
      </c>
      <c r="D27" s="16">
        <v>9</v>
      </c>
      <c r="E27" s="16">
        <v>0</v>
      </c>
      <c r="F27" s="17">
        <v>330.91</v>
      </c>
      <c r="G27" s="17">
        <v>-25.7</v>
      </c>
      <c r="H27" s="31">
        <f t="shared" si="1"/>
        <v>7.7664621800489553E-2</v>
      </c>
      <c r="I27" s="31">
        <f t="shared" si="2"/>
        <v>0.11130724778228857</v>
      </c>
      <c r="J27" s="32">
        <f t="shared" si="5"/>
        <v>36.832681363637114</v>
      </c>
      <c r="K27" s="32">
        <f t="shared" si="3"/>
        <v>4.0925201515152345</v>
      </c>
      <c r="L27" s="16">
        <v>91</v>
      </c>
      <c r="M27" s="33">
        <f t="shared" si="6"/>
        <v>9.8901098901098897E-2</v>
      </c>
      <c r="N27" s="16">
        <v>138</v>
      </c>
      <c r="O27" s="34">
        <f t="shared" ref="O27:P27" si="35">D27/7</f>
        <v>1.2857142857142858</v>
      </c>
      <c r="P27" s="34">
        <f t="shared" si="35"/>
        <v>0</v>
      </c>
      <c r="Q27" s="29">
        <f t="shared" si="8"/>
        <v>107</v>
      </c>
      <c r="R27" s="29"/>
      <c r="S27" s="21">
        <v>1.3806275579809</v>
      </c>
      <c r="T27" s="28">
        <v>421</v>
      </c>
      <c r="U27" s="36" t="s">
        <v>33</v>
      </c>
      <c r="V27" s="37" t="s">
        <v>33</v>
      </c>
      <c r="W27" s="14">
        <v>1</v>
      </c>
      <c r="X27" s="38">
        <f t="shared" si="9"/>
        <v>0.1111111111111111</v>
      </c>
      <c r="Y27" s="39">
        <f t="shared" si="10"/>
        <v>12.85</v>
      </c>
      <c r="Z27" s="14">
        <v>1</v>
      </c>
      <c r="AA27" s="28" t="s">
        <v>191</v>
      </c>
      <c r="AB27" s="40">
        <f t="shared" si="11"/>
        <v>-0.48</v>
      </c>
      <c r="AC27" s="41">
        <v>0.65770833333333323</v>
      </c>
      <c r="AD27" s="39">
        <f t="shared" si="12"/>
        <v>-5.682599999999999</v>
      </c>
      <c r="AE27" s="25">
        <v>-11.7</v>
      </c>
      <c r="AF27" s="25">
        <v>-11.5509131818181</v>
      </c>
      <c r="AG27" s="25">
        <v>-3.8</v>
      </c>
    </row>
    <row r="28" spans="1:33" ht="15.75" customHeight="1" x14ac:dyDescent="0.2">
      <c r="A28" s="14" t="s">
        <v>63</v>
      </c>
      <c r="B28" s="14" t="s">
        <v>533</v>
      </c>
      <c r="C28" s="15">
        <f t="shared" si="4"/>
        <v>39.126363636363642</v>
      </c>
      <c r="D28" s="16">
        <v>22</v>
      </c>
      <c r="E28" s="16">
        <v>0</v>
      </c>
      <c r="F28" s="17">
        <v>860.78000000000009</v>
      </c>
      <c r="G28" s="17">
        <v>-27.83</v>
      </c>
      <c r="H28" s="31">
        <f t="shared" si="1"/>
        <v>3.233114152280489E-2</v>
      </c>
      <c r="I28" s="31">
        <f t="shared" si="2"/>
        <v>0.20727957201608055</v>
      </c>
      <c r="J28" s="32">
        <f t="shared" si="5"/>
        <v>178.42211000000182</v>
      </c>
      <c r="K28" s="32">
        <f t="shared" si="3"/>
        <v>8.1100959090909921</v>
      </c>
      <c r="L28" s="16">
        <v>96</v>
      </c>
      <c r="M28" s="33">
        <f t="shared" si="6"/>
        <v>0.22916666666666666</v>
      </c>
      <c r="N28" s="16">
        <v>114</v>
      </c>
      <c r="O28" s="34">
        <f t="shared" ref="O28:P28" si="36">D28/7</f>
        <v>3.1428571428571428</v>
      </c>
      <c r="P28" s="34">
        <f t="shared" si="36"/>
        <v>0</v>
      </c>
      <c r="Q28" s="29">
        <f t="shared" si="8"/>
        <v>36</v>
      </c>
      <c r="R28" s="29"/>
      <c r="S28" s="21">
        <v>1.0420512820512819</v>
      </c>
      <c r="T28" s="14" t="s">
        <v>33</v>
      </c>
      <c r="U28" s="22">
        <v>120</v>
      </c>
      <c r="V28" s="43" t="s">
        <v>534</v>
      </c>
      <c r="W28" s="14">
        <v>2</v>
      </c>
      <c r="X28" s="38">
        <f t="shared" si="9"/>
        <v>9.0909090909090912E-2</v>
      </c>
      <c r="Y28" s="39">
        <f t="shared" si="10"/>
        <v>9.2766666666666655</v>
      </c>
      <c r="Z28" s="14">
        <v>1</v>
      </c>
      <c r="AA28" s="28" t="s">
        <v>191</v>
      </c>
      <c r="AB28" s="40">
        <f t="shared" si="11"/>
        <v>-0.48</v>
      </c>
      <c r="AC28" s="41">
        <v>0.65770833333333323</v>
      </c>
      <c r="AD28" s="39">
        <f t="shared" si="12"/>
        <v>-13.890799999999997</v>
      </c>
      <c r="AE28" s="25">
        <v>-11.7</v>
      </c>
      <c r="AF28" s="25">
        <v>-11.5509131818181</v>
      </c>
      <c r="AG28" s="25">
        <v>0</v>
      </c>
    </row>
    <row r="29" spans="1:33" ht="15.75" customHeight="1" x14ac:dyDescent="0.2">
      <c r="A29" s="14" t="s">
        <v>65</v>
      </c>
      <c r="B29" s="14" t="s">
        <v>82</v>
      </c>
      <c r="C29" s="15">
        <f t="shared" si="4"/>
        <v>39.156666666666666</v>
      </c>
      <c r="D29" s="16">
        <v>12</v>
      </c>
      <c r="E29" s="16">
        <v>0</v>
      </c>
      <c r="F29" s="17">
        <v>469.88</v>
      </c>
      <c r="G29" s="17">
        <v>-7.9499999999999993</v>
      </c>
      <c r="H29" s="31">
        <f t="shared" si="1"/>
        <v>1.6919213416191365E-2</v>
      </c>
      <c r="I29" s="31">
        <f t="shared" si="2"/>
        <v>0.22316387549626038</v>
      </c>
      <c r="J29" s="32">
        <f t="shared" si="5"/>
        <v>104.86024181818283</v>
      </c>
      <c r="K29" s="32">
        <f t="shared" si="3"/>
        <v>8.7383534848485684</v>
      </c>
      <c r="L29" s="16">
        <v>91</v>
      </c>
      <c r="M29" s="33">
        <f t="shared" si="6"/>
        <v>0.13186813186813187</v>
      </c>
      <c r="N29" s="16">
        <v>106</v>
      </c>
      <c r="O29" s="34">
        <f t="shared" ref="O29:P29" si="37">D29/7</f>
        <v>1.7142857142857142</v>
      </c>
      <c r="P29" s="34">
        <f t="shared" si="37"/>
        <v>0</v>
      </c>
      <c r="Q29" s="29">
        <f t="shared" si="8"/>
        <v>61</v>
      </c>
      <c r="R29" s="29"/>
      <c r="S29" s="21">
        <v>1.207289293849658</v>
      </c>
      <c r="T29" s="14" t="s">
        <v>33</v>
      </c>
      <c r="U29" s="22">
        <v>120</v>
      </c>
      <c r="V29" s="43" t="s">
        <v>535</v>
      </c>
      <c r="W29" s="14">
        <v>0</v>
      </c>
      <c r="X29" s="38">
        <f t="shared" si="9"/>
        <v>0</v>
      </c>
      <c r="Y29" s="39">
        <f t="shared" si="10"/>
        <v>3.9749999999999996</v>
      </c>
      <c r="Z29" s="14">
        <v>2</v>
      </c>
      <c r="AA29" s="28" t="s">
        <v>191</v>
      </c>
      <c r="AB29" s="40">
        <f t="shared" si="11"/>
        <v>-0.48</v>
      </c>
      <c r="AC29" s="41">
        <v>0.65770833333333323</v>
      </c>
      <c r="AD29" s="39">
        <f t="shared" si="12"/>
        <v>-7.5767999999999986</v>
      </c>
      <c r="AE29" s="25">
        <v>-11.7</v>
      </c>
      <c r="AF29" s="25">
        <v>-11.5509131818181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43.99</v>
      </c>
      <c r="D30" s="16">
        <v>7</v>
      </c>
      <c r="E30" s="16">
        <v>0</v>
      </c>
      <c r="F30" s="17">
        <v>307.93</v>
      </c>
      <c r="G30" s="17">
        <v>-0.08</v>
      </c>
      <c r="H30" s="31">
        <f t="shared" si="1"/>
        <v>2.5979930503685901E-4</v>
      </c>
      <c r="I30" s="31">
        <f t="shared" si="2"/>
        <v>0.27279136573247181</v>
      </c>
      <c r="J30" s="32">
        <f t="shared" si="5"/>
        <v>84.000645250000048</v>
      </c>
      <c r="K30" s="32">
        <f t="shared" si="3"/>
        <v>12.000092178571435</v>
      </c>
      <c r="L30" s="16">
        <v>65</v>
      </c>
      <c r="M30" s="33">
        <f t="shared" si="6"/>
        <v>0.1076923076923077</v>
      </c>
      <c r="N30" s="16">
        <v>98</v>
      </c>
      <c r="O30" s="34">
        <f t="shared" ref="O30:P30" si="38">D30/7</f>
        <v>1</v>
      </c>
      <c r="P30" s="34">
        <f t="shared" si="38"/>
        <v>0</v>
      </c>
      <c r="Q30" s="29">
        <f t="shared" si="8"/>
        <v>98</v>
      </c>
      <c r="R30" s="29"/>
      <c r="S30" s="21">
        <v>1.285895806861499</v>
      </c>
      <c r="T30" s="14" t="s">
        <v>33</v>
      </c>
      <c r="U30" s="22">
        <v>120</v>
      </c>
      <c r="V30" s="43" t="s">
        <v>536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0.65770833333333323</v>
      </c>
      <c r="AD30" s="39">
        <f t="shared" si="12"/>
        <v>-4.4197999999999986</v>
      </c>
      <c r="AE30" s="25">
        <v>-11.7</v>
      </c>
      <c r="AF30" s="25">
        <v>-13.04857925</v>
      </c>
      <c r="AG30" s="25">
        <v>0</v>
      </c>
    </row>
    <row r="31" spans="1:33" ht="15.75" customHeight="1" x14ac:dyDescent="0.2">
      <c r="A31" s="14" t="s">
        <v>67</v>
      </c>
      <c r="B31" s="49" t="s">
        <v>206</v>
      </c>
      <c r="C31" s="15">
        <f t="shared" si="4"/>
        <v>36.991666666666667</v>
      </c>
      <c r="D31" s="16">
        <v>6</v>
      </c>
      <c r="E31" s="16">
        <v>0</v>
      </c>
      <c r="F31" s="17">
        <v>221.95000000000002</v>
      </c>
      <c r="G31" s="44">
        <v>0</v>
      </c>
      <c r="H31" s="31">
        <f t="shared" si="1"/>
        <v>0</v>
      </c>
      <c r="I31" s="31">
        <f t="shared" si="2"/>
        <v>0.16390008785762564</v>
      </c>
      <c r="J31" s="32">
        <f t="shared" si="5"/>
        <v>36.37762450000001</v>
      </c>
      <c r="K31" s="32">
        <f t="shared" si="3"/>
        <v>6.0629374166666681</v>
      </c>
      <c r="L31" s="16">
        <v>71</v>
      </c>
      <c r="M31" s="33">
        <f t="shared" si="6"/>
        <v>8.4507042253521125E-2</v>
      </c>
      <c r="N31" s="16">
        <v>90</v>
      </c>
      <c r="O31" s="34">
        <f t="shared" ref="O31:P32" si="39">D31/7</f>
        <v>0.8571428571428571</v>
      </c>
      <c r="P31" s="34">
        <f t="shared" si="39"/>
        <v>0</v>
      </c>
      <c r="Q31" s="29">
        <f t="shared" si="8"/>
        <v>105</v>
      </c>
      <c r="R31" s="29"/>
      <c r="S31" s="21">
        <v>1.23482849604221</v>
      </c>
      <c r="T31" s="14">
        <v>239</v>
      </c>
      <c r="U31" s="22">
        <v>120</v>
      </c>
      <c r="V31" s="43" t="s">
        <v>1359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0.65770833333333323</v>
      </c>
      <c r="AD31" s="39">
        <f t="shared" si="12"/>
        <v>-3.7883999999999993</v>
      </c>
      <c r="AE31" s="45">
        <v>-11.7</v>
      </c>
      <c r="AF31" s="45">
        <v>-13.048579250000001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43.656666666666666</v>
      </c>
      <c r="D32" s="54">
        <v>3</v>
      </c>
      <c r="E32" s="54">
        <v>0</v>
      </c>
      <c r="F32" s="55">
        <v>130.97</v>
      </c>
      <c r="G32" s="55">
        <v>0</v>
      </c>
      <c r="H32" s="31">
        <f t="shared" si="1"/>
        <v>0</v>
      </c>
      <c r="I32" s="31">
        <f t="shared" si="2"/>
        <v>0.25215364014659858</v>
      </c>
      <c r="J32" s="32">
        <f t="shared" si="5"/>
        <v>33.024562250000017</v>
      </c>
      <c r="K32" s="32">
        <f t="shared" si="3"/>
        <v>11.008187416666672</v>
      </c>
      <c r="L32" s="54">
        <v>61</v>
      </c>
      <c r="M32" s="33">
        <f t="shared" si="6"/>
        <v>4.9180327868852458E-2</v>
      </c>
      <c r="N32" s="54">
        <v>90</v>
      </c>
      <c r="O32" s="34">
        <f t="shared" si="39"/>
        <v>0.42857142857142855</v>
      </c>
      <c r="P32" s="34">
        <f t="shared" si="39"/>
        <v>0</v>
      </c>
      <c r="Q32" s="29">
        <f t="shared" si="8"/>
        <v>210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1.0802139037433161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191</v>
      </c>
      <c r="AB32" s="40">
        <f t="shared" si="11"/>
        <v>-0.48</v>
      </c>
      <c r="AC32" s="59">
        <v>0.65770833333333323</v>
      </c>
      <c r="AD32" s="39">
        <f t="shared" si="12"/>
        <v>-1.8941999999999997</v>
      </c>
      <c r="AE32" s="60">
        <v>-11.7</v>
      </c>
      <c r="AF32" s="60">
        <v>-13.04857925</v>
      </c>
      <c r="AG32" s="60">
        <v>-2.16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1:33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1:33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1:33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1:33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1:33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1:33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1:33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1:33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1:33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25.3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6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Info!B1:BJ5000""),3,FALSE),"""")"),"Wall Mounted Coat Rack with Shelf - 27 Inch Rustic Wooden 5 Hook Coat Hanger Rail, White Distressed Wood, Black Metal Hooks")</f>
        <v>Wall Mounted Coat Rack with Shelf - 27 Inch Rustic Wooden 5 Hook Coat Hanger Rail, White Distressed Wood, Black Metal Hooks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Info!B1:BJ5000""),2,FALSE),"""")"),"B07XKB3WSD")</f>
        <v>B07XKB3WSD</v>
      </c>
      <c r="B2" s="2" t="s">
        <v>537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73.25" customHeight="1" x14ac:dyDescent="0.2">
      <c r="A3" s="83" t="s">
        <v>30</v>
      </c>
      <c r="B3" s="80"/>
      <c r="C3" s="3">
        <f>((AE32+AF32)/0.85)*-1</f>
        <v>28.668916764705884</v>
      </c>
      <c r="D3" s="4">
        <f>SUM(D4:D99702)</f>
        <v>564</v>
      </c>
      <c r="E3" s="4"/>
      <c r="F3" s="5">
        <f t="shared" ref="F3:G3" si="0">SUM(F4:F99702)</f>
        <v>21875.42</v>
      </c>
      <c r="G3" s="5">
        <f t="shared" si="0"/>
        <v>-157.56000000000003</v>
      </c>
      <c r="H3" s="6">
        <f t="shared" ref="H3:H32" si="1">G3/F3*-1</f>
        <v>7.20260456713517E-3</v>
      </c>
      <c r="I3" s="7">
        <f t="shared" ref="I3:I32" si="2">J3/F3</f>
        <v>0.23770062821440535</v>
      </c>
      <c r="J3" s="5">
        <f>SUM(J4:J99702)</f>
        <v>5199.8010764539667</v>
      </c>
      <c r="K3" s="5">
        <f t="shared" ref="K3:K32" si="3">J3/D3</f>
        <v>9.2195054547056152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Sheet!a1:g5000""),2,FALSE),"""")"),"4.5 - March
4.5 - April
3.5 - May
3.5 - June
3 - July
3 - Aug
3 - Sept
3 - Oct
3 - Nov
3 - Dec
5 - Jan
5 - Feb")</f>
        <v>4.5 - March
4.5 - April
3.5 - May
3.5 - June
3 - July
3 - Aug
3 - Sept
3 - Oct
3 - Nov
3 - Dec
5 - Jan
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11</v>
      </c>
      <c r="X3" s="6">
        <f>W3/D3</f>
        <v>1.9503546099290781E-2</v>
      </c>
      <c r="Y3" s="5"/>
      <c r="Z3" s="4"/>
      <c r="AA3" s="4"/>
      <c r="AB3" s="4"/>
      <c r="AC3" s="4"/>
      <c r="AD3" s="5">
        <f>SUM(AD4:AD99702)</f>
        <v>-356.75861336423327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Info!B2:BZ3000""),37,FALSE)),"""")*-1"),-13.04857925)</f>
        <v>-13.04857925</v>
      </c>
      <c r="AG3" s="5">
        <f>SUM(AG4:AG99702)</f>
        <v>-63.599999999999994</v>
      </c>
    </row>
    <row r="4" spans="1:33" ht="15.75" customHeight="1" x14ac:dyDescent="0.2">
      <c r="A4" s="14" t="s">
        <v>31</v>
      </c>
      <c r="B4" s="14" t="s">
        <v>538</v>
      </c>
      <c r="C4" s="15">
        <f t="shared" ref="C4:C32" si="4">IFERROR(F4/D4," - ")</f>
        <v>42.79</v>
      </c>
      <c r="D4" s="16">
        <v>25</v>
      </c>
      <c r="E4" s="16">
        <v>0</v>
      </c>
      <c r="F4" s="17">
        <v>1069.75</v>
      </c>
      <c r="G4" s="17">
        <v>-0.08</v>
      </c>
      <c r="H4" s="18">
        <f t="shared" si="1"/>
        <v>7.4783827997195606E-5</v>
      </c>
      <c r="I4" s="18">
        <f t="shared" si="2"/>
        <v>0.32128294985376071</v>
      </c>
      <c r="J4" s="17">
        <f t="shared" ref="J4:J32" si="5">F4*0.85+G4+AF4*D4+D4*AE4+AG4+AD4</f>
        <v>343.69243560606054</v>
      </c>
      <c r="K4" s="17">
        <f t="shared" si="3"/>
        <v>13.747697424242421</v>
      </c>
      <c r="L4" s="16">
        <v>86</v>
      </c>
      <c r="M4" s="19">
        <f t="shared" ref="M4:M32" si="6">IFERROR(D4/L4,"-")</f>
        <v>0.29069767441860467</v>
      </c>
      <c r="N4" s="16">
        <v>170</v>
      </c>
      <c r="O4" s="20">
        <f t="shared" ref="O4:P4" si="7">D4/7</f>
        <v>3.5714285714285716</v>
      </c>
      <c r="P4" s="20">
        <f t="shared" si="7"/>
        <v>0</v>
      </c>
      <c r="Q4" s="16">
        <f t="shared" ref="Q4:Q32" si="8">ROUNDDOWN(N4/(O4+P4),0)</f>
        <v>47</v>
      </c>
      <c r="R4" s="16"/>
      <c r="S4" s="21">
        <v>2.1190476190476102</v>
      </c>
      <c r="T4" s="14">
        <v>581</v>
      </c>
      <c r="U4" s="22">
        <v>69</v>
      </c>
      <c r="V4" s="23" t="s">
        <v>539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191</v>
      </c>
      <c r="AB4" s="26">
        <f t="shared" ref="AB4:AB32" si="11">IF(OR(AA4="UsLargeStandardSize",AA4="UsSmallStandardSize"),-0.69,-0.48)</f>
        <v>-0.48</v>
      </c>
      <c r="AC4" s="27">
        <v>0.66840277777777779</v>
      </c>
      <c r="AD4" s="25">
        <f t="shared" ref="AD4:AD32" si="12">IFERROR(AB4*AC4*D4*2,0)</f>
        <v>-16.041666666666664</v>
      </c>
      <c r="AE4" s="25">
        <v>-11.3</v>
      </c>
      <c r="AF4" s="25">
        <v>-10.67893590909091</v>
      </c>
      <c r="AG4" s="25">
        <v>0</v>
      </c>
    </row>
    <row r="5" spans="1:33" ht="15.75" customHeight="1" x14ac:dyDescent="0.2">
      <c r="A5" s="28" t="s">
        <v>35</v>
      </c>
      <c r="B5" s="28" t="s">
        <v>82</v>
      </c>
      <c r="C5" s="15">
        <f t="shared" si="4"/>
        <v>44.578235294117647</v>
      </c>
      <c r="D5" s="29">
        <v>34</v>
      </c>
      <c r="E5" s="29">
        <v>0</v>
      </c>
      <c r="F5" s="30">
        <v>1515.66</v>
      </c>
      <c r="G5" s="30">
        <v>-0.08</v>
      </c>
      <c r="H5" s="31">
        <f t="shared" si="1"/>
        <v>5.2782286264729556E-5</v>
      </c>
      <c r="I5" s="31">
        <f t="shared" si="2"/>
        <v>0.34249451222130461</v>
      </c>
      <c r="J5" s="32">
        <f t="shared" si="5"/>
        <v>519.10523239334259</v>
      </c>
      <c r="K5" s="32">
        <f t="shared" si="3"/>
        <v>15.26780095274537</v>
      </c>
      <c r="L5" s="29">
        <v>154</v>
      </c>
      <c r="M5" s="33">
        <f t="shared" si="6"/>
        <v>0.22077922077922077</v>
      </c>
      <c r="N5" s="29">
        <v>201</v>
      </c>
      <c r="O5" s="34">
        <f t="shared" ref="O5:P5" si="13">D5/7</f>
        <v>4.8571428571428568</v>
      </c>
      <c r="P5" s="34">
        <f t="shared" si="13"/>
        <v>0</v>
      </c>
      <c r="Q5" s="29">
        <f t="shared" si="8"/>
        <v>41</v>
      </c>
      <c r="R5" s="29"/>
      <c r="S5" s="35">
        <v>1.5659229208924901</v>
      </c>
      <c r="T5" s="28">
        <v>581</v>
      </c>
      <c r="U5" s="36">
        <v>69</v>
      </c>
      <c r="V5" s="37" t="s">
        <v>539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191</v>
      </c>
      <c r="AB5" s="40">
        <f t="shared" si="11"/>
        <v>-0.48</v>
      </c>
      <c r="AC5" s="41">
        <v>0.66917728852838931</v>
      </c>
      <c r="AD5" s="39">
        <f t="shared" si="12"/>
        <v>-21.841946697566627</v>
      </c>
      <c r="AE5" s="39">
        <v>-11.3</v>
      </c>
      <c r="AF5" s="39">
        <v>-10.67893590909091</v>
      </c>
      <c r="AG5" s="39">
        <v>0</v>
      </c>
    </row>
    <row r="6" spans="1:33" ht="15.75" customHeight="1" x14ac:dyDescent="0.2">
      <c r="A6" s="28" t="s">
        <v>37</v>
      </c>
      <c r="B6" s="28" t="s">
        <v>540</v>
      </c>
      <c r="C6" s="15">
        <f t="shared" si="4"/>
        <v>44.413076923076922</v>
      </c>
      <c r="D6" s="29">
        <v>26</v>
      </c>
      <c r="E6" s="29">
        <v>0</v>
      </c>
      <c r="F6" s="30">
        <v>1154.74</v>
      </c>
      <c r="G6" s="30">
        <v>0</v>
      </c>
      <c r="H6" s="31">
        <f t="shared" si="1"/>
        <v>0</v>
      </c>
      <c r="I6" s="31">
        <f t="shared" si="2"/>
        <v>0.34067697752767112</v>
      </c>
      <c r="J6" s="32">
        <f t="shared" si="5"/>
        <v>393.39333303030298</v>
      </c>
      <c r="K6" s="32">
        <f t="shared" si="3"/>
        <v>15.130512808857807</v>
      </c>
      <c r="L6" s="29">
        <v>187</v>
      </c>
      <c r="M6" s="33">
        <f t="shared" si="6"/>
        <v>0.13903743315508021</v>
      </c>
      <c r="N6" s="29">
        <v>171</v>
      </c>
      <c r="O6" s="34">
        <f t="shared" ref="O6:P6" si="14">D6/7</f>
        <v>3.7142857142857144</v>
      </c>
      <c r="P6" s="34">
        <f t="shared" si="14"/>
        <v>0</v>
      </c>
      <c r="Q6" s="29">
        <f t="shared" si="8"/>
        <v>46</v>
      </c>
      <c r="R6" s="29"/>
      <c r="S6" s="35">
        <v>1.5880149812733999</v>
      </c>
      <c r="T6" s="28">
        <v>581</v>
      </c>
      <c r="U6" s="36">
        <v>69</v>
      </c>
      <c r="V6" s="37" t="s">
        <v>541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191</v>
      </c>
      <c r="AB6" s="40">
        <f t="shared" si="11"/>
        <v>-0.48</v>
      </c>
      <c r="AC6" s="41">
        <v>0.66840277777777779</v>
      </c>
      <c r="AD6" s="39">
        <f t="shared" si="12"/>
        <v>-16.68333333333333</v>
      </c>
      <c r="AE6" s="39">
        <v>-11.3</v>
      </c>
      <c r="AF6" s="39">
        <v>-10.67893590909091</v>
      </c>
      <c r="AG6" s="39">
        <v>0</v>
      </c>
    </row>
    <row r="7" spans="1:33" ht="15.75" customHeight="1" x14ac:dyDescent="0.2">
      <c r="A7" s="28" t="s">
        <v>39</v>
      </c>
      <c r="B7" s="28" t="s">
        <v>542</v>
      </c>
      <c r="C7" s="15">
        <f t="shared" si="4"/>
        <v>45.84185185185185</v>
      </c>
      <c r="D7" s="29">
        <v>27</v>
      </c>
      <c r="E7" s="29">
        <v>0</v>
      </c>
      <c r="F7" s="30">
        <v>1237.73</v>
      </c>
      <c r="G7" s="30">
        <v>-0.16</v>
      </c>
      <c r="H7" s="31">
        <f t="shared" si="1"/>
        <v>1.2926890355731863E-4</v>
      </c>
      <c r="I7" s="31">
        <f t="shared" si="2"/>
        <v>0.35642202294082342</v>
      </c>
      <c r="J7" s="32">
        <f t="shared" si="5"/>
        <v>441.15423045454537</v>
      </c>
      <c r="K7" s="32">
        <f t="shared" si="3"/>
        <v>16.339045572390571</v>
      </c>
      <c r="L7" s="29">
        <v>166</v>
      </c>
      <c r="M7" s="33">
        <f t="shared" si="6"/>
        <v>0.16265060240963855</v>
      </c>
      <c r="N7" s="29">
        <v>147</v>
      </c>
      <c r="O7" s="34">
        <f t="shared" ref="O7:P7" si="15">D7/7</f>
        <v>3.8571428571428572</v>
      </c>
      <c r="P7" s="34">
        <f t="shared" si="15"/>
        <v>0</v>
      </c>
      <c r="Q7" s="29">
        <f t="shared" si="8"/>
        <v>38</v>
      </c>
      <c r="R7" s="29"/>
      <c r="S7" s="35">
        <v>1.7099811676082799</v>
      </c>
      <c r="T7" s="28">
        <v>881</v>
      </c>
      <c r="U7" s="36">
        <v>69</v>
      </c>
      <c r="V7" s="37" t="s">
        <v>543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191</v>
      </c>
      <c r="AB7" s="40">
        <f t="shared" si="11"/>
        <v>-0.48</v>
      </c>
      <c r="AC7" s="41">
        <v>0.66840277777777779</v>
      </c>
      <c r="AD7" s="39">
        <f t="shared" si="12"/>
        <v>-17.324999999999999</v>
      </c>
      <c r="AE7" s="39">
        <v>-11.3</v>
      </c>
      <c r="AF7" s="39">
        <v>-10.67893590909091</v>
      </c>
      <c r="AG7" s="39">
        <v>0</v>
      </c>
    </row>
    <row r="8" spans="1:33" ht="15.75" customHeight="1" x14ac:dyDescent="0.2">
      <c r="A8" s="28" t="s">
        <v>41</v>
      </c>
      <c r="B8" s="28" t="s">
        <v>82</v>
      </c>
      <c r="C8" s="15">
        <f t="shared" si="4"/>
        <v>47.800000000000004</v>
      </c>
      <c r="D8" s="29">
        <v>21</v>
      </c>
      <c r="E8" s="29">
        <v>0</v>
      </c>
      <c r="F8" s="30">
        <v>1003.8000000000001</v>
      </c>
      <c r="G8" s="30">
        <v>0</v>
      </c>
      <c r="H8" s="31">
        <f t="shared" si="1"/>
        <v>0</v>
      </c>
      <c r="I8" s="31">
        <f t="shared" si="2"/>
        <v>0.37674337517433748</v>
      </c>
      <c r="J8" s="32">
        <f t="shared" si="5"/>
        <v>378.17500000000001</v>
      </c>
      <c r="K8" s="32">
        <f t="shared" si="3"/>
        <v>18.008333333333333</v>
      </c>
      <c r="L8" s="29">
        <v>137</v>
      </c>
      <c r="M8" s="33">
        <f t="shared" si="6"/>
        <v>0.15328467153284672</v>
      </c>
      <c r="N8" s="29">
        <v>122</v>
      </c>
      <c r="O8" s="34">
        <f t="shared" ref="O8:P8" si="16">D8/7</f>
        <v>3</v>
      </c>
      <c r="P8" s="34">
        <f t="shared" si="16"/>
        <v>0</v>
      </c>
      <c r="Q8" s="29">
        <f t="shared" si="8"/>
        <v>40</v>
      </c>
      <c r="R8" s="29"/>
      <c r="S8" s="35">
        <v>2.2482435597189601</v>
      </c>
      <c r="T8" s="28">
        <v>989</v>
      </c>
      <c r="U8" s="36">
        <v>69</v>
      </c>
      <c r="V8" s="37" t="s">
        <v>544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191</v>
      </c>
      <c r="AB8" s="40">
        <f t="shared" si="11"/>
        <v>-0.48</v>
      </c>
      <c r="AC8" s="41">
        <v>0.66840277777777779</v>
      </c>
      <c r="AD8" s="39">
        <f t="shared" si="12"/>
        <v>-13.474999999999998</v>
      </c>
      <c r="AE8" s="39">
        <v>-11.3</v>
      </c>
      <c r="AF8" s="39">
        <v>-10.68</v>
      </c>
      <c r="AG8" s="39">
        <v>0</v>
      </c>
    </row>
    <row r="9" spans="1:33" ht="15.75" customHeight="1" x14ac:dyDescent="0.2">
      <c r="A9" s="28" t="s">
        <v>43</v>
      </c>
      <c r="B9" s="28" t="s">
        <v>82</v>
      </c>
      <c r="C9" s="15">
        <f t="shared" si="4"/>
        <v>50.99</v>
      </c>
      <c r="D9" s="29">
        <v>14</v>
      </c>
      <c r="E9" s="29">
        <v>0</v>
      </c>
      <c r="F9" s="30">
        <v>713.86</v>
      </c>
      <c r="G9" s="30">
        <v>-0.16</v>
      </c>
      <c r="H9" s="31">
        <f t="shared" si="1"/>
        <v>2.2413358361583502E-4</v>
      </c>
      <c r="I9" s="31">
        <f t="shared" si="2"/>
        <v>0.39494358498271143</v>
      </c>
      <c r="J9" s="32">
        <f t="shared" si="5"/>
        <v>281.93442757575838</v>
      </c>
      <c r="K9" s="32">
        <f t="shared" si="3"/>
        <v>20.138173398268457</v>
      </c>
      <c r="L9" s="29">
        <v>139</v>
      </c>
      <c r="M9" s="33">
        <f t="shared" si="6"/>
        <v>0.10071942446043165</v>
      </c>
      <c r="N9" s="29">
        <v>105</v>
      </c>
      <c r="O9" s="34">
        <f t="shared" ref="O9:P9" si="17">D9/7</f>
        <v>2</v>
      </c>
      <c r="P9" s="34">
        <f t="shared" si="17"/>
        <v>0</v>
      </c>
      <c r="Q9" s="29">
        <f t="shared" si="8"/>
        <v>52</v>
      </c>
      <c r="R9" s="29"/>
      <c r="S9" s="35">
        <v>1.59862778730703</v>
      </c>
      <c r="T9" s="28">
        <v>989</v>
      </c>
      <c r="U9" s="36">
        <v>69</v>
      </c>
      <c r="V9" s="37" t="s">
        <v>545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191</v>
      </c>
      <c r="AB9" s="40">
        <f t="shared" si="11"/>
        <v>-0.48</v>
      </c>
      <c r="AC9" s="41">
        <v>0.66840277777777779</v>
      </c>
      <c r="AD9" s="39">
        <f t="shared" si="12"/>
        <v>-8.9833333333333325</v>
      </c>
      <c r="AE9" s="39">
        <v>-11.3</v>
      </c>
      <c r="AF9" s="39">
        <v>-11.250231363636299</v>
      </c>
      <c r="AG9" s="39">
        <v>0</v>
      </c>
    </row>
    <row r="10" spans="1:33" ht="15.75" customHeight="1" x14ac:dyDescent="0.2">
      <c r="A10" s="28" t="s">
        <v>44</v>
      </c>
      <c r="B10" s="28" t="s">
        <v>546</v>
      </c>
      <c r="C10" s="15">
        <f t="shared" si="4"/>
        <v>50.99</v>
      </c>
      <c r="D10" s="29">
        <v>10</v>
      </c>
      <c r="E10" s="29">
        <v>0</v>
      </c>
      <c r="F10" s="30">
        <v>509.90000000000003</v>
      </c>
      <c r="G10" s="30">
        <v>-0.24</v>
      </c>
      <c r="H10" s="31">
        <f t="shared" si="1"/>
        <v>4.706805255932535E-4</v>
      </c>
      <c r="I10" s="31">
        <f t="shared" si="2"/>
        <v>0.39469703804073414</v>
      </c>
      <c r="J10" s="32">
        <f t="shared" si="5"/>
        <v>201.25601969697036</v>
      </c>
      <c r="K10" s="32">
        <f t="shared" si="3"/>
        <v>20.125601969697037</v>
      </c>
      <c r="L10" s="29">
        <v>111</v>
      </c>
      <c r="M10" s="33">
        <f t="shared" si="6"/>
        <v>9.0090090090090086E-2</v>
      </c>
      <c r="N10" s="29">
        <v>162</v>
      </c>
      <c r="O10" s="34">
        <f t="shared" ref="O10:P10" si="18">D10/7</f>
        <v>1.4285714285714286</v>
      </c>
      <c r="P10" s="34">
        <f t="shared" si="18"/>
        <v>0</v>
      </c>
      <c r="Q10" s="29">
        <f t="shared" si="8"/>
        <v>113</v>
      </c>
      <c r="R10" s="29"/>
      <c r="S10" s="35">
        <v>1.3926380368098099</v>
      </c>
      <c r="T10" s="28">
        <v>989</v>
      </c>
      <c r="U10" s="36">
        <v>69</v>
      </c>
      <c r="V10" s="37" t="s">
        <v>547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191</v>
      </c>
      <c r="AB10" s="40">
        <f t="shared" si="11"/>
        <v>-0.48</v>
      </c>
      <c r="AC10" s="41">
        <v>0.66840277777777779</v>
      </c>
      <c r="AD10" s="39">
        <f t="shared" si="12"/>
        <v>-6.4166666666666661</v>
      </c>
      <c r="AE10" s="39">
        <v>-11.3</v>
      </c>
      <c r="AF10" s="39">
        <v>-11.250231363636299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46.124000000000002</v>
      </c>
      <c r="D11" s="29">
        <v>15</v>
      </c>
      <c r="E11" s="29">
        <v>0</v>
      </c>
      <c r="F11" s="30">
        <v>691.86</v>
      </c>
      <c r="G11" s="30">
        <v>0</v>
      </c>
      <c r="H11" s="31">
        <f t="shared" si="1"/>
        <v>0</v>
      </c>
      <c r="I11" s="31">
        <f t="shared" si="2"/>
        <v>0.34718372148332827</v>
      </c>
      <c r="J11" s="32">
        <f t="shared" si="5"/>
        <v>240.20252954545549</v>
      </c>
      <c r="K11" s="32">
        <f t="shared" si="3"/>
        <v>16.013501969697032</v>
      </c>
      <c r="L11" s="29">
        <v>86</v>
      </c>
      <c r="M11" s="33">
        <f t="shared" si="6"/>
        <v>0.1744186046511628</v>
      </c>
      <c r="N11" s="29">
        <v>149</v>
      </c>
      <c r="O11" s="34">
        <f t="shared" ref="O11:P11" si="19">D11/7</f>
        <v>2.1428571428571428</v>
      </c>
      <c r="P11" s="34">
        <f t="shared" si="19"/>
        <v>0</v>
      </c>
      <c r="Q11" s="29">
        <f t="shared" si="8"/>
        <v>69</v>
      </c>
      <c r="R11" s="29"/>
      <c r="S11" s="35">
        <v>1.4747826086956499</v>
      </c>
      <c r="T11" s="28">
        <v>920</v>
      </c>
      <c r="U11" s="36">
        <v>300</v>
      </c>
      <c r="V11" s="37" t="s">
        <v>525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191</v>
      </c>
      <c r="AB11" s="40">
        <f t="shared" si="11"/>
        <v>-0.48</v>
      </c>
      <c r="AC11" s="41">
        <v>0.66840277777777779</v>
      </c>
      <c r="AD11" s="39">
        <f t="shared" si="12"/>
        <v>-9.625</v>
      </c>
      <c r="AE11" s="39">
        <v>-11.3</v>
      </c>
      <c r="AF11" s="39">
        <v>-11.250231363636299</v>
      </c>
      <c r="AG11" s="39">
        <v>0</v>
      </c>
    </row>
    <row r="12" spans="1:33" ht="15.75" customHeight="1" x14ac:dyDescent="0.2">
      <c r="A12" s="28" t="s">
        <v>46</v>
      </c>
      <c r="B12" s="14" t="s">
        <v>486</v>
      </c>
      <c r="C12" s="15">
        <f t="shared" si="4"/>
        <v>39.634285714285717</v>
      </c>
      <c r="D12" s="29">
        <v>14</v>
      </c>
      <c r="E12" s="29">
        <v>0</v>
      </c>
      <c r="F12" s="30">
        <v>554.88</v>
      </c>
      <c r="G12" s="30">
        <v>-0.08</v>
      </c>
      <c r="H12" s="31">
        <f t="shared" si="1"/>
        <v>1.4417531718569781E-4</v>
      </c>
      <c r="I12" s="31">
        <f t="shared" si="2"/>
        <v>0.2647084551177884</v>
      </c>
      <c r="J12" s="32">
        <f t="shared" si="5"/>
        <v>146.88142757575844</v>
      </c>
      <c r="K12" s="32">
        <f t="shared" si="3"/>
        <v>10.491530541125602</v>
      </c>
      <c r="L12" s="29">
        <v>84</v>
      </c>
      <c r="M12" s="33">
        <f t="shared" si="6"/>
        <v>0.16666666666666666</v>
      </c>
      <c r="N12" s="29">
        <v>107</v>
      </c>
      <c r="O12" s="34">
        <f t="shared" ref="O12:P12" si="20">D12/7</f>
        <v>2</v>
      </c>
      <c r="P12" s="34">
        <f t="shared" si="20"/>
        <v>0</v>
      </c>
      <c r="Q12" s="29">
        <f t="shared" si="8"/>
        <v>53</v>
      </c>
      <c r="R12" s="29"/>
      <c r="S12" s="35">
        <v>1.8143459915611799</v>
      </c>
      <c r="T12" s="28">
        <v>920</v>
      </c>
      <c r="U12" s="36">
        <v>300</v>
      </c>
      <c r="V12" s="37" t="s">
        <v>525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191</v>
      </c>
      <c r="AB12" s="40">
        <f t="shared" si="11"/>
        <v>-0.48</v>
      </c>
      <c r="AC12" s="41">
        <v>0.66840277777777779</v>
      </c>
      <c r="AD12" s="39">
        <f t="shared" si="12"/>
        <v>-8.9833333333333325</v>
      </c>
      <c r="AE12" s="39">
        <v>-11.3</v>
      </c>
      <c r="AF12" s="39">
        <v>-11.250231363636299</v>
      </c>
      <c r="AG12" s="39">
        <v>0</v>
      </c>
    </row>
    <row r="13" spans="1:33" ht="15.75" customHeight="1" x14ac:dyDescent="0.2">
      <c r="A13" s="28" t="s">
        <v>47</v>
      </c>
      <c r="B13" s="14" t="s">
        <v>486</v>
      </c>
      <c r="C13" s="15">
        <f t="shared" si="4"/>
        <v>45.99</v>
      </c>
      <c r="D13" s="29">
        <v>20</v>
      </c>
      <c r="E13" s="29">
        <v>0</v>
      </c>
      <c r="F13" s="32">
        <v>919.80000000000007</v>
      </c>
      <c r="G13" s="30">
        <v>-0.05</v>
      </c>
      <c r="H13" s="31">
        <f t="shared" si="1"/>
        <v>5.4359643400739288E-5</v>
      </c>
      <c r="I13" s="31">
        <f t="shared" si="2"/>
        <v>0.33912633510578905</v>
      </c>
      <c r="J13" s="32">
        <f t="shared" si="5"/>
        <v>311.92840303030476</v>
      </c>
      <c r="K13" s="32">
        <f t="shared" si="3"/>
        <v>15.596420151515238</v>
      </c>
      <c r="L13" s="29">
        <v>63</v>
      </c>
      <c r="M13" s="33">
        <f t="shared" si="6"/>
        <v>0.31746031746031744</v>
      </c>
      <c r="N13" s="29">
        <v>94</v>
      </c>
      <c r="O13" s="34">
        <f t="shared" ref="O13:P13" si="21">D13/7</f>
        <v>2.8571428571428572</v>
      </c>
      <c r="P13" s="34">
        <f t="shared" si="21"/>
        <v>0</v>
      </c>
      <c r="Q13" s="29">
        <f t="shared" si="8"/>
        <v>32</v>
      </c>
      <c r="R13" s="29"/>
      <c r="S13" s="35">
        <v>2.0373831775700899</v>
      </c>
      <c r="T13" s="28">
        <v>920</v>
      </c>
      <c r="U13" s="36">
        <v>300</v>
      </c>
      <c r="V13" s="37" t="s">
        <v>525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191</v>
      </c>
      <c r="AB13" s="40">
        <f t="shared" si="11"/>
        <v>-0.48</v>
      </c>
      <c r="AC13" s="41">
        <v>0.66840277777777779</v>
      </c>
      <c r="AD13" s="39">
        <f t="shared" si="12"/>
        <v>-12.833333333333332</v>
      </c>
      <c r="AE13" s="39">
        <v>-11.3</v>
      </c>
      <c r="AF13" s="39">
        <v>-11.5509131818181</v>
      </c>
      <c r="AG13" s="39">
        <v>0</v>
      </c>
    </row>
    <row r="14" spans="1:33" ht="15.75" customHeight="1" x14ac:dyDescent="0.2">
      <c r="A14" s="28" t="s">
        <v>48</v>
      </c>
      <c r="B14" s="14" t="s">
        <v>486</v>
      </c>
      <c r="C14" s="15">
        <f t="shared" si="4"/>
        <v>45.99</v>
      </c>
      <c r="D14" s="29">
        <v>13</v>
      </c>
      <c r="E14" s="29">
        <v>0</v>
      </c>
      <c r="F14" s="32">
        <v>597.87</v>
      </c>
      <c r="G14" s="30">
        <v>-0.08</v>
      </c>
      <c r="H14" s="31">
        <f t="shared" si="1"/>
        <v>1.3380835298643518E-4</v>
      </c>
      <c r="I14" s="31">
        <f t="shared" si="2"/>
        <v>0.33904688639620323</v>
      </c>
      <c r="J14" s="32">
        <f t="shared" si="5"/>
        <v>202.70596196969802</v>
      </c>
      <c r="K14" s="32">
        <f t="shared" si="3"/>
        <v>15.592766305361387</v>
      </c>
      <c r="L14" s="29">
        <v>82</v>
      </c>
      <c r="M14" s="33">
        <f t="shared" si="6"/>
        <v>0.15853658536585366</v>
      </c>
      <c r="N14" s="29">
        <v>81</v>
      </c>
      <c r="O14" s="34">
        <f t="shared" ref="O14:P14" si="22">D14/7</f>
        <v>1.8571428571428572</v>
      </c>
      <c r="P14" s="34">
        <f t="shared" si="22"/>
        <v>0</v>
      </c>
      <c r="Q14" s="29">
        <f t="shared" si="8"/>
        <v>43</v>
      </c>
      <c r="R14" s="29"/>
      <c r="S14" s="35">
        <v>1.4483821263482199</v>
      </c>
      <c r="T14" s="28">
        <v>786</v>
      </c>
      <c r="U14" s="36">
        <v>166</v>
      </c>
      <c r="V14" s="37" t="s">
        <v>548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191</v>
      </c>
      <c r="AB14" s="40">
        <f t="shared" si="11"/>
        <v>-0.48</v>
      </c>
      <c r="AC14" s="41">
        <v>0.66840277777777779</v>
      </c>
      <c r="AD14" s="39">
        <f t="shared" si="12"/>
        <v>-8.341666666666665</v>
      </c>
      <c r="AE14" s="39">
        <v>-11.3</v>
      </c>
      <c r="AF14" s="39">
        <v>-11.5509131818181</v>
      </c>
      <c r="AG14" s="39">
        <v>0</v>
      </c>
    </row>
    <row r="15" spans="1:33" ht="15.75" customHeight="1" x14ac:dyDescent="0.2">
      <c r="A15" s="28" t="s">
        <v>49</v>
      </c>
      <c r="B15" s="28" t="s">
        <v>424</v>
      </c>
      <c r="C15" s="15">
        <f t="shared" si="4"/>
        <v>45.99</v>
      </c>
      <c r="D15" s="29">
        <v>14</v>
      </c>
      <c r="E15" s="29">
        <v>0</v>
      </c>
      <c r="F15" s="32">
        <v>643.86</v>
      </c>
      <c r="G15" s="30">
        <v>0</v>
      </c>
      <c r="H15" s="31">
        <f t="shared" si="1"/>
        <v>0</v>
      </c>
      <c r="I15" s="31">
        <f t="shared" si="2"/>
        <v>0.33918069474918966</v>
      </c>
      <c r="J15" s="32">
        <f t="shared" si="5"/>
        <v>218.38488212121325</v>
      </c>
      <c r="K15" s="32">
        <f t="shared" si="3"/>
        <v>15.598920151515232</v>
      </c>
      <c r="L15" s="29">
        <v>97</v>
      </c>
      <c r="M15" s="33">
        <f t="shared" si="6"/>
        <v>0.14432989690721648</v>
      </c>
      <c r="N15" s="29">
        <v>377</v>
      </c>
      <c r="O15" s="34">
        <f t="shared" ref="O15:P15" si="23">D15/7</f>
        <v>2</v>
      </c>
      <c r="P15" s="34">
        <f t="shared" si="23"/>
        <v>0</v>
      </c>
      <c r="Q15" s="29">
        <f t="shared" si="8"/>
        <v>188</v>
      </c>
      <c r="R15" s="29"/>
      <c r="S15" s="35">
        <v>1.0085470085470001</v>
      </c>
      <c r="T15" s="28">
        <v>166</v>
      </c>
      <c r="U15" s="36">
        <v>166</v>
      </c>
      <c r="V15" s="37" t="s">
        <v>548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191</v>
      </c>
      <c r="AB15" s="40">
        <f t="shared" si="11"/>
        <v>-0.48</v>
      </c>
      <c r="AC15" s="41">
        <v>0.66840277777777779</v>
      </c>
      <c r="AD15" s="39">
        <f t="shared" si="12"/>
        <v>-8.9833333333333325</v>
      </c>
      <c r="AE15" s="39">
        <v>-11.3</v>
      </c>
      <c r="AF15" s="39">
        <v>-11.5509131818181</v>
      </c>
      <c r="AG15" s="39">
        <v>0</v>
      </c>
    </row>
    <row r="16" spans="1:33" ht="15.75" customHeight="1" x14ac:dyDescent="0.2">
      <c r="A16" s="28" t="s">
        <v>50</v>
      </c>
      <c r="B16" s="28" t="s">
        <v>452</v>
      </c>
      <c r="C16" s="15">
        <f t="shared" si="4"/>
        <v>44.808181818181822</v>
      </c>
      <c r="D16" s="29">
        <v>22</v>
      </c>
      <c r="E16" s="29">
        <v>0</v>
      </c>
      <c r="F16" s="32">
        <v>985.78000000000009</v>
      </c>
      <c r="G16" s="30">
        <v>0</v>
      </c>
      <c r="H16" s="31">
        <f t="shared" si="1"/>
        <v>0</v>
      </c>
      <c r="I16" s="31">
        <f t="shared" si="2"/>
        <v>0.3257078083683328</v>
      </c>
      <c r="J16" s="32">
        <f t="shared" si="5"/>
        <v>321.07624333333513</v>
      </c>
      <c r="K16" s="32">
        <f t="shared" si="3"/>
        <v>14.594374696969778</v>
      </c>
      <c r="L16" s="29">
        <v>68</v>
      </c>
      <c r="M16" s="33">
        <f t="shared" si="6"/>
        <v>0.3235294117647059</v>
      </c>
      <c r="N16" s="29">
        <v>360</v>
      </c>
      <c r="O16" s="34">
        <f t="shared" ref="O16:P16" si="24">D16/7</f>
        <v>3.1428571428571428</v>
      </c>
      <c r="P16" s="34">
        <f t="shared" si="24"/>
        <v>0</v>
      </c>
      <c r="Q16" s="29">
        <f t="shared" si="8"/>
        <v>114</v>
      </c>
      <c r="R16" s="29"/>
      <c r="S16" s="35">
        <v>1.16746411483253</v>
      </c>
      <c r="T16" s="28">
        <v>342</v>
      </c>
      <c r="U16" s="36">
        <v>166</v>
      </c>
      <c r="V16" s="37" t="s">
        <v>548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191</v>
      </c>
      <c r="AB16" s="40">
        <f t="shared" si="11"/>
        <v>-0.48</v>
      </c>
      <c r="AC16" s="41">
        <v>0.66840277777777779</v>
      </c>
      <c r="AD16" s="39">
        <f t="shared" si="12"/>
        <v>-14.116666666666665</v>
      </c>
      <c r="AE16" s="39">
        <v>-11.3</v>
      </c>
      <c r="AF16" s="39">
        <v>-11.5509131818181</v>
      </c>
      <c r="AG16" s="39">
        <v>0</v>
      </c>
    </row>
    <row r="17" spans="1:33" ht="15.75" customHeight="1" x14ac:dyDescent="0.2">
      <c r="A17" s="28" t="s">
        <v>51</v>
      </c>
      <c r="B17" s="28" t="s">
        <v>504</v>
      </c>
      <c r="C17" s="15">
        <f t="shared" si="4"/>
        <v>39.836153846153849</v>
      </c>
      <c r="D17" s="29">
        <v>13</v>
      </c>
      <c r="E17" s="29">
        <v>0</v>
      </c>
      <c r="F17" s="32">
        <v>517.87</v>
      </c>
      <c r="G17" s="30">
        <v>0</v>
      </c>
      <c r="H17" s="31">
        <f t="shared" si="1"/>
        <v>0</v>
      </c>
      <c r="I17" s="31">
        <f t="shared" si="2"/>
        <v>0.26026987848243394</v>
      </c>
      <c r="J17" s="32">
        <f t="shared" si="5"/>
        <v>134.78596196969806</v>
      </c>
      <c r="K17" s="32">
        <f t="shared" si="3"/>
        <v>10.368150920746006</v>
      </c>
      <c r="L17" s="29">
        <v>87</v>
      </c>
      <c r="M17" s="33">
        <f t="shared" si="6"/>
        <v>0.14942528735632185</v>
      </c>
      <c r="N17" s="29">
        <v>333</v>
      </c>
      <c r="O17" s="34">
        <f t="shared" ref="O17:P17" si="25">D17/7</f>
        <v>1.8571428571428572</v>
      </c>
      <c r="P17" s="34">
        <f t="shared" si="25"/>
        <v>0</v>
      </c>
      <c r="Q17" s="29">
        <f t="shared" si="8"/>
        <v>179</v>
      </c>
      <c r="R17" s="29"/>
      <c r="S17" s="35">
        <v>1.28401585204755</v>
      </c>
      <c r="T17" s="28">
        <v>342</v>
      </c>
      <c r="U17" s="36">
        <v>166</v>
      </c>
      <c r="V17" s="37" t="s">
        <v>548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191</v>
      </c>
      <c r="AB17" s="40">
        <f t="shared" si="11"/>
        <v>-0.48</v>
      </c>
      <c r="AC17" s="41">
        <v>0.66840277777777779</v>
      </c>
      <c r="AD17" s="39">
        <f t="shared" si="12"/>
        <v>-8.341666666666665</v>
      </c>
      <c r="AE17" s="39">
        <v>-11.3</v>
      </c>
      <c r="AF17" s="39">
        <v>-11.5509131818181</v>
      </c>
      <c r="AG17" s="39">
        <v>0</v>
      </c>
    </row>
    <row r="18" spans="1:33" ht="15.75" customHeight="1" x14ac:dyDescent="0.2">
      <c r="A18" s="28" t="s">
        <v>52</v>
      </c>
      <c r="B18" s="42" t="s">
        <v>528</v>
      </c>
      <c r="C18" s="15">
        <f t="shared" si="4"/>
        <v>36.74</v>
      </c>
      <c r="D18" s="29">
        <v>28</v>
      </c>
      <c r="E18" s="29">
        <v>0</v>
      </c>
      <c r="F18" s="32">
        <v>1028.72</v>
      </c>
      <c r="G18" s="30">
        <v>-0.08</v>
      </c>
      <c r="H18" s="31">
        <f t="shared" si="1"/>
        <v>7.77665448324131E-5</v>
      </c>
      <c r="I18" s="31">
        <f t="shared" si="2"/>
        <v>0.19586453480288751</v>
      </c>
      <c r="J18" s="32">
        <f t="shared" si="5"/>
        <v>201.48976424242645</v>
      </c>
      <c r="K18" s="32">
        <f t="shared" si="3"/>
        <v>7.1960630086580872</v>
      </c>
      <c r="L18" s="29">
        <v>94</v>
      </c>
      <c r="M18" s="33">
        <f t="shared" si="6"/>
        <v>0.2978723404255319</v>
      </c>
      <c r="N18" s="29">
        <v>310</v>
      </c>
      <c r="O18" s="34">
        <f t="shared" ref="O18:P18" si="26">D18/7</f>
        <v>4</v>
      </c>
      <c r="P18" s="34">
        <f t="shared" si="26"/>
        <v>0</v>
      </c>
      <c r="Q18" s="29">
        <f t="shared" si="8"/>
        <v>77</v>
      </c>
      <c r="R18" s="29"/>
      <c r="S18" s="35">
        <v>1.17135549872122</v>
      </c>
      <c r="T18" s="28">
        <v>342</v>
      </c>
      <c r="U18" s="36" t="s">
        <v>33</v>
      </c>
      <c r="V18" s="37" t="s">
        <v>549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191</v>
      </c>
      <c r="AB18" s="40">
        <f t="shared" si="11"/>
        <v>-0.48</v>
      </c>
      <c r="AC18" s="41">
        <v>0.66840277777777779</v>
      </c>
      <c r="AD18" s="39">
        <f t="shared" si="12"/>
        <v>-17.966666666666665</v>
      </c>
      <c r="AE18" s="39">
        <v>-11.3</v>
      </c>
      <c r="AF18" s="39">
        <v>-11.5509131818181</v>
      </c>
      <c r="AG18" s="39">
        <v>-15.05</v>
      </c>
    </row>
    <row r="19" spans="1:33" ht="15.75" customHeight="1" x14ac:dyDescent="0.2">
      <c r="A19" s="28" t="s">
        <v>54</v>
      </c>
      <c r="B19" s="14" t="s">
        <v>486</v>
      </c>
      <c r="C19" s="15">
        <f t="shared" si="4"/>
        <v>33.24</v>
      </c>
      <c r="D19" s="29">
        <v>28</v>
      </c>
      <c r="E19" s="29">
        <v>0</v>
      </c>
      <c r="F19" s="32">
        <v>930.72000000000014</v>
      </c>
      <c r="G19" s="30">
        <v>0</v>
      </c>
      <c r="H19" s="31">
        <f t="shared" si="1"/>
        <v>0</v>
      </c>
      <c r="I19" s="31">
        <f t="shared" si="2"/>
        <v>0.12535431090169358</v>
      </c>
      <c r="J19" s="32">
        <f t="shared" si="5"/>
        <v>116.66976424242426</v>
      </c>
      <c r="K19" s="32">
        <f t="shared" si="3"/>
        <v>4.1667772943722952</v>
      </c>
      <c r="L19" s="29">
        <v>116</v>
      </c>
      <c r="M19" s="33">
        <f t="shared" si="6"/>
        <v>0.2413793103448276</v>
      </c>
      <c r="N19" s="29">
        <v>454</v>
      </c>
      <c r="O19" s="34">
        <f t="shared" ref="O19:P19" si="27">D19/7</f>
        <v>4</v>
      </c>
      <c r="P19" s="34">
        <f t="shared" si="27"/>
        <v>0</v>
      </c>
      <c r="Q19" s="29">
        <f t="shared" si="8"/>
        <v>113</v>
      </c>
      <c r="R19" s="29"/>
      <c r="S19" s="35">
        <v>0.75693860386879697</v>
      </c>
      <c r="T19" s="28">
        <v>465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191</v>
      </c>
      <c r="AB19" s="40">
        <f t="shared" si="11"/>
        <v>-0.48</v>
      </c>
      <c r="AC19" s="41">
        <v>0.66840277777777779</v>
      </c>
      <c r="AD19" s="39">
        <f t="shared" si="12"/>
        <v>-17.966666666666665</v>
      </c>
      <c r="AE19" s="39">
        <v>-11.3</v>
      </c>
      <c r="AF19" s="39">
        <v>-11.550913181818183</v>
      </c>
      <c r="AG19" s="39">
        <v>-16.649999999999999</v>
      </c>
    </row>
    <row r="20" spans="1:33" ht="15.75" customHeight="1" x14ac:dyDescent="0.2">
      <c r="A20" s="28" t="s">
        <v>55</v>
      </c>
      <c r="B20" s="28" t="s">
        <v>206</v>
      </c>
      <c r="C20" s="15">
        <f t="shared" si="4"/>
        <v>32.823333333333338</v>
      </c>
      <c r="D20" s="29">
        <v>30</v>
      </c>
      <c r="E20" s="29">
        <v>0</v>
      </c>
      <c r="F20" s="32">
        <v>984.70000000000016</v>
      </c>
      <c r="G20" s="30">
        <v>0</v>
      </c>
      <c r="H20" s="31">
        <f t="shared" si="1"/>
        <v>0</v>
      </c>
      <c r="I20" s="31">
        <f t="shared" si="2"/>
        <v>0.13427196561943189</v>
      </c>
      <c r="J20" s="32">
        <f t="shared" si="5"/>
        <v>132.21760454545461</v>
      </c>
      <c r="K20" s="32">
        <f t="shared" si="3"/>
        <v>4.4072534848484866</v>
      </c>
      <c r="L20" s="29">
        <v>117</v>
      </c>
      <c r="M20" s="33">
        <f t="shared" si="6"/>
        <v>0.25641025641025639</v>
      </c>
      <c r="N20" s="29">
        <v>434</v>
      </c>
      <c r="O20" s="34">
        <f t="shared" ref="O20:P20" si="28">D20/7</f>
        <v>4.2857142857142856</v>
      </c>
      <c r="P20" s="34">
        <f t="shared" si="28"/>
        <v>0</v>
      </c>
      <c r="Q20" s="29">
        <f t="shared" si="8"/>
        <v>101</v>
      </c>
      <c r="R20" s="29"/>
      <c r="S20" s="35">
        <v>0.84078711985688703</v>
      </c>
      <c r="T20" s="28">
        <v>465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191</v>
      </c>
      <c r="AB20" s="40">
        <f t="shared" si="11"/>
        <v>-0.48</v>
      </c>
      <c r="AC20" s="41">
        <v>0.66840277777777779</v>
      </c>
      <c r="AD20" s="39">
        <f t="shared" si="12"/>
        <v>-19.25</v>
      </c>
      <c r="AE20" s="39">
        <v>-11.3</v>
      </c>
      <c r="AF20" s="39">
        <v>-11.550913181818183</v>
      </c>
      <c r="AG20" s="39">
        <v>0</v>
      </c>
    </row>
    <row r="21" spans="1:33" ht="15.75" customHeight="1" x14ac:dyDescent="0.2">
      <c r="A21" s="28" t="s">
        <v>56</v>
      </c>
      <c r="B21" s="28" t="s">
        <v>197</v>
      </c>
      <c r="C21" s="15">
        <f t="shared" si="4"/>
        <v>33.816086956521744</v>
      </c>
      <c r="D21" s="29">
        <v>23</v>
      </c>
      <c r="E21" s="29">
        <v>0</v>
      </c>
      <c r="F21" s="32">
        <v>777.7700000000001</v>
      </c>
      <c r="G21" s="30">
        <v>0</v>
      </c>
      <c r="H21" s="31">
        <f t="shared" si="1"/>
        <v>0</v>
      </c>
      <c r="I21" s="31">
        <f t="shared" si="2"/>
        <v>0.15528390589100691</v>
      </c>
      <c r="J21" s="32">
        <f t="shared" si="5"/>
        <v>120.77516348484846</v>
      </c>
      <c r="K21" s="32">
        <f t="shared" si="3"/>
        <v>5.2510940645586288</v>
      </c>
      <c r="L21" s="29">
        <v>63</v>
      </c>
      <c r="M21" s="33">
        <f t="shared" si="6"/>
        <v>0.36507936507936506</v>
      </c>
      <c r="N21" s="29">
        <v>341</v>
      </c>
      <c r="O21" s="34">
        <f t="shared" ref="O21:P21" si="29">D21/7</f>
        <v>3.2857142857142856</v>
      </c>
      <c r="P21" s="34">
        <f t="shared" si="29"/>
        <v>0</v>
      </c>
      <c r="Q21" s="29">
        <f t="shared" si="8"/>
        <v>103</v>
      </c>
      <c r="R21" s="29"/>
      <c r="S21" s="35">
        <v>1.0128755364806801</v>
      </c>
      <c r="T21" s="28">
        <v>465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191</v>
      </c>
      <c r="AB21" s="40">
        <f t="shared" si="11"/>
        <v>-0.48</v>
      </c>
      <c r="AC21" s="41">
        <v>0.66840277777777779</v>
      </c>
      <c r="AD21" s="39">
        <f t="shared" si="12"/>
        <v>-14.758333333333333</v>
      </c>
      <c r="AE21" s="39">
        <v>-11.3</v>
      </c>
      <c r="AF21" s="39">
        <v>-11.550913181818183</v>
      </c>
      <c r="AG21" s="39">
        <v>0</v>
      </c>
    </row>
    <row r="22" spans="1:33" ht="15.75" customHeight="1" x14ac:dyDescent="0.2">
      <c r="A22" s="28" t="s">
        <v>57</v>
      </c>
      <c r="B22" s="28" t="s">
        <v>550</v>
      </c>
      <c r="C22" s="15">
        <f t="shared" si="4"/>
        <v>32.382857142857148</v>
      </c>
      <c r="D22" s="29">
        <v>28</v>
      </c>
      <c r="E22" s="29">
        <v>1</v>
      </c>
      <c r="F22" s="30">
        <v>906.72000000000014</v>
      </c>
      <c r="G22" s="30">
        <v>0</v>
      </c>
      <c r="H22" s="31">
        <f t="shared" si="1"/>
        <v>0</v>
      </c>
      <c r="I22" s="31">
        <f t="shared" si="2"/>
        <v>0.12453653194197137</v>
      </c>
      <c r="J22" s="32">
        <f t="shared" si="5"/>
        <v>112.91976424242429</v>
      </c>
      <c r="K22" s="32">
        <f t="shared" si="3"/>
        <v>4.0328487229437249</v>
      </c>
      <c r="L22" s="29">
        <v>113</v>
      </c>
      <c r="M22" s="33">
        <f t="shared" si="6"/>
        <v>0.24778761061946902</v>
      </c>
      <c r="N22" s="29">
        <v>375</v>
      </c>
      <c r="O22" s="34">
        <f t="shared" ref="O22:P22" si="30">D22/7</f>
        <v>4</v>
      </c>
      <c r="P22" s="34">
        <f t="shared" si="30"/>
        <v>0.14285714285714285</v>
      </c>
      <c r="Q22" s="29">
        <f t="shared" si="8"/>
        <v>90</v>
      </c>
      <c r="R22" s="29"/>
      <c r="S22" s="35">
        <v>1.0865279299014201</v>
      </c>
      <c r="T22" s="28">
        <v>276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191</v>
      </c>
      <c r="AB22" s="40">
        <f t="shared" si="11"/>
        <v>-0.48</v>
      </c>
      <c r="AC22" s="41">
        <v>0.66840277777777779</v>
      </c>
      <c r="AD22" s="39">
        <f t="shared" si="12"/>
        <v>-17.966666666666665</v>
      </c>
      <c r="AE22" s="39">
        <v>-11.3</v>
      </c>
      <c r="AF22" s="39">
        <v>-11.550913181818183</v>
      </c>
      <c r="AG22" s="39">
        <v>0</v>
      </c>
    </row>
    <row r="23" spans="1:33" ht="15.75" customHeight="1" x14ac:dyDescent="0.2">
      <c r="A23" s="28" t="s">
        <v>58</v>
      </c>
      <c r="B23" s="28" t="s">
        <v>504</v>
      </c>
      <c r="C23" s="15">
        <f t="shared" si="4"/>
        <v>35.080909090909095</v>
      </c>
      <c r="D23" s="29">
        <v>22</v>
      </c>
      <c r="E23" s="29">
        <v>0</v>
      </c>
      <c r="F23" s="32">
        <v>771.78000000000009</v>
      </c>
      <c r="G23" s="30">
        <v>-2.0300000000000002</v>
      </c>
      <c r="H23" s="31">
        <f t="shared" si="1"/>
        <v>2.6302832413382052E-3</v>
      </c>
      <c r="I23" s="31">
        <f t="shared" si="2"/>
        <v>0.17770121450845233</v>
      </c>
      <c r="J23" s="32">
        <f t="shared" si="5"/>
        <v>137.14624333333336</v>
      </c>
      <c r="K23" s="32">
        <f t="shared" si="3"/>
        <v>6.2339201515151528</v>
      </c>
      <c r="L23" s="29">
        <v>76</v>
      </c>
      <c r="M23" s="33">
        <f t="shared" si="6"/>
        <v>0.28947368421052633</v>
      </c>
      <c r="N23" s="29">
        <v>358</v>
      </c>
      <c r="O23" s="34">
        <f t="shared" ref="O23:P23" si="31">D23/7</f>
        <v>3.1428571428571428</v>
      </c>
      <c r="P23" s="34">
        <f t="shared" si="31"/>
        <v>0</v>
      </c>
      <c r="Q23" s="29">
        <f t="shared" si="8"/>
        <v>113</v>
      </c>
      <c r="R23" s="29"/>
      <c r="S23" s="35">
        <v>0.93115942028985499</v>
      </c>
      <c r="T23" s="28">
        <v>276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191</v>
      </c>
      <c r="AB23" s="40">
        <f t="shared" si="11"/>
        <v>-0.48</v>
      </c>
      <c r="AC23" s="41">
        <v>0.66840277777777779</v>
      </c>
      <c r="AD23" s="39">
        <f t="shared" si="12"/>
        <v>-14.116666666666665</v>
      </c>
      <c r="AE23" s="39">
        <v>-11.3</v>
      </c>
      <c r="AF23" s="39">
        <v>-11.550913181818183</v>
      </c>
      <c r="AG23" s="39">
        <v>0</v>
      </c>
    </row>
    <row r="24" spans="1:33" ht="15.75" customHeight="1" x14ac:dyDescent="0.2">
      <c r="A24" s="28" t="s">
        <v>59</v>
      </c>
      <c r="B24" s="28" t="s">
        <v>551</v>
      </c>
      <c r="C24" s="15">
        <f t="shared" si="4"/>
        <v>34.066923076923082</v>
      </c>
      <c r="D24" s="29">
        <v>13</v>
      </c>
      <c r="E24" s="29">
        <v>0</v>
      </c>
      <c r="F24" s="32">
        <v>442.87000000000006</v>
      </c>
      <c r="G24" s="32">
        <v>0</v>
      </c>
      <c r="H24" s="31">
        <f t="shared" si="1"/>
        <v>0</v>
      </c>
      <c r="I24" s="31">
        <f t="shared" si="2"/>
        <v>0.16039912834397679</v>
      </c>
      <c r="J24" s="32">
        <f t="shared" si="5"/>
        <v>71.035961969697013</v>
      </c>
      <c r="K24" s="32">
        <f t="shared" si="3"/>
        <v>5.4643047668997706</v>
      </c>
      <c r="L24" s="29">
        <v>102</v>
      </c>
      <c r="M24" s="33">
        <f t="shared" si="6"/>
        <v>0.12745098039215685</v>
      </c>
      <c r="N24" s="29">
        <v>346</v>
      </c>
      <c r="O24" s="34">
        <f t="shared" ref="O24:P24" si="32">D24/7</f>
        <v>1.8571428571428572</v>
      </c>
      <c r="P24" s="34">
        <f t="shared" si="32"/>
        <v>0</v>
      </c>
      <c r="Q24" s="29">
        <f t="shared" si="8"/>
        <v>186</v>
      </c>
      <c r="R24" s="29"/>
      <c r="S24" s="35">
        <v>0.77286135693215297</v>
      </c>
      <c r="T24" s="28">
        <v>276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191</v>
      </c>
      <c r="AB24" s="40">
        <f t="shared" si="11"/>
        <v>-0.48</v>
      </c>
      <c r="AC24" s="41">
        <v>0.66840277777777779</v>
      </c>
      <c r="AD24" s="39">
        <f t="shared" si="12"/>
        <v>-8.341666666666665</v>
      </c>
      <c r="AE24" s="39">
        <v>-11.3</v>
      </c>
      <c r="AF24" s="39">
        <v>-11.550913181818183</v>
      </c>
      <c r="AG24" s="39">
        <v>0</v>
      </c>
    </row>
    <row r="25" spans="1:33" ht="15.75" customHeight="1" x14ac:dyDescent="0.2">
      <c r="A25" s="14" t="s">
        <v>60</v>
      </c>
      <c r="B25" s="14" t="s">
        <v>552</v>
      </c>
      <c r="C25" s="15">
        <f t="shared" si="4"/>
        <v>30.24</v>
      </c>
      <c r="D25" s="16">
        <v>20</v>
      </c>
      <c r="E25" s="16">
        <v>0</v>
      </c>
      <c r="F25" s="17">
        <v>604.79999999999995</v>
      </c>
      <c r="G25" s="17">
        <v>-32.040000000000013</v>
      </c>
      <c r="H25" s="31">
        <f t="shared" si="1"/>
        <v>5.2976190476190503E-2</v>
      </c>
      <c r="I25" s="31">
        <f t="shared" si="2"/>
        <v>3.4126984126983964E-2</v>
      </c>
      <c r="J25" s="32">
        <f t="shared" si="5"/>
        <v>20.639999999999901</v>
      </c>
      <c r="K25" s="32">
        <f t="shared" si="3"/>
        <v>1.0319999999999951</v>
      </c>
      <c r="L25" s="16">
        <v>117</v>
      </c>
      <c r="M25" s="33">
        <f t="shared" si="6"/>
        <v>0.17094017094017094</v>
      </c>
      <c r="N25" s="16">
        <v>323</v>
      </c>
      <c r="O25" s="34">
        <f t="shared" ref="O25:P25" si="33">D25/7</f>
        <v>2.8571428571428572</v>
      </c>
      <c r="P25" s="34">
        <f t="shared" si="33"/>
        <v>0</v>
      </c>
      <c r="Q25" s="29">
        <f t="shared" si="8"/>
        <v>113</v>
      </c>
      <c r="R25" s="29"/>
      <c r="S25" s="21">
        <v>0.86363636363636365</v>
      </c>
      <c r="T25" s="28">
        <v>276</v>
      </c>
      <c r="U25" s="36" t="s">
        <v>33</v>
      </c>
      <c r="V25" s="37" t="s">
        <v>33</v>
      </c>
      <c r="W25" s="14">
        <v>4</v>
      </c>
      <c r="X25" s="38">
        <f t="shared" si="9"/>
        <v>0.2</v>
      </c>
      <c r="Y25" s="39">
        <f t="shared" si="10"/>
        <v>4.5771428571428592</v>
      </c>
      <c r="Z25" s="14">
        <v>3</v>
      </c>
      <c r="AA25" s="28" t="s">
        <v>191</v>
      </c>
      <c r="AB25" s="40">
        <f t="shared" si="11"/>
        <v>-0.48</v>
      </c>
      <c r="AC25" s="41">
        <v>0.625</v>
      </c>
      <c r="AD25" s="39">
        <f t="shared" si="12"/>
        <v>-12</v>
      </c>
      <c r="AE25" s="25">
        <v>-10.92</v>
      </c>
      <c r="AF25" s="25">
        <v>-11.55</v>
      </c>
      <c r="AG25" s="25">
        <v>0</v>
      </c>
    </row>
    <row r="26" spans="1:33" ht="15.75" customHeight="1" x14ac:dyDescent="0.2">
      <c r="A26" s="14" t="s">
        <v>61</v>
      </c>
      <c r="B26" s="14" t="s">
        <v>553</v>
      </c>
      <c r="C26" s="15">
        <f t="shared" si="4"/>
        <v>30.84714285714286</v>
      </c>
      <c r="D26" s="16">
        <v>14</v>
      </c>
      <c r="E26" s="16">
        <v>0</v>
      </c>
      <c r="F26" s="17">
        <v>431.86</v>
      </c>
      <c r="G26" s="17">
        <v>-22.2</v>
      </c>
      <c r="H26" s="31">
        <f t="shared" si="1"/>
        <v>5.1405548094289814E-2</v>
      </c>
      <c r="I26" s="31">
        <f t="shared" si="2"/>
        <v>3.7716425356705004E-2</v>
      </c>
      <c r="J26" s="32">
        <f t="shared" si="5"/>
        <v>16.288215454546624</v>
      </c>
      <c r="K26" s="32">
        <f t="shared" si="3"/>
        <v>1.1634439610390446</v>
      </c>
      <c r="L26" s="16">
        <v>82</v>
      </c>
      <c r="M26" s="33">
        <f t="shared" si="6"/>
        <v>0.17073170731707318</v>
      </c>
      <c r="N26" s="16">
        <v>309</v>
      </c>
      <c r="O26" s="34">
        <f t="shared" ref="O26:P26" si="34">D26/7</f>
        <v>2</v>
      </c>
      <c r="P26" s="34">
        <f t="shared" si="34"/>
        <v>0</v>
      </c>
      <c r="Q26" s="29">
        <f t="shared" si="8"/>
        <v>154</v>
      </c>
      <c r="R26" s="29"/>
      <c r="S26" s="21">
        <v>0.94513274336283182</v>
      </c>
      <c r="T26" s="28">
        <v>276</v>
      </c>
      <c r="U26" s="36" t="s">
        <v>33</v>
      </c>
      <c r="V26" s="37" t="s">
        <v>33</v>
      </c>
      <c r="W26" s="14">
        <v>1</v>
      </c>
      <c r="X26" s="38">
        <f t="shared" si="9"/>
        <v>7.1428571428571425E-2</v>
      </c>
      <c r="Y26" s="39">
        <f t="shared" si="10"/>
        <v>11.1</v>
      </c>
      <c r="Z26" s="14">
        <v>1</v>
      </c>
      <c r="AA26" s="28" t="s">
        <v>191</v>
      </c>
      <c r="AB26" s="40">
        <f t="shared" si="11"/>
        <v>-0.48</v>
      </c>
      <c r="AC26" s="41">
        <v>0.625</v>
      </c>
      <c r="AD26" s="39">
        <f t="shared" si="12"/>
        <v>-8.4</v>
      </c>
      <c r="AE26" s="25">
        <v>-11.32</v>
      </c>
      <c r="AF26" s="25">
        <v>-11.5509131818181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33.39</v>
      </c>
      <c r="D27" s="16">
        <v>15</v>
      </c>
      <c r="E27" s="16">
        <v>0</v>
      </c>
      <c r="F27" s="17">
        <v>500.85</v>
      </c>
      <c r="G27" s="17">
        <v>-33.510000000000012</v>
      </c>
      <c r="H27" s="31">
        <f t="shared" si="1"/>
        <v>6.6906259359089573E-2</v>
      </c>
      <c r="I27" s="31">
        <f t="shared" si="2"/>
        <v>5.9795951428029376E-2</v>
      </c>
      <c r="J27" s="32">
        <f t="shared" si="5"/>
        <v>29.948802272728514</v>
      </c>
      <c r="K27" s="32">
        <f t="shared" si="3"/>
        <v>1.9965868181819009</v>
      </c>
      <c r="L27" s="16">
        <v>61</v>
      </c>
      <c r="M27" s="33">
        <f t="shared" si="6"/>
        <v>0.24590163934426229</v>
      </c>
      <c r="N27" s="16">
        <v>291</v>
      </c>
      <c r="O27" s="34">
        <f t="shared" ref="O27:P27" si="35">D27/7</f>
        <v>2.1428571428571428</v>
      </c>
      <c r="P27" s="34">
        <f t="shared" si="35"/>
        <v>0</v>
      </c>
      <c r="Q27" s="29">
        <f t="shared" si="8"/>
        <v>135</v>
      </c>
      <c r="R27" s="29"/>
      <c r="S27" s="21">
        <v>0.85346215780998391</v>
      </c>
      <c r="T27" s="28">
        <v>465</v>
      </c>
      <c r="U27" s="36" t="s">
        <v>33</v>
      </c>
      <c r="V27" s="37" t="s">
        <v>33</v>
      </c>
      <c r="W27" s="14">
        <v>4</v>
      </c>
      <c r="X27" s="38">
        <f t="shared" si="9"/>
        <v>0.26666666666666666</v>
      </c>
      <c r="Y27" s="39">
        <f t="shared" si="10"/>
        <v>6.7020000000000026</v>
      </c>
      <c r="Z27" s="14">
        <v>1</v>
      </c>
      <c r="AA27" s="28" t="s">
        <v>191</v>
      </c>
      <c r="AB27" s="40">
        <f t="shared" si="11"/>
        <v>-0.48</v>
      </c>
      <c r="AC27" s="41">
        <v>0.625</v>
      </c>
      <c r="AD27" s="39">
        <f t="shared" si="12"/>
        <v>-9</v>
      </c>
      <c r="AE27" s="25">
        <v>-11.32</v>
      </c>
      <c r="AF27" s="25">
        <v>-11.5509131818181</v>
      </c>
      <c r="AG27" s="25">
        <v>-10.199999999999999</v>
      </c>
    </row>
    <row r="28" spans="1:33" ht="15.75" customHeight="1" x14ac:dyDescent="0.2">
      <c r="A28" s="14" t="s">
        <v>63</v>
      </c>
      <c r="B28" s="14" t="s">
        <v>163</v>
      </c>
      <c r="C28" s="15">
        <f t="shared" si="4"/>
        <v>34.190000000000005</v>
      </c>
      <c r="D28" s="16">
        <v>20</v>
      </c>
      <c r="E28" s="16">
        <v>0</v>
      </c>
      <c r="F28" s="17">
        <v>683.80000000000007</v>
      </c>
      <c r="G28" s="17">
        <v>-32.21</v>
      </c>
      <c r="H28" s="31">
        <f t="shared" si="1"/>
        <v>4.7104416496051474E-2</v>
      </c>
      <c r="I28" s="31">
        <f t="shared" si="2"/>
        <v>0.11641084580818654</v>
      </c>
      <c r="J28" s="32">
        <f t="shared" si="5"/>
        <v>79.601736363637968</v>
      </c>
      <c r="K28" s="32">
        <f t="shared" si="3"/>
        <v>3.9800868181818982</v>
      </c>
      <c r="L28" s="16">
        <v>63</v>
      </c>
      <c r="M28" s="33">
        <f t="shared" si="6"/>
        <v>0.31746031746031744</v>
      </c>
      <c r="N28" s="16">
        <v>276</v>
      </c>
      <c r="O28" s="34">
        <f t="shared" ref="O28:P28" si="36">D28/7</f>
        <v>2.8571428571428572</v>
      </c>
      <c r="P28" s="34">
        <f t="shared" si="36"/>
        <v>0</v>
      </c>
      <c r="Q28" s="29">
        <f t="shared" si="8"/>
        <v>96</v>
      </c>
      <c r="R28" s="29"/>
      <c r="S28" s="21">
        <v>0.7209145931405514</v>
      </c>
      <c r="T28" s="14" t="s">
        <v>33</v>
      </c>
      <c r="U28" s="22" t="s">
        <v>33</v>
      </c>
      <c r="V28" s="43" t="s">
        <v>554</v>
      </c>
      <c r="W28" s="14">
        <v>0</v>
      </c>
      <c r="X28" s="38">
        <f t="shared" si="9"/>
        <v>0</v>
      </c>
      <c r="Y28" s="39">
        <f t="shared" si="10"/>
        <v>6.4420000000000002</v>
      </c>
      <c r="Z28" s="14">
        <v>5</v>
      </c>
      <c r="AA28" s="28" t="s">
        <v>191</v>
      </c>
      <c r="AB28" s="40">
        <f t="shared" si="11"/>
        <v>-0.48</v>
      </c>
      <c r="AC28" s="41">
        <v>0.625</v>
      </c>
      <c r="AD28" s="39">
        <f t="shared" si="12"/>
        <v>-12</v>
      </c>
      <c r="AE28" s="25">
        <v>-11.32</v>
      </c>
      <c r="AF28" s="25">
        <v>-11.5509131818181</v>
      </c>
      <c r="AG28" s="25">
        <v>0</v>
      </c>
    </row>
    <row r="29" spans="1:33" ht="15.75" customHeight="1" x14ac:dyDescent="0.2">
      <c r="A29" s="14" t="s">
        <v>65</v>
      </c>
      <c r="B29" s="14" t="s">
        <v>154</v>
      </c>
      <c r="C29" s="15">
        <f t="shared" si="4"/>
        <v>33.99</v>
      </c>
      <c r="D29" s="16">
        <v>11</v>
      </c>
      <c r="E29" s="16">
        <v>0</v>
      </c>
      <c r="F29" s="17">
        <v>373.89</v>
      </c>
      <c r="G29" s="17">
        <v>-6.59</v>
      </c>
      <c r="H29" s="31">
        <f t="shared" si="1"/>
        <v>1.7625504827623099E-2</v>
      </c>
      <c r="I29" s="31">
        <f t="shared" si="2"/>
        <v>0.14185042392147662</v>
      </c>
      <c r="J29" s="32">
        <f t="shared" si="5"/>
        <v>53.036455000000892</v>
      </c>
      <c r="K29" s="32">
        <f t="shared" si="3"/>
        <v>4.8214959090909906</v>
      </c>
      <c r="L29" s="16">
        <v>73</v>
      </c>
      <c r="M29" s="33">
        <f t="shared" si="6"/>
        <v>0.15068493150684931</v>
      </c>
      <c r="N29" s="16">
        <v>265</v>
      </c>
      <c r="O29" s="34">
        <f t="shared" ref="O29:P29" si="37">D29/7</f>
        <v>1.5714285714285714</v>
      </c>
      <c r="P29" s="34">
        <f t="shared" si="37"/>
        <v>0</v>
      </c>
      <c r="Q29" s="29">
        <f t="shared" si="8"/>
        <v>168</v>
      </c>
      <c r="R29" s="29"/>
      <c r="S29" s="21">
        <v>0.75621890547263682</v>
      </c>
      <c r="T29" s="14" t="s">
        <v>33</v>
      </c>
      <c r="U29" s="22" t="s">
        <v>33</v>
      </c>
      <c r="V29" s="43" t="s">
        <v>554</v>
      </c>
      <c r="W29" s="14">
        <v>0</v>
      </c>
      <c r="X29" s="38">
        <f t="shared" si="9"/>
        <v>0</v>
      </c>
      <c r="Y29" s="39">
        <f t="shared" si="10"/>
        <v>3.2949999999999999</v>
      </c>
      <c r="Z29" s="14">
        <v>2</v>
      </c>
      <c r="AA29" s="28" t="s">
        <v>191</v>
      </c>
      <c r="AB29" s="40">
        <f t="shared" si="11"/>
        <v>-0.48</v>
      </c>
      <c r="AC29" s="41">
        <v>0.625</v>
      </c>
      <c r="AD29" s="39">
        <f t="shared" si="12"/>
        <v>-6.6</v>
      </c>
      <c r="AE29" s="25">
        <v>-11.32</v>
      </c>
      <c r="AF29" s="25">
        <v>-11.5509131818181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31.157500000000002</v>
      </c>
      <c r="D30" s="16">
        <v>12</v>
      </c>
      <c r="E30" s="16">
        <v>0</v>
      </c>
      <c r="F30" s="17">
        <v>373.89000000000004</v>
      </c>
      <c r="G30" s="17">
        <v>0</v>
      </c>
      <c r="H30" s="31">
        <f t="shared" si="1"/>
        <v>0</v>
      </c>
      <c r="I30" s="31">
        <f t="shared" si="2"/>
        <v>3.9539835245660612E-2</v>
      </c>
      <c r="J30" s="32">
        <f t="shared" si="5"/>
        <v>14.783549000000047</v>
      </c>
      <c r="K30" s="32">
        <f t="shared" si="3"/>
        <v>1.2319624166666705</v>
      </c>
      <c r="L30" s="16">
        <v>47</v>
      </c>
      <c r="M30" s="33">
        <f t="shared" si="6"/>
        <v>0.25531914893617019</v>
      </c>
      <c r="N30" s="16">
        <v>252</v>
      </c>
      <c r="O30" s="34">
        <f t="shared" ref="O30:P30" si="38">D30/7</f>
        <v>1.7142857142857142</v>
      </c>
      <c r="P30" s="34">
        <f t="shared" si="38"/>
        <v>0</v>
      </c>
      <c r="Q30" s="29">
        <f t="shared" si="8"/>
        <v>147</v>
      </c>
      <c r="R30" s="29"/>
      <c r="S30" s="21">
        <v>0.81923972071373152</v>
      </c>
      <c r="T30" s="14" t="s">
        <v>33</v>
      </c>
      <c r="U30" s="22" t="s">
        <v>33</v>
      </c>
      <c r="V30" s="43" t="s">
        <v>554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191</v>
      </c>
      <c r="AB30" s="40">
        <f t="shared" si="11"/>
        <v>-0.48</v>
      </c>
      <c r="AC30" s="41">
        <v>0.625</v>
      </c>
      <c r="AD30" s="39">
        <f t="shared" si="12"/>
        <v>-7.1999999999999993</v>
      </c>
      <c r="AE30" s="25">
        <v>-11.32</v>
      </c>
      <c r="AF30" s="25">
        <v>-13.04857925</v>
      </c>
      <c r="AG30" s="25">
        <v>-3.4</v>
      </c>
    </row>
    <row r="31" spans="1:33" ht="15.75" customHeight="1" x14ac:dyDescent="0.2">
      <c r="A31" s="14" t="s">
        <v>67</v>
      </c>
      <c r="B31" s="49" t="s">
        <v>555</v>
      </c>
      <c r="C31" s="15">
        <f t="shared" si="4"/>
        <v>28.536363636363639</v>
      </c>
      <c r="D31" s="16">
        <v>11</v>
      </c>
      <c r="E31" s="16">
        <v>1</v>
      </c>
      <c r="F31" s="17">
        <v>313.90000000000003</v>
      </c>
      <c r="G31" s="44">
        <v>0</v>
      </c>
      <c r="H31" s="31">
        <f t="shared" si="1"/>
        <v>0</v>
      </c>
      <c r="I31" s="31">
        <f t="shared" si="2"/>
        <v>-4.5044191621535619E-2</v>
      </c>
      <c r="J31" s="32">
        <f t="shared" si="5"/>
        <v>-14.139371750000032</v>
      </c>
      <c r="K31" s="32">
        <f t="shared" si="3"/>
        <v>-1.2853974318181847</v>
      </c>
      <c r="L31" s="16">
        <v>55</v>
      </c>
      <c r="M31" s="33">
        <f t="shared" si="6"/>
        <v>0.2</v>
      </c>
      <c r="N31" s="16">
        <v>241</v>
      </c>
      <c r="O31" s="34">
        <f t="shared" ref="O31:P32" si="39">D31/7</f>
        <v>1.5714285714285714</v>
      </c>
      <c r="P31" s="34">
        <f t="shared" si="39"/>
        <v>0.14285714285714285</v>
      </c>
      <c r="Q31" s="29">
        <f t="shared" si="8"/>
        <v>140</v>
      </c>
      <c r="R31" s="29"/>
      <c r="S31" s="21">
        <v>0.77873338545738802</v>
      </c>
      <c r="T31" s="14">
        <v>289</v>
      </c>
      <c r="U31" s="22" t="s">
        <v>33</v>
      </c>
      <c r="V31" s="43" t="s">
        <v>554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191</v>
      </c>
      <c r="AB31" s="40">
        <f t="shared" si="11"/>
        <v>-0.48</v>
      </c>
      <c r="AC31" s="27">
        <v>0.625</v>
      </c>
      <c r="AD31" s="39">
        <f t="shared" si="12"/>
        <v>-6.6</v>
      </c>
      <c r="AE31" s="45">
        <v>-11.32</v>
      </c>
      <c r="AF31" s="45">
        <v>-13.048579250000001</v>
      </c>
      <c r="AG31" s="25">
        <v>-6.3000000000000007</v>
      </c>
    </row>
    <row r="32" spans="1:33" s="53" customFormat="1" ht="15.75" customHeight="1" x14ac:dyDescent="0.2">
      <c r="A32" s="53" t="s">
        <v>1347</v>
      </c>
      <c r="C32" s="15">
        <f t="shared" si="4"/>
        <v>30.085238095238093</v>
      </c>
      <c r="D32" s="54">
        <v>21</v>
      </c>
      <c r="E32" s="54">
        <v>0</v>
      </c>
      <c r="F32" s="55">
        <v>631.79</v>
      </c>
      <c r="G32" s="55">
        <v>-27.97</v>
      </c>
      <c r="H32" s="31">
        <f t="shared" si="1"/>
        <v>4.4271039427657928E-2</v>
      </c>
      <c r="I32" s="31">
        <f t="shared" si="2"/>
        <v>-4.3192618195919651E-2</v>
      </c>
      <c r="J32" s="32">
        <f t="shared" si="5"/>
        <v>-27.288664250000075</v>
      </c>
      <c r="K32" s="32">
        <f t="shared" si="3"/>
        <v>-1.2994602023809558</v>
      </c>
      <c r="L32" s="54">
        <v>76</v>
      </c>
      <c r="M32" s="33">
        <f t="shared" si="6"/>
        <v>0.27631578947368424</v>
      </c>
      <c r="N32" s="54">
        <v>219</v>
      </c>
      <c r="O32" s="34">
        <f t="shared" si="39"/>
        <v>3</v>
      </c>
      <c r="P32" s="34">
        <f t="shared" si="39"/>
        <v>0</v>
      </c>
      <c r="Q32" s="29">
        <f t="shared" si="8"/>
        <v>73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0.70185873605947957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2</v>
      </c>
      <c r="X32" s="38">
        <f t="shared" si="9"/>
        <v>9.5238095238095233E-2</v>
      </c>
      <c r="Y32" s="39">
        <f t="shared" si="10"/>
        <v>13.984999999999999</v>
      </c>
      <c r="Z32" s="53">
        <v>0</v>
      </c>
      <c r="AA32" s="53" t="s">
        <v>191</v>
      </c>
      <c r="AB32" s="40">
        <f t="shared" si="11"/>
        <v>-0.48</v>
      </c>
      <c r="AC32" s="59">
        <v>0.625</v>
      </c>
      <c r="AD32" s="39">
        <f t="shared" si="12"/>
        <v>-12.6</v>
      </c>
      <c r="AE32" s="60">
        <v>-11.32</v>
      </c>
      <c r="AF32" s="60">
        <v>-13.04857925</v>
      </c>
      <c r="AG32" s="60">
        <v>-12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1:33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1:33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1:33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1:33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1:33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1:33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1:33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1:33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1:33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Info!B1:BJ5000""),3,FALSE),"""")"),"Antique Iron Kitchen Cabinet Pulls - 3 Inch Bin Cup Drawer Handles - 10 Pack of Kitchen Cabinet Hardware")</f>
        <v>Antique Iron Kitchen Cabinet Pulls - 3 Inch Bin Cup Drawer Handles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Info!B1:BJ5000""),2,FALSE),"""")"),"B07PSGG9KR")</f>
        <v>B07PSGG9KR</v>
      </c>
      <c r="B2" s="2" t="s">
        <v>556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15.821180317794118</v>
      </c>
      <c r="D3" s="4">
        <f>SUM(D4:D99702)</f>
        <v>175</v>
      </c>
      <c r="E3" s="4"/>
      <c r="F3" s="5">
        <f t="shared" ref="F3:G3" si="0">SUM(F4:F99702)</f>
        <v>5025.58</v>
      </c>
      <c r="G3" s="5">
        <f t="shared" si="0"/>
        <v>-61.600000000000009</v>
      </c>
      <c r="H3" s="6">
        <f t="shared" ref="H3:H32" si="1">G3/F3*-1</f>
        <v>1.2257291695684878E-2</v>
      </c>
      <c r="I3" s="7">
        <f t="shared" ref="I3:I32" si="2">J3/F3</f>
        <v>0.37011501642835898</v>
      </c>
      <c r="J3" s="5">
        <f>SUM(J4:J99702)</f>
        <v>1860.0426242620322</v>
      </c>
      <c r="K3" s="5">
        <f t="shared" ref="K3:K32" si="3">J3/D3</f>
        <v>10.62881499578304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Sheet!a1:g5000""),2,FALSE),"""")"),"2.5 - March
2.5 - April
2 - May
2 - June
2 - July
2 - Aug
2 - Sept
2 - Oct
2 - Nov
2 - Dec
2.5 - Jan
2.5 - Feb")</f>
        <v>2.5 - March
2.5 - April
2 - May
2 - June
2 - July
2 - Aug
2 - Sept
2 - Oct
2 - Nov
2 - Dec
2.5 - Jan
2.5 -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QTY-39")</f>
        <v>Del QTY-39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QTY-105")</f>
        <v>US QTY-105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5</v>
      </c>
      <c r="X3" s="6">
        <f>W3/D3</f>
        <v>2.8571428571428571E-2</v>
      </c>
      <c r="Y3" s="5"/>
      <c r="Z3" s="4"/>
      <c r="AA3" s="4"/>
      <c r="AB3" s="4"/>
      <c r="AC3" s="4"/>
      <c r="AD3" s="5">
        <f>SUM(AD4:AD99702)</f>
        <v>-10.665976419708379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Info!B2:BZ3000""),37,FALSE)),"""")*-1"),-7.768003270125)</f>
        <v>-7.7680032701249999</v>
      </c>
      <c r="AG3" s="5">
        <f>SUM(AG4:AG99702)</f>
        <v>-5.28</v>
      </c>
    </row>
    <row r="4" spans="1:33" ht="15.75" customHeight="1" x14ac:dyDescent="0.2">
      <c r="A4" s="14" t="s">
        <v>31</v>
      </c>
      <c r="B4" s="14" t="s">
        <v>189</v>
      </c>
      <c r="C4" s="15">
        <f t="shared" ref="C4:C32" si="4">IFERROR(F4/D4," - ")</f>
        <v>28.98</v>
      </c>
      <c r="D4" s="16">
        <v>6</v>
      </c>
      <c r="E4" s="16">
        <v>0</v>
      </c>
      <c r="F4" s="17">
        <v>173.88</v>
      </c>
      <c r="G4" s="17">
        <v>0</v>
      </c>
      <c r="H4" s="18">
        <f t="shared" si="1"/>
        <v>0</v>
      </c>
      <c r="I4" s="18">
        <f t="shared" si="2"/>
        <v>0.39253014475795267</v>
      </c>
      <c r="J4" s="17">
        <f t="shared" ref="J4:J32" si="5">F4*0.85+G4+AF4*D4+D4*AE4+AG4+AD4</f>
        <v>68.25314157051281</v>
      </c>
      <c r="K4" s="17">
        <f t="shared" si="3"/>
        <v>11.375523595085468</v>
      </c>
      <c r="L4" s="16">
        <v>38</v>
      </c>
      <c r="M4" s="19">
        <f t="shared" ref="M4:M32" si="6">IFERROR(D4/L4,"-")</f>
        <v>0.15789473684210525</v>
      </c>
      <c r="N4" s="16">
        <v>60</v>
      </c>
      <c r="O4" s="20">
        <f t="shared" ref="O4:P4" si="7">D4/7</f>
        <v>0.8571428571428571</v>
      </c>
      <c r="P4" s="20">
        <f t="shared" si="7"/>
        <v>0</v>
      </c>
      <c r="Q4" s="16">
        <f t="shared" ref="Q4:Q32" si="8">ROUNDDOWN(N4/(O4+P4),0)</f>
        <v>70</v>
      </c>
      <c r="R4" s="16"/>
      <c r="S4" s="21">
        <v>2.4796380090497698</v>
      </c>
      <c r="T4" s="14">
        <v>480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4.4163194444444442E-2</v>
      </c>
      <c r="AD4" s="25">
        <f t="shared" ref="AD4:AD32" si="12">IFERROR(AB4*AC4*D4*2,0)</f>
        <v>-0.36567124999999995</v>
      </c>
      <c r="AE4" s="25">
        <v>-5.42</v>
      </c>
      <c r="AF4" s="25">
        <v>-7.776531196581197</v>
      </c>
      <c r="AG4" s="25">
        <v>0</v>
      </c>
    </row>
    <row r="5" spans="1:33" ht="15.75" customHeight="1" x14ac:dyDescent="0.2">
      <c r="A5" s="28" t="s">
        <v>35</v>
      </c>
      <c r="B5" s="28" t="s">
        <v>82</v>
      </c>
      <c r="C5" s="15">
        <f t="shared" si="4"/>
        <v>27.118749999999999</v>
      </c>
      <c r="D5" s="29">
        <v>8</v>
      </c>
      <c r="E5" s="29">
        <v>0</v>
      </c>
      <c r="F5" s="30">
        <v>216.95</v>
      </c>
      <c r="G5" s="30">
        <v>0</v>
      </c>
      <c r="H5" s="31">
        <f t="shared" si="1"/>
        <v>0</v>
      </c>
      <c r="I5" s="31">
        <f t="shared" si="2"/>
        <v>0.36112986309891093</v>
      </c>
      <c r="J5" s="32">
        <f t="shared" si="5"/>
        <v>78.347123799308719</v>
      </c>
      <c r="K5" s="32">
        <f t="shared" si="3"/>
        <v>9.7933904749135898</v>
      </c>
      <c r="L5" s="29">
        <v>55</v>
      </c>
      <c r="M5" s="33">
        <f t="shared" si="6"/>
        <v>0.14545454545454545</v>
      </c>
      <c r="N5" s="29">
        <v>81</v>
      </c>
      <c r="O5" s="34">
        <f t="shared" ref="O5:P5" si="13">D5/7</f>
        <v>1.1428571428571428</v>
      </c>
      <c r="P5" s="34">
        <f t="shared" si="13"/>
        <v>0</v>
      </c>
      <c r="Q5" s="29">
        <f t="shared" si="8"/>
        <v>70</v>
      </c>
      <c r="R5" s="29"/>
      <c r="S5" s="35">
        <v>1.4774774774774699</v>
      </c>
      <c r="T5" s="28">
        <v>480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4.4214368482039391E-2</v>
      </c>
      <c r="AD5" s="39">
        <f t="shared" si="12"/>
        <v>-0.48812662804171486</v>
      </c>
      <c r="AE5" s="39">
        <v>-5.42</v>
      </c>
      <c r="AF5" s="39">
        <v>-7.776531196581197</v>
      </c>
      <c r="AG5" s="39">
        <v>0</v>
      </c>
    </row>
    <row r="6" spans="1:33" ht="15.75" customHeight="1" x14ac:dyDescent="0.2">
      <c r="A6" s="28" t="s">
        <v>37</v>
      </c>
      <c r="B6" s="28" t="s">
        <v>557</v>
      </c>
      <c r="C6" s="15">
        <f t="shared" si="4"/>
        <v>26.23615384615384</v>
      </c>
      <c r="D6" s="29">
        <v>13</v>
      </c>
      <c r="E6" s="29">
        <v>0</v>
      </c>
      <c r="F6" s="30">
        <v>341.06999999999994</v>
      </c>
      <c r="G6" s="30">
        <v>-0.08</v>
      </c>
      <c r="H6" s="31">
        <f t="shared" si="1"/>
        <v>2.345559562553142E-4</v>
      </c>
      <c r="I6" s="31">
        <f t="shared" si="2"/>
        <v>0.34445218499460839</v>
      </c>
      <c r="J6" s="32">
        <f t="shared" si="5"/>
        <v>117.48230673611106</v>
      </c>
      <c r="K6" s="32">
        <f t="shared" si="3"/>
        <v>9.0371005181623882</v>
      </c>
      <c r="L6" s="29">
        <v>64</v>
      </c>
      <c r="M6" s="33">
        <f t="shared" si="6"/>
        <v>0.203125</v>
      </c>
      <c r="N6" s="29">
        <v>65</v>
      </c>
      <c r="O6" s="34">
        <f t="shared" ref="O6:P6" si="14">D6/7</f>
        <v>1.8571428571428572</v>
      </c>
      <c r="P6" s="34">
        <f t="shared" si="14"/>
        <v>0</v>
      </c>
      <c r="Q6" s="29">
        <f t="shared" si="8"/>
        <v>35</v>
      </c>
      <c r="R6" s="29"/>
      <c r="S6" s="35">
        <v>1.64788732394366</v>
      </c>
      <c r="T6" s="28">
        <v>480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4.4163194444444442E-2</v>
      </c>
      <c r="AD6" s="39">
        <f t="shared" si="12"/>
        <v>-0.79228770833333328</v>
      </c>
      <c r="AE6" s="39">
        <v>-5.42</v>
      </c>
      <c r="AF6" s="39">
        <v>-7.776531196581197</v>
      </c>
      <c r="AG6" s="39">
        <v>0</v>
      </c>
    </row>
    <row r="7" spans="1:33" ht="15.75" customHeight="1" x14ac:dyDescent="0.2">
      <c r="A7" s="28" t="s">
        <v>39</v>
      </c>
      <c r="B7" s="28" t="s">
        <v>558</v>
      </c>
      <c r="C7" s="15">
        <f t="shared" si="4"/>
        <v>26.74</v>
      </c>
      <c r="D7" s="29">
        <v>12</v>
      </c>
      <c r="E7" s="29">
        <v>0</v>
      </c>
      <c r="F7" s="30">
        <v>320.88</v>
      </c>
      <c r="G7" s="30">
        <v>-0.15000000000000002</v>
      </c>
      <c r="H7" s="31">
        <f t="shared" si="1"/>
        <v>4.6746447270007489E-4</v>
      </c>
      <c r="I7" s="31">
        <f t="shared" si="2"/>
        <v>0.35374059817073561</v>
      </c>
      <c r="J7" s="32">
        <f t="shared" si="5"/>
        <v>113.50828314102564</v>
      </c>
      <c r="K7" s="32">
        <f t="shared" si="3"/>
        <v>9.4590235950854709</v>
      </c>
      <c r="L7" s="29">
        <v>70</v>
      </c>
      <c r="M7" s="33">
        <f t="shared" si="6"/>
        <v>0.17142857142857143</v>
      </c>
      <c r="N7" s="29">
        <v>58</v>
      </c>
      <c r="O7" s="34">
        <f t="shared" ref="O7:P7" si="15">D7/7</f>
        <v>1.7142857142857142</v>
      </c>
      <c r="P7" s="34">
        <f t="shared" si="15"/>
        <v>0</v>
      </c>
      <c r="Q7" s="29">
        <f t="shared" si="8"/>
        <v>33</v>
      </c>
      <c r="R7" s="29"/>
      <c r="S7" s="35">
        <v>1.9016393442622901</v>
      </c>
      <c r="T7" s="28">
        <v>480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4.4163194444444442E-2</v>
      </c>
      <c r="AD7" s="39">
        <f t="shared" si="12"/>
        <v>-0.7313424999999999</v>
      </c>
      <c r="AE7" s="39">
        <v>-5.42</v>
      </c>
      <c r="AF7" s="39">
        <v>-7.776531196581197</v>
      </c>
      <c r="AG7" s="39">
        <v>0</v>
      </c>
    </row>
    <row r="8" spans="1:33" ht="15.75" customHeight="1" x14ac:dyDescent="0.2">
      <c r="A8" s="28" t="s">
        <v>41</v>
      </c>
      <c r="B8" s="28" t="s">
        <v>559</v>
      </c>
      <c r="C8" s="15">
        <f t="shared" si="4"/>
        <v>31.29785714285714</v>
      </c>
      <c r="D8" s="29">
        <v>14</v>
      </c>
      <c r="E8" s="29">
        <v>0</v>
      </c>
      <c r="F8" s="30">
        <v>438.16999999999996</v>
      </c>
      <c r="G8" s="30">
        <v>0</v>
      </c>
      <c r="H8" s="31">
        <f t="shared" si="1"/>
        <v>0</v>
      </c>
      <c r="I8" s="31">
        <f t="shared" si="2"/>
        <v>0.42629862172976996</v>
      </c>
      <c r="J8" s="32">
        <f t="shared" si="5"/>
        <v>186.79126708333328</v>
      </c>
      <c r="K8" s="32">
        <f t="shared" si="3"/>
        <v>13.342233363095234</v>
      </c>
      <c r="L8" s="29">
        <v>58</v>
      </c>
      <c r="M8" s="33">
        <f t="shared" si="6"/>
        <v>0.2413793103448276</v>
      </c>
      <c r="N8" s="29">
        <v>42</v>
      </c>
      <c r="O8" s="34">
        <f t="shared" ref="O8:P8" si="16">D8/7</f>
        <v>2</v>
      </c>
      <c r="P8" s="34">
        <f t="shared" si="16"/>
        <v>0</v>
      </c>
      <c r="Q8" s="29">
        <f t="shared" si="8"/>
        <v>21</v>
      </c>
      <c r="R8" s="29"/>
      <c r="S8" s="35">
        <v>2.3681592039800901</v>
      </c>
      <c r="T8" s="28">
        <v>480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4.4163194444444442E-2</v>
      </c>
      <c r="AD8" s="39">
        <f t="shared" si="12"/>
        <v>-0.85323291666666656</v>
      </c>
      <c r="AE8" s="39">
        <v>-5.42</v>
      </c>
      <c r="AF8" s="39">
        <v>-7.78</v>
      </c>
      <c r="AG8" s="39">
        <v>0</v>
      </c>
    </row>
    <row r="9" spans="1:33" ht="15.75" customHeight="1" x14ac:dyDescent="0.2">
      <c r="A9" s="28" t="s">
        <v>43</v>
      </c>
      <c r="B9" s="28" t="s">
        <v>82</v>
      </c>
      <c r="C9" s="15">
        <f t="shared" si="4"/>
        <v>36.227142857142859</v>
      </c>
      <c r="D9" s="29">
        <v>7</v>
      </c>
      <c r="E9" s="29">
        <v>0</v>
      </c>
      <c r="F9" s="30">
        <v>253.59000000000003</v>
      </c>
      <c r="G9" s="30">
        <v>-0.06</v>
      </c>
      <c r="H9" s="31">
        <f t="shared" si="1"/>
        <v>2.3660238968413577E-4</v>
      </c>
      <c r="I9" s="31">
        <f t="shared" si="2"/>
        <v>0.48119130059440468</v>
      </c>
      <c r="J9" s="32">
        <f t="shared" si="5"/>
        <v>122.02530191773509</v>
      </c>
      <c r="K9" s="32">
        <f t="shared" si="3"/>
        <v>17.43218598824787</v>
      </c>
      <c r="L9" s="29">
        <v>48</v>
      </c>
      <c r="M9" s="33">
        <f t="shared" si="6"/>
        <v>0.14583333333333334</v>
      </c>
      <c r="N9" s="29">
        <v>37</v>
      </c>
      <c r="O9" s="34">
        <f t="shared" ref="O9:P9" si="17">D9/7</f>
        <v>1</v>
      </c>
      <c r="P9" s="34">
        <f t="shared" si="17"/>
        <v>0</v>
      </c>
      <c r="Q9" s="29">
        <f t="shared" si="8"/>
        <v>37</v>
      </c>
      <c r="R9" s="29"/>
      <c r="S9" s="35">
        <v>1.4744027303754199</v>
      </c>
      <c r="T9" s="28">
        <v>2880</v>
      </c>
      <c r="U9" s="36">
        <v>1350</v>
      </c>
      <c r="V9" s="37" t="s">
        <v>560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4.4163194444444442E-2</v>
      </c>
      <c r="AD9" s="39">
        <f t="shared" si="12"/>
        <v>-0.42661645833333328</v>
      </c>
      <c r="AE9" s="39">
        <v>-5.42</v>
      </c>
      <c r="AF9" s="39">
        <v>-7.8713688034188003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36.284999999999997</v>
      </c>
      <c r="D10" s="29">
        <v>6</v>
      </c>
      <c r="E10" s="29">
        <v>0</v>
      </c>
      <c r="F10" s="30">
        <v>217.70999999999998</v>
      </c>
      <c r="G10" s="30">
        <v>-0.24</v>
      </c>
      <c r="H10" s="31">
        <f t="shared" si="1"/>
        <v>1.1023839051949843E-3</v>
      </c>
      <c r="I10" s="31">
        <f t="shared" si="2"/>
        <v>0.48091321450317942</v>
      </c>
      <c r="J10" s="32">
        <f t="shared" si="5"/>
        <v>104.69961592948718</v>
      </c>
      <c r="K10" s="32">
        <f t="shared" si="3"/>
        <v>17.449935988247862</v>
      </c>
      <c r="L10" s="29">
        <v>65</v>
      </c>
      <c r="M10" s="33">
        <f t="shared" si="6"/>
        <v>9.2307692307692313E-2</v>
      </c>
      <c r="N10" s="29">
        <v>38</v>
      </c>
      <c r="O10" s="34">
        <f t="shared" ref="O10:P10" si="18">D10/7</f>
        <v>0.8571428571428571</v>
      </c>
      <c r="P10" s="34">
        <f t="shared" si="18"/>
        <v>0</v>
      </c>
      <c r="Q10" s="29">
        <f t="shared" si="8"/>
        <v>44</v>
      </c>
      <c r="R10" s="29"/>
      <c r="S10" s="35">
        <v>1.55555555555555</v>
      </c>
      <c r="T10" s="28">
        <v>1935</v>
      </c>
      <c r="U10" s="36">
        <v>1350</v>
      </c>
      <c r="V10" s="37" t="s">
        <v>561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4.4163194444444442E-2</v>
      </c>
      <c r="AD10" s="39">
        <f t="shared" si="12"/>
        <v>-0.36567124999999995</v>
      </c>
      <c r="AE10" s="39">
        <v>-5.42</v>
      </c>
      <c r="AF10" s="39">
        <v>-7.8713688034188003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36.502499999999998</v>
      </c>
      <c r="D11" s="29">
        <v>4</v>
      </c>
      <c r="E11" s="29">
        <v>0</v>
      </c>
      <c r="F11" s="30">
        <v>146.01</v>
      </c>
      <c r="G11" s="30">
        <v>0</v>
      </c>
      <c r="H11" s="31">
        <f t="shared" si="1"/>
        <v>0</v>
      </c>
      <c r="I11" s="31">
        <f t="shared" si="2"/>
        <v>0.48420823199090113</v>
      </c>
      <c r="J11" s="32">
        <f t="shared" si="5"/>
        <v>70.699243952991466</v>
      </c>
      <c r="K11" s="32">
        <f t="shared" si="3"/>
        <v>17.674810988247867</v>
      </c>
      <c r="L11" s="29">
        <v>36</v>
      </c>
      <c r="M11" s="33">
        <f t="shared" si="6"/>
        <v>0.1111111111111111</v>
      </c>
      <c r="N11" s="29">
        <v>30</v>
      </c>
      <c r="O11" s="34">
        <f t="shared" ref="O11:P11" si="19">D11/7</f>
        <v>0.5714285714285714</v>
      </c>
      <c r="P11" s="34">
        <f t="shared" si="19"/>
        <v>0</v>
      </c>
      <c r="Q11" s="29">
        <f t="shared" si="8"/>
        <v>52</v>
      </c>
      <c r="R11" s="29"/>
      <c r="S11" s="35">
        <v>1.8317757009345701</v>
      </c>
      <c r="T11" s="28">
        <v>720</v>
      </c>
      <c r="U11" s="36">
        <v>105</v>
      </c>
      <c r="V11" s="37" t="s">
        <v>562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4.4163194444444442E-2</v>
      </c>
      <c r="AD11" s="39">
        <f t="shared" si="12"/>
        <v>-0.24378083333333331</v>
      </c>
      <c r="AE11" s="39">
        <v>-5.42</v>
      </c>
      <c r="AF11" s="39">
        <v>-7.8713688034188003</v>
      </c>
      <c r="AG11" s="39">
        <v>0</v>
      </c>
    </row>
    <row r="12" spans="1:33" ht="15.75" customHeight="1" x14ac:dyDescent="0.2">
      <c r="A12" s="28" t="s">
        <v>46</v>
      </c>
      <c r="B12" s="28" t="s">
        <v>563</v>
      </c>
      <c r="C12" s="15">
        <f t="shared" si="4"/>
        <v>36.058571428571426</v>
      </c>
      <c r="D12" s="29">
        <v>7</v>
      </c>
      <c r="E12" s="29">
        <v>0</v>
      </c>
      <c r="F12" s="30">
        <v>252.41</v>
      </c>
      <c r="G12" s="30">
        <v>-0.15</v>
      </c>
      <c r="H12" s="31">
        <f t="shared" si="1"/>
        <v>5.9427122538726674E-4</v>
      </c>
      <c r="I12" s="31">
        <f t="shared" si="2"/>
        <v>0.47911058166370224</v>
      </c>
      <c r="J12" s="32">
        <f t="shared" si="5"/>
        <v>120.93230191773507</v>
      </c>
      <c r="K12" s="32">
        <f t="shared" si="3"/>
        <v>17.276043131105009</v>
      </c>
      <c r="L12" s="29">
        <v>44</v>
      </c>
      <c r="M12" s="33">
        <f t="shared" si="6"/>
        <v>0.15909090909090909</v>
      </c>
      <c r="N12" s="29">
        <v>27</v>
      </c>
      <c r="O12" s="34">
        <f t="shared" ref="O12:P12" si="20">D12/7</f>
        <v>1</v>
      </c>
      <c r="P12" s="34">
        <f t="shared" si="20"/>
        <v>0</v>
      </c>
      <c r="Q12" s="29">
        <f t="shared" si="8"/>
        <v>27</v>
      </c>
      <c r="R12" s="29"/>
      <c r="S12" s="35">
        <v>2.0416666666666599</v>
      </c>
      <c r="T12" s="28">
        <v>240</v>
      </c>
      <c r="U12" s="36">
        <v>105</v>
      </c>
      <c r="V12" s="37" t="s">
        <v>564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4.4163194444444442E-2</v>
      </c>
      <c r="AD12" s="39">
        <f t="shared" si="12"/>
        <v>-0.42661645833333328</v>
      </c>
      <c r="AE12" s="39">
        <v>-5.42</v>
      </c>
      <c r="AF12" s="39">
        <v>-7.8713688034188003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36.900000000000006</v>
      </c>
      <c r="D13" s="29">
        <v>3</v>
      </c>
      <c r="E13" s="29">
        <v>0</v>
      </c>
      <c r="F13" s="32">
        <v>110.70000000000002</v>
      </c>
      <c r="G13" s="30">
        <v>0</v>
      </c>
      <c r="H13" s="31">
        <f t="shared" si="1"/>
        <v>0</v>
      </c>
      <c r="I13" s="31">
        <f t="shared" si="2"/>
        <v>0.48679597448057826</v>
      </c>
      <c r="J13" s="32">
        <f t="shared" si="5"/>
        <v>53.888314375000022</v>
      </c>
      <c r="K13" s="32">
        <f t="shared" si="3"/>
        <v>17.962771458333339</v>
      </c>
      <c r="L13" s="29">
        <v>28</v>
      </c>
      <c r="M13" s="33">
        <f t="shared" si="6"/>
        <v>0.10714285714285714</v>
      </c>
      <c r="N13" s="29">
        <v>14</v>
      </c>
      <c r="O13" s="34">
        <f t="shared" ref="O13:P13" si="21">D13/7</f>
        <v>0.42857142857142855</v>
      </c>
      <c r="P13" s="34">
        <f t="shared" si="21"/>
        <v>0</v>
      </c>
      <c r="Q13" s="29">
        <f t="shared" si="8"/>
        <v>32</v>
      </c>
      <c r="R13" s="29"/>
      <c r="S13" s="35">
        <v>2.2950819672131102</v>
      </c>
      <c r="T13" s="28">
        <v>240</v>
      </c>
      <c r="U13" s="36">
        <v>105</v>
      </c>
      <c r="V13" s="37" t="s">
        <v>565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4.4163194444444442E-2</v>
      </c>
      <c r="AD13" s="39">
        <f t="shared" si="12"/>
        <v>-0.18283562499999997</v>
      </c>
      <c r="AE13" s="39">
        <v>-5.42</v>
      </c>
      <c r="AF13" s="39">
        <v>-7.9212833333333297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36.925000000000004</v>
      </c>
      <c r="D14" s="29">
        <v>8</v>
      </c>
      <c r="E14" s="29">
        <v>0</v>
      </c>
      <c r="F14" s="32">
        <v>295.40000000000003</v>
      </c>
      <c r="G14" s="30">
        <v>0</v>
      </c>
      <c r="H14" s="31">
        <f t="shared" si="1"/>
        <v>0</v>
      </c>
      <c r="I14" s="31">
        <f t="shared" si="2"/>
        <v>0.48704188106522245</v>
      </c>
      <c r="J14" s="32">
        <f t="shared" si="5"/>
        <v>143.87217166666673</v>
      </c>
      <c r="K14" s="32">
        <f t="shared" si="3"/>
        <v>17.984021458333341</v>
      </c>
      <c r="L14" s="29">
        <v>34</v>
      </c>
      <c r="M14" s="33">
        <f t="shared" si="6"/>
        <v>0.23529411764705882</v>
      </c>
      <c r="N14" s="29">
        <v>8</v>
      </c>
      <c r="O14" s="34">
        <f t="shared" ref="O14:P14" si="22">D14/7</f>
        <v>1.1428571428571428</v>
      </c>
      <c r="P14" s="34">
        <f t="shared" si="22"/>
        <v>0</v>
      </c>
      <c r="Q14" s="29">
        <f t="shared" si="8"/>
        <v>7</v>
      </c>
      <c r="R14" s="29"/>
      <c r="S14" s="35">
        <v>1.5162454873646201</v>
      </c>
      <c r="T14" s="28">
        <v>375</v>
      </c>
      <c r="U14" s="36">
        <v>105</v>
      </c>
      <c r="V14" s="37" t="s">
        <v>565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4.4163194444444442E-2</v>
      </c>
      <c r="AD14" s="39">
        <f t="shared" si="12"/>
        <v>-0.48756166666666662</v>
      </c>
      <c r="AE14" s="39">
        <v>-5.42</v>
      </c>
      <c r="AF14" s="39">
        <v>-7.9212833333333297</v>
      </c>
      <c r="AG14" s="39">
        <v>0</v>
      </c>
    </row>
    <row r="15" spans="1:33" ht="15.75" customHeight="1" x14ac:dyDescent="0.2">
      <c r="A15" s="28" t="s">
        <v>49</v>
      </c>
      <c r="B15" s="28" t="s">
        <v>82</v>
      </c>
      <c r="C15" s="15">
        <f t="shared" si="4"/>
        <v>38.450000000000003</v>
      </c>
      <c r="D15" s="29">
        <v>2</v>
      </c>
      <c r="E15" s="29">
        <v>0</v>
      </c>
      <c r="F15" s="32">
        <v>76.900000000000006</v>
      </c>
      <c r="G15" s="30">
        <v>-0.16</v>
      </c>
      <c r="H15" s="31">
        <f t="shared" si="1"/>
        <v>2.0806241872561768E-3</v>
      </c>
      <c r="I15" s="31">
        <f t="shared" si="2"/>
        <v>0.49935686497615972</v>
      </c>
      <c r="J15" s="32">
        <f t="shared" si="5"/>
        <v>38.400542916666687</v>
      </c>
      <c r="K15" s="32">
        <f t="shared" si="3"/>
        <v>19.200271458333344</v>
      </c>
      <c r="L15" s="29">
        <v>32</v>
      </c>
      <c r="M15" s="33">
        <f t="shared" si="6"/>
        <v>6.25E-2</v>
      </c>
      <c r="N15" s="29">
        <v>6</v>
      </c>
      <c r="O15" s="34">
        <f t="shared" ref="O15:P15" si="23">D15/7</f>
        <v>0.2857142857142857</v>
      </c>
      <c r="P15" s="34">
        <f t="shared" si="23"/>
        <v>0</v>
      </c>
      <c r="Q15" s="29">
        <f t="shared" si="8"/>
        <v>21</v>
      </c>
      <c r="R15" s="29"/>
      <c r="S15" s="35">
        <v>1.72687224669603</v>
      </c>
      <c r="T15" s="28">
        <v>375</v>
      </c>
      <c r="U15" s="36">
        <v>105</v>
      </c>
      <c r="V15" s="37" t="s">
        <v>565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4.4163194444444442E-2</v>
      </c>
      <c r="AD15" s="39">
        <f t="shared" si="12"/>
        <v>-0.12189041666666665</v>
      </c>
      <c r="AE15" s="39">
        <v>-5.42</v>
      </c>
      <c r="AF15" s="39">
        <v>-7.9212833333333297</v>
      </c>
      <c r="AG15" s="39">
        <v>0</v>
      </c>
    </row>
    <row r="16" spans="1:33" ht="15.75" customHeight="1" x14ac:dyDescent="0.2">
      <c r="A16" s="28" t="s">
        <v>50</v>
      </c>
      <c r="B16" s="28" t="s">
        <v>82</v>
      </c>
      <c r="C16" s="15">
        <f t="shared" si="4"/>
        <v>35.99</v>
      </c>
      <c r="D16" s="29">
        <v>3</v>
      </c>
      <c r="E16" s="29">
        <v>0</v>
      </c>
      <c r="F16" s="32">
        <v>107.97</v>
      </c>
      <c r="G16" s="30">
        <v>-7.0000000000000007E-2</v>
      </c>
      <c r="H16" s="31">
        <f t="shared" si="1"/>
        <v>6.4832823932573869E-4</v>
      </c>
      <c r="I16" s="31">
        <f t="shared" si="2"/>
        <v>0.47696410461239253</v>
      </c>
      <c r="J16" s="32">
        <f t="shared" si="5"/>
        <v>51.497814375000019</v>
      </c>
      <c r="K16" s="32">
        <f t="shared" si="3"/>
        <v>17.165938125000007</v>
      </c>
      <c r="L16" s="29">
        <v>38</v>
      </c>
      <c r="M16" s="33">
        <f t="shared" si="6"/>
        <v>7.8947368421052627E-2</v>
      </c>
      <c r="N16" s="29">
        <v>3</v>
      </c>
      <c r="O16" s="34">
        <f t="shared" ref="O16:P16" si="24">D16/7</f>
        <v>0.42857142857142855</v>
      </c>
      <c r="P16" s="34">
        <f t="shared" si="24"/>
        <v>0</v>
      </c>
      <c r="Q16" s="29">
        <f t="shared" si="8"/>
        <v>7</v>
      </c>
      <c r="R16" s="29"/>
      <c r="S16" s="35">
        <v>1.9</v>
      </c>
      <c r="T16" s="28">
        <v>375</v>
      </c>
      <c r="U16" s="36">
        <v>105</v>
      </c>
      <c r="V16" s="37" t="s">
        <v>566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4.4163194444444442E-2</v>
      </c>
      <c r="AD16" s="39">
        <f t="shared" si="12"/>
        <v>-0.18283562499999997</v>
      </c>
      <c r="AE16" s="39">
        <v>-5.42</v>
      </c>
      <c r="AF16" s="39">
        <v>-7.9212833333333297</v>
      </c>
      <c r="AG16" s="39">
        <v>0</v>
      </c>
    </row>
    <row r="17" spans="1:33" ht="15.75" customHeight="1" x14ac:dyDescent="0.2">
      <c r="A17" s="28" t="s">
        <v>51</v>
      </c>
      <c r="B17" s="28" t="s">
        <v>82</v>
      </c>
      <c r="C17" s="15">
        <f t="shared" si="4"/>
        <v>35.99</v>
      </c>
      <c r="D17" s="29">
        <v>1</v>
      </c>
      <c r="E17" s="29">
        <v>0</v>
      </c>
      <c r="F17" s="32">
        <v>35.99</v>
      </c>
      <c r="G17" s="30">
        <v>-0.12</v>
      </c>
      <c r="H17" s="31">
        <f t="shared" si="1"/>
        <v>3.3342595165323698E-3</v>
      </c>
      <c r="I17" s="31">
        <f t="shared" si="2"/>
        <v>0.47427817333518574</v>
      </c>
      <c r="J17" s="32">
        <f t="shared" si="5"/>
        <v>17.069271458333336</v>
      </c>
      <c r="K17" s="32">
        <f t="shared" si="3"/>
        <v>17.069271458333336</v>
      </c>
      <c r="L17" s="29">
        <v>44</v>
      </c>
      <c r="M17" s="33">
        <f t="shared" si="6"/>
        <v>2.2727272727272728E-2</v>
      </c>
      <c r="N17" s="29">
        <v>2</v>
      </c>
      <c r="O17" s="34">
        <f t="shared" ref="O17:P17" si="25">D17/7</f>
        <v>0.14285714285714285</v>
      </c>
      <c r="P17" s="34">
        <f t="shared" si="25"/>
        <v>0</v>
      </c>
      <c r="Q17" s="29">
        <f t="shared" si="8"/>
        <v>14</v>
      </c>
      <c r="R17" s="29"/>
      <c r="S17" s="35">
        <v>1.98895027624309</v>
      </c>
      <c r="T17" s="28">
        <v>375</v>
      </c>
      <c r="U17" s="36">
        <v>105</v>
      </c>
      <c r="V17" s="37" t="s">
        <v>567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4.4163194444444442E-2</v>
      </c>
      <c r="AD17" s="39">
        <f t="shared" si="12"/>
        <v>-6.0945208333333327E-2</v>
      </c>
      <c r="AE17" s="39">
        <v>-5.42</v>
      </c>
      <c r="AF17" s="39">
        <v>-7.9212833333333297</v>
      </c>
      <c r="AG17" s="39">
        <v>0</v>
      </c>
    </row>
    <row r="18" spans="1:33" ht="15.75" customHeight="1" x14ac:dyDescent="0.2">
      <c r="A18" s="28" t="s">
        <v>52</v>
      </c>
      <c r="B18" s="14" t="s">
        <v>568</v>
      </c>
      <c r="C18" s="15">
        <f t="shared" si="4"/>
        <v>37.823333333333331</v>
      </c>
      <c r="D18" s="29">
        <v>3</v>
      </c>
      <c r="E18" s="29">
        <v>0</v>
      </c>
      <c r="F18" s="32">
        <v>113.47</v>
      </c>
      <c r="G18" s="30">
        <v>0</v>
      </c>
      <c r="H18" s="31">
        <f t="shared" si="1"/>
        <v>0</v>
      </c>
      <c r="I18" s="31">
        <f t="shared" si="2"/>
        <v>0.49566241627743024</v>
      </c>
      <c r="J18" s="32">
        <f t="shared" si="5"/>
        <v>56.242814375000009</v>
      </c>
      <c r="K18" s="32">
        <f t="shared" si="3"/>
        <v>18.747604791666671</v>
      </c>
      <c r="L18" s="29">
        <v>25</v>
      </c>
      <c r="M18" s="33">
        <f t="shared" si="6"/>
        <v>0.12</v>
      </c>
      <c r="N18" s="29">
        <v>134</v>
      </c>
      <c r="O18" s="34">
        <f t="shared" ref="O18:P18" si="26">D18/7</f>
        <v>0.42857142857142855</v>
      </c>
      <c r="P18" s="34">
        <f t="shared" si="26"/>
        <v>0</v>
      </c>
      <c r="Q18" s="29">
        <f t="shared" si="8"/>
        <v>312</v>
      </c>
      <c r="R18" s="29"/>
      <c r="S18" s="35">
        <v>1.03880597014925</v>
      </c>
      <c r="T18" s="28">
        <v>135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4.4163194444444442E-2</v>
      </c>
      <c r="AD18" s="39">
        <f t="shared" si="12"/>
        <v>-0.18283562499999997</v>
      </c>
      <c r="AE18" s="39">
        <v>-5.42</v>
      </c>
      <c r="AF18" s="39">
        <v>-7.9212833333333297</v>
      </c>
      <c r="AG18" s="39">
        <v>0</v>
      </c>
    </row>
    <row r="19" spans="1:33" ht="15.75" customHeight="1" x14ac:dyDescent="0.2">
      <c r="A19" s="28" t="s">
        <v>54</v>
      </c>
      <c r="B19" s="28" t="s">
        <v>569</v>
      </c>
      <c r="C19" s="15">
        <f t="shared" si="4"/>
        <v>27.032499999999999</v>
      </c>
      <c r="D19" s="29">
        <v>4</v>
      </c>
      <c r="E19" s="29">
        <v>0</v>
      </c>
      <c r="F19" s="32">
        <v>108.13</v>
      </c>
      <c r="G19" s="30">
        <v>0</v>
      </c>
      <c r="H19" s="31">
        <f t="shared" si="1"/>
        <v>0</v>
      </c>
      <c r="I19" s="31">
        <f t="shared" si="2"/>
        <v>0.35421793982551869</v>
      </c>
      <c r="J19" s="32">
        <f t="shared" si="5"/>
        <v>38.301585833333334</v>
      </c>
      <c r="K19" s="32">
        <f t="shared" si="3"/>
        <v>9.5753964583333335</v>
      </c>
      <c r="L19" s="29">
        <v>39</v>
      </c>
      <c r="M19" s="33">
        <f t="shared" si="6"/>
        <v>0.10256410256410256</v>
      </c>
      <c r="N19" s="29">
        <v>132</v>
      </c>
      <c r="O19" s="34">
        <f t="shared" ref="O19:P19" si="27">D19/7</f>
        <v>0.5714285714285714</v>
      </c>
      <c r="P19" s="34">
        <f t="shared" si="27"/>
        <v>0</v>
      </c>
      <c r="Q19" s="29">
        <f t="shared" si="8"/>
        <v>231</v>
      </c>
      <c r="R19" s="29"/>
      <c r="S19" s="35">
        <v>1.0128205128205101</v>
      </c>
      <c r="T19" s="28">
        <v>135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4.4163194444444442E-2</v>
      </c>
      <c r="AD19" s="39">
        <f t="shared" si="12"/>
        <v>-0.24378083333333331</v>
      </c>
      <c r="AE19" s="39">
        <v>-5.42</v>
      </c>
      <c r="AF19" s="39">
        <v>-7.9212833333333332</v>
      </c>
      <c r="AG19" s="39">
        <v>0</v>
      </c>
    </row>
    <row r="20" spans="1:33" ht="15.75" customHeight="1" x14ac:dyDescent="0.2">
      <c r="A20" s="28" t="s">
        <v>55</v>
      </c>
      <c r="B20" s="28" t="s">
        <v>570</v>
      </c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-0.08</v>
      </c>
      <c r="H20" s="31" t="e">
        <f t="shared" si="1"/>
        <v>#DIV/0!</v>
      </c>
      <c r="I20" s="31" t="e">
        <f t="shared" si="2"/>
        <v>#DIV/0!</v>
      </c>
      <c r="J20" s="32">
        <f t="shared" si="5"/>
        <v>-0.08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117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>
        <v>1.02681992337164</v>
      </c>
      <c r="T20" s="28">
        <v>135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4.4163194444444442E-2</v>
      </c>
      <c r="AD20" s="39">
        <f t="shared" si="12"/>
        <v>0</v>
      </c>
      <c r="AE20" s="39">
        <v>-5.42</v>
      </c>
      <c r="AF20" s="39">
        <v>-7.9212833333333332</v>
      </c>
      <c r="AG20" s="39">
        <v>0</v>
      </c>
    </row>
    <row r="21" spans="1:33" ht="15.75" customHeight="1" x14ac:dyDescent="0.2">
      <c r="A21" s="28" t="s">
        <v>56</v>
      </c>
      <c r="B21" s="28" t="s">
        <v>571</v>
      </c>
      <c r="C21" s="15">
        <f t="shared" si="4"/>
        <v>23.048571428571428</v>
      </c>
      <c r="D21" s="29">
        <v>7</v>
      </c>
      <c r="E21" s="29">
        <v>0</v>
      </c>
      <c r="F21" s="32">
        <v>161.34</v>
      </c>
      <c r="G21" s="30">
        <v>-0.16</v>
      </c>
      <c r="H21" s="31">
        <f t="shared" si="1"/>
        <v>9.9169455807611266E-4</v>
      </c>
      <c r="I21" s="31">
        <f t="shared" si="2"/>
        <v>0.26753068184165951</v>
      </c>
      <c r="J21" s="32">
        <f t="shared" si="5"/>
        <v>43.16340020833335</v>
      </c>
      <c r="K21" s="32">
        <f t="shared" si="3"/>
        <v>6.1662000297619075</v>
      </c>
      <c r="L21" s="29">
        <v>17</v>
      </c>
      <c r="M21" s="33">
        <f t="shared" si="6"/>
        <v>0.41176470588235292</v>
      </c>
      <c r="N21" s="29">
        <v>124</v>
      </c>
      <c r="O21" s="34">
        <f t="shared" ref="O21:P21" si="29">D21/7</f>
        <v>1</v>
      </c>
      <c r="P21" s="34">
        <f t="shared" si="29"/>
        <v>0</v>
      </c>
      <c r="Q21" s="29">
        <f t="shared" si="8"/>
        <v>124</v>
      </c>
      <c r="R21" s="29"/>
      <c r="S21" s="35">
        <v>0.88709677419354804</v>
      </c>
      <c r="T21" s="28">
        <v>135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4.4163194444444442E-2</v>
      </c>
      <c r="AD21" s="39">
        <f t="shared" si="12"/>
        <v>-0.42661645833333328</v>
      </c>
      <c r="AE21" s="39">
        <v>-5.42</v>
      </c>
      <c r="AF21" s="39">
        <v>-7.9212833333333332</v>
      </c>
      <c r="AG21" s="39">
        <v>0</v>
      </c>
    </row>
    <row r="22" spans="1:33" ht="15.75" customHeight="1" x14ac:dyDescent="0.2">
      <c r="A22" s="28" t="s">
        <v>57</v>
      </c>
      <c r="B22" s="28" t="s">
        <v>350</v>
      </c>
      <c r="C22" s="15">
        <f t="shared" si="4"/>
        <v>21.442999999999998</v>
      </c>
      <c r="D22" s="29">
        <v>10</v>
      </c>
      <c r="E22" s="29">
        <v>0</v>
      </c>
      <c r="F22" s="30">
        <v>214.42999999999998</v>
      </c>
      <c r="G22" s="30">
        <v>0</v>
      </c>
      <c r="H22" s="31">
        <f t="shared" si="1"/>
        <v>0</v>
      </c>
      <c r="I22" s="31">
        <f t="shared" si="2"/>
        <v>0.22498351249047852</v>
      </c>
      <c r="J22" s="32">
        <f t="shared" si="5"/>
        <v>48.243214583333305</v>
      </c>
      <c r="K22" s="32">
        <f t="shared" si="3"/>
        <v>4.8243214583333307</v>
      </c>
      <c r="L22" s="29">
        <v>38</v>
      </c>
      <c r="M22" s="33">
        <f t="shared" si="6"/>
        <v>0.26315789473684209</v>
      </c>
      <c r="N22" s="29">
        <v>115</v>
      </c>
      <c r="O22" s="34">
        <f t="shared" ref="O22:P22" si="30">D22/7</f>
        <v>1.4285714285714286</v>
      </c>
      <c r="P22" s="34">
        <f t="shared" si="30"/>
        <v>0</v>
      </c>
      <c r="Q22" s="29">
        <f t="shared" si="8"/>
        <v>80</v>
      </c>
      <c r="R22" s="29"/>
      <c r="S22" s="35">
        <v>0.60704607046070402</v>
      </c>
      <c r="T22" s="28">
        <v>135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4.4163194444444442E-2</v>
      </c>
      <c r="AD22" s="39">
        <f t="shared" si="12"/>
        <v>-0.60945208333333323</v>
      </c>
      <c r="AE22" s="39">
        <v>-5.42</v>
      </c>
      <c r="AF22" s="39">
        <v>-7.9212833333333332</v>
      </c>
      <c r="AG22" s="39">
        <v>0</v>
      </c>
    </row>
    <row r="23" spans="1:33" ht="15.75" customHeight="1" x14ac:dyDescent="0.2">
      <c r="A23" s="28" t="s">
        <v>58</v>
      </c>
      <c r="B23" s="28" t="s">
        <v>572</v>
      </c>
      <c r="C23" s="15">
        <f t="shared" si="4"/>
        <v>22.083999999999996</v>
      </c>
      <c r="D23" s="29">
        <v>5</v>
      </c>
      <c r="E23" s="29">
        <v>0</v>
      </c>
      <c r="F23" s="32">
        <v>110.41999999999999</v>
      </c>
      <c r="G23" s="30">
        <v>-0.06</v>
      </c>
      <c r="H23" s="31">
        <f t="shared" si="1"/>
        <v>5.4337982249592464E-4</v>
      </c>
      <c r="I23" s="31">
        <f t="shared" si="2"/>
        <v>0.24258157300911656</v>
      </c>
      <c r="J23" s="32">
        <f t="shared" si="5"/>
        <v>26.785857291666648</v>
      </c>
      <c r="K23" s="32">
        <f t="shared" si="3"/>
        <v>5.3571714583333296</v>
      </c>
      <c r="L23" s="29">
        <v>32</v>
      </c>
      <c r="M23" s="33">
        <f t="shared" si="6"/>
        <v>0.15625</v>
      </c>
      <c r="N23" s="29">
        <v>110</v>
      </c>
      <c r="O23" s="34">
        <f t="shared" ref="O23:P23" si="31">D23/7</f>
        <v>0.7142857142857143</v>
      </c>
      <c r="P23" s="34">
        <f t="shared" si="31"/>
        <v>0</v>
      </c>
      <c r="Q23" s="29">
        <f t="shared" si="8"/>
        <v>154</v>
      </c>
      <c r="R23" s="29"/>
      <c r="S23" s="35">
        <v>0.62809917355371903</v>
      </c>
      <c r="T23" s="28">
        <v>135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4.4163194444444442E-2</v>
      </c>
      <c r="AD23" s="39">
        <f t="shared" si="12"/>
        <v>-0.30472604166666661</v>
      </c>
      <c r="AE23" s="39">
        <v>-5.42</v>
      </c>
      <c r="AF23" s="39">
        <v>-7.9212833333333332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26.286000000000001</v>
      </c>
      <c r="D24" s="29">
        <v>10</v>
      </c>
      <c r="E24" s="29">
        <v>0</v>
      </c>
      <c r="F24" s="32">
        <v>262.86</v>
      </c>
      <c r="G24" s="32">
        <v>-15.689999999999998</v>
      </c>
      <c r="H24" s="31">
        <f t="shared" si="1"/>
        <v>5.9689568591645731E-2</v>
      </c>
      <c r="I24" s="31">
        <f t="shared" si="2"/>
        <v>0.27040521411904939</v>
      </c>
      <c r="J24" s="32">
        <f t="shared" si="5"/>
        <v>71.078714583333323</v>
      </c>
      <c r="K24" s="32">
        <f t="shared" si="3"/>
        <v>7.1078714583333324</v>
      </c>
      <c r="L24" s="29">
        <v>36</v>
      </c>
      <c r="M24" s="33">
        <f t="shared" si="6"/>
        <v>0.27777777777777779</v>
      </c>
      <c r="N24" s="29">
        <v>103</v>
      </c>
      <c r="O24" s="34">
        <f t="shared" ref="O24:P24" si="32">D24/7</f>
        <v>1.4285714285714286</v>
      </c>
      <c r="P24" s="34">
        <f t="shared" si="32"/>
        <v>0</v>
      </c>
      <c r="Q24" s="29">
        <f t="shared" si="8"/>
        <v>72</v>
      </c>
      <c r="R24" s="29"/>
      <c r="S24" s="35">
        <v>0.66862170087976502</v>
      </c>
      <c r="T24" s="28">
        <v>135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4.4163194444444442E-2</v>
      </c>
      <c r="AD24" s="39">
        <f t="shared" si="12"/>
        <v>-0.60945208333333323</v>
      </c>
      <c r="AE24" s="39">
        <v>-5.42</v>
      </c>
      <c r="AF24" s="39">
        <v>-7.9212833333333332</v>
      </c>
      <c r="AG24" s="39">
        <v>-2.64</v>
      </c>
    </row>
    <row r="25" spans="1:33" ht="15.75" customHeight="1" x14ac:dyDescent="0.2">
      <c r="A25" s="14" t="s">
        <v>60</v>
      </c>
      <c r="B25" s="14" t="s">
        <v>573</v>
      </c>
      <c r="C25" s="15">
        <f t="shared" si="4"/>
        <v>27.47625</v>
      </c>
      <c r="D25" s="16">
        <v>8</v>
      </c>
      <c r="E25" s="16">
        <v>0</v>
      </c>
      <c r="F25" s="17">
        <v>219.81</v>
      </c>
      <c r="G25" s="17">
        <v>-21.080000000000009</v>
      </c>
      <c r="H25" s="31">
        <f t="shared" si="1"/>
        <v>9.5901005413766477E-2</v>
      </c>
      <c r="I25" s="31">
        <f t="shared" si="2"/>
        <v>0.25436030359552947</v>
      </c>
      <c r="J25" s="32">
        <f t="shared" si="5"/>
        <v>55.910938333333334</v>
      </c>
      <c r="K25" s="32">
        <f t="shared" si="3"/>
        <v>6.9888672916666668</v>
      </c>
      <c r="L25" s="16">
        <v>47</v>
      </c>
      <c r="M25" s="33">
        <f t="shared" si="6"/>
        <v>0.1702127659574468</v>
      </c>
      <c r="N25" s="16">
        <v>91</v>
      </c>
      <c r="O25" s="34">
        <f t="shared" ref="O25:P25" si="33">D25/7</f>
        <v>1.1428571428571428</v>
      </c>
      <c r="P25" s="34">
        <f t="shared" si="33"/>
        <v>0</v>
      </c>
      <c r="Q25" s="29">
        <f t="shared" si="8"/>
        <v>79</v>
      </c>
      <c r="R25" s="29"/>
      <c r="S25" s="21">
        <v>0.84887459807073951</v>
      </c>
      <c r="T25" s="28">
        <v>135</v>
      </c>
      <c r="U25" s="36" t="s">
        <v>33</v>
      </c>
      <c r="V25" s="37" t="s">
        <v>33</v>
      </c>
      <c r="W25" s="14">
        <v>4</v>
      </c>
      <c r="X25" s="38">
        <f t="shared" si="9"/>
        <v>0.5</v>
      </c>
      <c r="Y25" s="39">
        <f t="shared" si="10"/>
        <v>3.513333333333335</v>
      </c>
      <c r="Z25" s="14">
        <v>2</v>
      </c>
      <c r="AA25" s="28" t="s">
        <v>34</v>
      </c>
      <c r="AB25" s="40">
        <f t="shared" si="11"/>
        <v>-0.69</v>
      </c>
      <c r="AC25" s="41">
        <v>4.4163194444444442E-2</v>
      </c>
      <c r="AD25" s="39">
        <f t="shared" si="12"/>
        <v>-0.48756166666666662</v>
      </c>
      <c r="AE25" s="25">
        <v>-5.42</v>
      </c>
      <c r="AF25" s="25">
        <v>-7.92</v>
      </c>
      <c r="AG25" s="25">
        <v>-2.64</v>
      </c>
    </row>
    <row r="26" spans="1:33" ht="15.75" customHeight="1" x14ac:dyDescent="0.2">
      <c r="A26" s="14" t="s">
        <v>61</v>
      </c>
      <c r="B26" s="14" t="s">
        <v>574</v>
      </c>
      <c r="C26" s="15">
        <f t="shared" si="4"/>
        <v>26.713333333333335</v>
      </c>
      <c r="D26" s="16">
        <v>6</v>
      </c>
      <c r="E26" s="16">
        <v>0</v>
      </c>
      <c r="F26" s="17">
        <v>160.28</v>
      </c>
      <c r="G26" s="17">
        <v>-15.28</v>
      </c>
      <c r="H26" s="31">
        <f t="shared" si="1"/>
        <v>9.5333166957823803E-2</v>
      </c>
      <c r="I26" s="31">
        <f t="shared" si="2"/>
        <v>0.24322828019715509</v>
      </c>
      <c r="J26" s="32">
        <f t="shared" si="5"/>
        <v>38.98462875000002</v>
      </c>
      <c r="K26" s="32">
        <f t="shared" si="3"/>
        <v>6.4974381250000031</v>
      </c>
      <c r="L26" s="16">
        <v>48</v>
      </c>
      <c r="M26" s="33">
        <f t="shared" si="6"/>
        <v>0.125</v>
      </c>
      <c r="N26" s="16">
        <v>85</v>
      </c>
      <c r="O26" s="34">
        <f t="shared" ref="O26:P26" si="34">D26/7</f>
        <v>0.8571428571428571</v>
      </c>
      <c r="P26" s="34">
        <f t="shared" si="34"/>
        <v>0</v>
      </c>
      <c r="Q26" s="29">
        <f t="shared" si="8"/>
        <v>99</v>
      </c>
      <c r="R26" s="29"/>
      <c r="S26" s="21">
        <v>0.98293515358361772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4.4163194444444442E-2</v>
      </c>
      <c r="AD26" s="39">
        <f t="shared" si="12"/>
        <v>-0.36567124999999995</v>
      </c>
      <c r="AE26" s="25">
        <v>-5.68</v>
      </c>
      <c r="AF26" s="25">
        <v>-7.9212833333333297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24.824000000000002</v>
      </c>
      <c r="D27" s="16">
        <v>5</v>
      </c>
      <c r="E27" s="16">
        <v>0</v>
      </c>
      <c r="F27" s="17">
        <v>124.12</v>
      </c>
      <c r="G27" s="17">
        <v>-5.19</v>
      </c>
      <c r="H27" s="31">
        <f t="shared" si="1"/>
        <v>4.1814373187238157E-2</v>
      </c>
      <c r="I27" s="31">
        <f t="shared" si="2"/>
        <v>0.2578219246831025</v>
      </c>
      <c r="J27" s="32">
        <f t="shared" si="5"/>
        <v>32.000857291666684</v>
      </c>
      <c r="K27" s="32">
        <f t="shared" si="3"/>
        <v>6.4001714583333369</v>
      </c>
      <c r="L27" s="16">
        <v>30</v>
      </c>
      <c r="M27" s="33">
        <f t="shared" si="6"/>
        <v>0.16666666666666666</v>
      </c>
      <c r="N27" s="16">
        <v>81</v>
      </c>
      <c r="O27" s="34">
        <f t="shared" ref="O27:P27" si="35">D27/7</f>
        <v>0.7142857142857143</v>
      </c>
      <c r="P27" s="34">
        <f t="shared" si="35"/>
        <v>0</v>
      </c>
      <c r="Q27" s="29">
        <f t="shared" si="8"/>
        <v>113</v>
      </c>
      <c r="R27" s="29"/>
      <c r="S27" s="21">
        <v>0.66830466830466828</v>
      </c>
      <c r="T27" s="28">
        <v>0</v>
      </c>
      <c r="U27" s="36" t="s">
        <v>33</v>
      </c>
      <c r="V27" s="37" t="s">
        <v>33</v>
      </c>
      <c r="W27" s="14">
        <v>1</v>
      </c>
      <c r="X27" s="38">
        <f t="shared" si="9"/>
        <v>0.2</v>
      </c>
      <c r="Y27" s="39">
        <f t="shared" si="10"/>
        <v>2.5950000000000002</v>
      </c>
      <c r="Z27" s="14">
        <v>1</v>
      </c>
      <c r="AA27" s="28" t="s">
        <v>34</v>
      </c>
      <c r="AB27" s="40">
        <f t="shared" si="11"/>
        <v>-0.69</v>
      </c>
      <c r="AC27" s="41">
        <v>4.4163194444444442E-2</v>
      </c>
      <c r="AD27" s="39">
        <f t="shared" si="12"/>
        <v>-0.30472604166666661</v>
      </c>
      <c r="AE27" s="25">
        <v>-5.68</v>
      </c>
      <c r="AF27" s="25">
        <v>-7.9212833333333297</v>
      </c>
      <c r="AG27" s="25">
        <v>0</v>
      </c>
    </row>
    <row r="28" spans="1:33" ht="15.75" customHeight="1" x14ac:dyDescent="0.2">
      <c r="A28" s="14" t="s">
        <v>63</v>
      </c>
      <c r="B28" s="14" t="s">
        <v>486</v>
      </c>
      <c r="C28" s="15">
        <f t="shared" si="4"/>
        <v>22.654285714285717</v>
      </c>
      <c r="D28" s="16">
        <v>7</v>
      </c>
      <c r="E28" s="16">
        <v>0</v>
      </c>
      <c r="F28" s="17">
        <v>158.58000000000001</v>
      </c>
      <c r="G28" s="17">
        <v>-2.5299999999999998</v>
      </c>
      <c r="H28" s="31">
        <f t="shared" si="1"/>
        <v>1.5954092571572705E-2</v>
      </c>
      <c r="I28" s="31">
        <f t="shared" si="2"/>
        <v>0.23097111999201267</v>
      </c>
      <c r="J28" s="32">
        <f t="shared" si="5"/>
        <v>36.62740020833337</v>
      </c>
      <c r="K28" s="32">
        <f t="shared" si="3"/>
        <v>5.232485744047624</v>
      </c>
      <c r="L28" s="16">
        <v>24</v>
      </c>
      <c r="M28" s="33">
        <f t="shared" si="6"/>
        <v>0.29166666666666669</v>
      </c>
      <c r="N28" s="16">
        <v>75</v>
      </c>
      <c r="O28" s="34">
        <f t="shared" ref="O28:P28" si="36">D28/7</f>
        <v>1</v>
      </c>
      <c r="P28" s="34">
        <f t="shared" si="36"/>
        <v>0</v>
      </c>
      <c r="Q28" s="29">
        <f t="shared" si="8"/>
        <v>75</v>
      </c>
      <c r="R28" s="29"/>
      <c r="S28" s="21">
        <v>0.71611253196930946</v>
      </c>
      <c r="T28" s="14" t="s">
        <v>33</v>
      </c>
      <c r="U28" s="22" t="s">
        <v>33</v>
      </c>
      <c r="V28" s="43" t="s">
        <v>575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4.4163194444444442E-2</v>
      </c>
      <c r="AD28" s="39">
        <f t="shared" si="12"/>
        <v>-0.42661645833333328</v>
      </c>
      <c r="AE28" s="25">
        <v>-5.68</v>
      </c>
      <c r="AF28" s="25">
        <v>-7.9212833333333297</v>
      </c>
      <c r="AG28" s="25">
        <v>0</v>
      </c>
    </row>
    <row r="29" spans="1:33" ht="15.75" customHeight="1" x14ac:dyDescent="0.2">
      <c r="A29" s="14" t="s">
        <v>65</v>
      </c>
      <c r="B29" s="14" t="s">
        <v>486</v>
      </c>
      <c r="C29" s="15">
        <f t="shared" si="4"/>
        <v>24.066666666666666</v>
      </c>
      <c r="D29" s="16">
        <v>3</v>
      </c>
      <c r="E29" s="16">
        <v>0</v>
      </c>
      <c r="F29" s="17">
        <v>72.2</v>
      </c>
      <c r="G29" s="17">
        <v>0</v>
      </c>
      <c r="H29" s="31">
        <f t="shared" si="1"/>
        <v>0</v>
      </c>
      <c r="I29" s="31">
        <f t="shared" si="2"/>
        <v>0.26273327124307494</v>
      </c>
      <c r="J29" s="32">
        <f t="shared" si="5"/>
        <v>18.969342183750012</v>
      </c>
      <c r="K29" s="32">
        <f t="shared" si="3"/>
        <v>6.3231140612500036</v>
      </c>
      <c r="L29" s="16">
        <v>28</v>
      </c>
      <c r="M29" s="33">
        <f t="shared" si="6"/>
        <v>0.10714285714285714</v>
      </c>
      <c r="N29" s="16">
        <v>70</v>
      </c>
      <c r="O29" s="34">
        <f t="shared" ref="O29:P29" si="37">D29/7</f>
        <v>0.42857142857142855</v>
      </c>
      <c r="P29" s="34">
        <f t="shared" si="37"/>
        <v>0</v>
      </c>
      <c r="Q29" s="29">
        <f t="shared" si="8"/>
        <v>163</v>
      </c>
      <c r="R29" s="29"/>
      <c r="S29" s="21">
        <v>0.79338842975206614</v>
      </c>
      <c r="T29" s="14" t="s">
        <v>33</v>
      </c>
      <c r="U29" s="22" t="s">
        <v>33</v>
      </c>
      <c r="V29" s="43" t="s">
        <v>575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4.4163194444444442E-2</v>
      </c>
      <c r="AD29" s="39">
        <f t="shared" si="12"/>
        <v>-0.18283562499999997</v>
      </c>
      <c r="AE29" s="25">
        <v>-5.68</v>
      </c>
      <c r="AF29" s="25">
        <v>-8.3926073970833297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24.95</v>
      </c>
      <c r="D30" s="16">
        <v>3</v>
      </c>
      <c r="E30" s="16">
        <v>0</v>
      </c>
      <c r="F30" s="17">
        <v>74.849999999999994</v>
      </c>
      <c r="G30" s="17">
        <v>0</v>
      </c>
      <c r="H30" s="31">
        <f t="shared" si="1"/>
        <v>0</v>
      </c>
      <c r="I30" s="31">
        <f t="shared" si="2"/>
        <v>0.30855917922010684</v>
      </c>
      <c r="J30" s="32">
        <f t="shared" si="5"/>
        <v>23.095654564624997</v>
      </c>
      <c r="K30" s="32">
        <f t="shared" si="3"/>
        <v>7.698551521541666</v>
      </c>
      <c r="L30" s="16">
        <v>24</v>
      </c>
      <c r="M30" s="33">
        <f t="shared" si="6"/>
        <v>0.125</v>
      </c>
      <c r="N30" s="16">
        <v>67</v>
      </c>
      <c r="O30" s="34">
        <f t="shared" ref="O30:P30" si="38">D30/7</f>
        <v>0.42857142857142855</v>
      </c>
      <c r="P30" s="34">
        <f t="shared" si="38"/>
        <v>0</v>
      </c>
      <c r="Q30" s="29">
        <f t="shared" si="8"/>
        <v>156</v>
      </c>
      <c r="R30" s="29"/>
      <c r="S30" s="21">
        <v>0.82485875706214684</v>
      </c>
      <c r="T30" s="14" t="s">
        <v>33</v>
      </c>
      <c r="U30" s="22" t="s">
        <v>33</v>
      </c>
      <c r="V30" s="43" t="s">
        <v>575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4.4163194444444442E-2</v>
      </c>
      <c r="AD30" s="39">
        <f t="shared" si="12"/>
        <v>-0.18283562499999997</v>
      </c>
      <c r="AE30" s="25">
        <v>-5.68</v>
      </c>
      <c r="AF30" s="25">
        <v>-7.7680032701249999</v>
      </c>
      <c r="AG30" s="25">
        <v>0</v>
      </c>
    </row>
    <row r="31" spans="1:33" ht="15.75" customHeight="1" x14ac:dyDescent="0.2">
      <c r="A31" s="14" t="s">
        <v>67</v>
      </c>
      <c r="B31" s="14" t="s">
        <v>486</v>
      </c>
      <c r="C31" s="15">
        <f t="shared" si="4"/>
        <v>25.61</v>
      </c>
      <c r="D31" s="16">
        <v>6</v>
      </c>
      <c r="E31" s="16">
        <v>0</v>
      </c>
      <c r="F31" s="17">
        <v>153.66</v>
      </c>
      <c r="G31" s="44">
        <v>-0.42000000000000004</v>
      </c>
      <c r="H31" s="31">
        <f t="shared" si="1"/>
        <v>2.7333073018352208E-3</v>
      </c>
      <c r="I31" s="31">
        <f t="shared" si="2"/>
        <v>0.31977944246550821</v>
      </c>
      <c r="J31" s="32">
        <f t="shared" si="5"/>
        <v>49.137309129249992</v>
      </c>
      <c r="K31" s="32">
        <f t="shared" si="3"/>
        <v>8.1895515215416648</v>
      </c>
      <c r="L31" s="16">
        <v>47</v>
      </c>
      <c r="M31" s="33">
        <f t="shared" si="6"/>
        <v>0.1276595744680851</v>
      </c>
      <c r="N31" s="16">
        <v>62</v>
      </c>
      <c r="O31" s="34">
        <f t="shared" ref="O31:P32" si="39">D31/7</f>
        <v>0.8571428571428571</v>
      </c>
      <c r="P31" s="34">
        <f t="shared" si="39"/>
        <v>0</v>
      </c>
      <c r="Q31" s="29">
        <f t="shared" si="8"/>
        <v>72</v>
      </c>
      <c r="R31" s="29"/>
      <c r="S31" s="21">
        <v>0.63383297644539605</v>
      </c>
      <c r="T31" s="14">
        <v>135</v>
      </c>
      <c r="U31" s="22" t="s">
        <v>33</v>
      </c>
      <c r="V31" s="43" t="s">
        <v>575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4.4163194444444442E-2</v>
      </c>
      <c r="AD31" s="39">
        <f t="shared" si="12"/>
        <v>-0.36567124999999995</v>
      </c>
      <c r="AE31" s="45">
        <v>-5.68</v>
      </c>
      <c r="AF31" s="45">
        <v>-7.7680032701250008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25.95</v>
      </c>
      <c r="D32" s="54">
        <v>4</v>
      </c>
      <c r="E32" s="54">
        <v>0</v>
      </c>
      <c r="F32" s="55">
        <v>103.8</v>
      </c>
      <c r="G32" s="55">
        <v>-0.08</v>
      </c>
      <c r="H32" s="31">
        <f t="shared" si="1"/>
        <v>7.7071290944123315E-4</v>
      </c>
      <c r="I32" s="31">
        <f t="shared" si="2"/>
        <v>0.32865323782434164</v>
      </c>
      <c r="J32" s="32">
        <f t="shared" si="5"/>
        <v>34.114206086166661</v>
      </c>
      <c r="K32" s="32">
        <f t="shared" si="3"/>
        <v>8.5285515215416652</v>
      </c>
      <c r="L32" s="54">
        <v>36</v>
      </c>
      <c r="M32" s="33">
        <f t="shared" si="6"/>
        <v>0.1111111111111111</v>
      </c>
      <c r="N32" s="54">
        <v>56</v>
      </c>
      <c r="O32" s="34">
        <f t="shared" si="39"/>
        <v>0.5714285714285714</v>
      </c>
      <c r="P32" s="34">
        <f t="shared" si="39"/>
        <v>0</v>
      </c>
      <c r="Q32" s="29">
        <f t="shared" si="8"/>
        <v>98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0.69885057471264367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4.4163194444444442E-2</v>
      </c>
      <c r="AD32" s="39">
        <f t="shared" si="12"/>
        <v>-0.24378083333333331</v>
      </c>
      <c r="AE32" s="60">
        <v>-5.68</v>
      </c>
      <c r="AF32" s="60">
        <v>-7.7680032701249999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1.6640625" customWidth="1"/>
    <col min="21" max="21" width="15.5" customWidth="1"/>
    <col min="22" max="22" width="34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Info!B1:BJ5000""),3,FALSE),"""")"),"Bronze Cabinet bin cup drawer pull 10 Pack 3 in.")</f>
        <v>Bronze Cabinet bin cup drawer pull 10 Pack 3 in.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Info!B1:BJ5000""),2,FALSE),"""")"),"B01JMZX0KU")</f>
        <v>B01JMZX0KU</v>
      </c>
      <c r="B2" s="2" t="s">
        <v>576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13.25" customHeight="1" x14ac:dyDescent="0.2">
      <c r="A3" s="83" t="s">
        <v>30</v>
      </c>
      <c r="B3" s="80"/>
      <c r="C3" s="3">
        <f>((AE32+AF32)/0.85)*-1</f>
        <v>16.32366090602941</v>
      </c>
      <c r="D3" s="4">
        <f>SUM(D4:D99702)</f>
        <v>831</v>
      </c>
      <c r="E3" s="4"/>
      <c r="F3" s="5">
        <f t="shared" ref="F3:G3" si="0">SUM(F4:F99702)</f>
        <v>18718.120000000003</v>
      </c>
      <c r="G3" s="5">
        <f t="shared" si="0"/>
        <v>-38.789999999999985</v>
      </c>
      <c r="H3" s="6">
        <f t="shared" ref="H3:H32" si="1">G3/F3*-1</f>
        <v>2.0723235025739755E-3</v>
      </c>
      <c r="I3" s="7">
        <f t="shared" ref="I3:I32" si="2">J3/F3</f>
        <v>0.23460016135336423</v>
      </c>
      <c r="J3" s="5">
        <f>SUM(J4:J99702)</f>
        <v>4391.2739722316346</v>
      </c>
      <c r="K3" s="5">
        <f t="shared" ref="K3:K32" si="3">J3/D3</f>
        <v>5.2843248763316906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Sheet!a1:g5000""),2,FALSE),"""")"),"5 - March
5 - April
10 - May
10 - June
10 - July
10 - Aug
10 - Sept
10 - Oct
10 - Nov
8 - Dec
4.5 - Jan
5 - Feb")</f>
        <v>5 - March
5 - April
10 - May
10 - June
10 - July
10 - Aug
10 - Sept
10 - Oct
10 - Nov
8 - Dec
4.5 - Jan
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QTY-106")</f>
        <v>Del QTY-106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QTY-660")</f>
        <v>US QTY-660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</v>
      </c>
      <c r="X3" s="6">
        <f>W3/D3</f>
        <v>1.2033694344163659E-3</v>
      </c>
      <c r="Y3" s="5"/>
      <c r="Z3" s="4"/>
      <c r="AA3" s="4"/>
      <c r="AB3" s="4"/>
      <c r="AC3" s="4"/>
      <c r="AD3" s="5">
        <f>SUM(AD4:AD99702)</f>
        <v>-46.160147694090384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Info!B2:BZ3000""),37,FALSE)),"""")*-1"),-8.195111770125)</f>
        <v>-8.1951117701249991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577</v>
      </c>
      <c r="C4" s="15">
        <f t="shared" ref="C4:C32" si="4">IFERROR(F4/D4," - ")</f>
        <v>25.097500000000007</v>
      </c>
      <c r="D4" s="16">
        <v>32</v>
      </c>
      <c r="E4" s="16">
        <v>0</v>
      </c>
      <c r="F4" s="17">
        <v>803.12000000000023</v>
      </c>
      <c r="G4" s="17">
        <v>-0.12</v>
      </c>
      <c r="H4" s="18">
        <f t="shared" si="1"/>
        <v>1.4941727263671675E-4</v>
      </c>
      <c r="I4" s="18">
        <f t="shared" si="2"/>
        <v>0.30579734250099833</v>
      </c>
      <c r="J4" s="17">
        <f t="shared" ref="J4:J32" si="5">F4*0.85+G4+AF4*D4+D4*AE4+AG4+AD4</f>
        <v>245.59196170940186</v>
      </c>
      <c r="K4" s="17">
        <f t="shared" si="3"/>
        <v>7.6747488034188081</v>
      </c>
      <c r="L4" s="16">
        <v>111</v>
      </c>
      <c r="M4" s="19">
        <f t="shared" ref="M4:M32" si="6">IFERROR(D4/L4,"-")</f>
        <v>0.28828828828828829</v>
      </c>
      <c r="N4" s="16">
        <v>221</v>
      </c>
      <c r="O4" s="20">
        <f t="shared" ref="O4:P4" si="7">D4/7</f>
        <v>4.5714285714285712</v>
      </c>
      <c r="P4" s="20">
        <f t="shared" si="7"/>
        <v>0</v>
      </c>
      <c r="Q4" s="16">
        <f t="shared" ref="Q4:Q32" si="8">ROUNDDOWN(N4/(O4+P4),0)</f>
        <v>48</v>
      </c>
      <c r="R4" s="16"/>
      <c r="S4" s="21">
        <v>1.86666666666666</v>
      </c>
      <c r="T4" s="14">
        <v>1470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4.0249999999999994E-2</v>
      </c>
      <c r="AD4" s="25">
        <f t="shared" ref="AD4:AD32" si="12">IFERROR(AB4*AC4*D4*2,0)</f>
        <v>-1.7774399999999997</v>
      </c>
      <c r="AE4" s="25">
        <v>-5.42</v>
      </c>
      <c r="AF4" s="25">
        <v>-8.1788311965811964</v>
      </c>
      <c r="AG4" s="25">
        <v>0</v>
      </c>
    </row>
    <row r="5" spans="1:33" ht="15.75" customHeight="1" x14ac:dyDescent="0.2">
      <c r="A5" s="28" t="s">
        <v>35</v>
      </c>
      <c r="B5" s="28" t="s">
        <v>578</v>
      </c>
      <c r="C5" s="15">
        <f t="shared" si="4"/>
        <v>25.493714285714287</v>
      </c>
      <c r="D5" s="29">
        <v>35</v>
      </c>
      <c r="E5" s="29">
        <v>0</v>
      </c>
      <c r="F5" s="30">
        <v>892.28</v>
      </c>
      <c r="G5" s="30">
        <v>0</v>
      </c>
      <c r="H5" s="31">
        <f t="shared" si="1"/>
        <v>0</v>
      </c>
      <c r="I5" s="31">
        <f t="shared" si="2"/>
        <v>0.31439971805438621</v>
      </c>
      <c r="J5" s="32">
        <f t="shared" si="5"/>
        <v>280.53258042556774</v>
      </c>
      <c r="K5" s="32">
        <f t="shared" si="3"/>
        <v>8.0152165835876499</v>
      </c>
      <c r="L5" s="29">
        <v>158</v>
      </c>
      <c r="M5" s="33">
        <f t="shared" si="6"/>
        <v>0.22151898734177214</v>
      </c>
      <c r="N5" s="29">
        <v>198</v>
      </c>
      <c r="O5" s="34">
        <f t="shared" ref="O5:P5" si="13">D5/7</f>
        <v>5</v>
      </c>
      <c r="P5" s="34">
        <f t="shared" si="13"/>
        <v>0</v>
      </c>
      <c r="Q5" s="29">
        <f t="shared" si="8"/>
        <v>39</v>
      </c>
      <c r="R5" s="29"/>
      <c r="S5" s="35">
        <v>1.4557823129251699</v>
      </c>
      <c r="T5" s="28">
        <v>1470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4.0296639629200458E-2</v>
      </c>
      <c r="AD5" s="39">
        <f t="shared" si="12"/>
        <v>-1.946327694090382</v>
      </c>
      <c r="AE5" s="39">
        <v>-5.42</v>
      </c>
      <c r="AF5" s="39">
        <v>-8.1788311965811964</v>
      </c>
      <c r="AG5" s="39">
        <v>0</v>
      </c>
    </row>
    <row r="6" spans="1:33" ht="15.75" customHeight="1" x14ac:dyDescent="0.2">
      <c r="A6" s="28" t="s">
        <v>37</v>
      </c>
      <c r="B6" s="28" t="s">
        <v>579</v>
      </c>
      <c r="C6" s="15">
        <f t="shared" si="4"/>
        <v>24.202571428571432</v>
      </c>
      <c r="D6" s="29">
        <v>35</v>
      </c>
      <c r="E6" s="29">
        <v>0</v>
      </c>
      <c r="F6" s="30">
        <v>847.09000000000015</v>
      </c>
      <c r="G6" s="30">
        <v>-0.05</v>
      </c>
      <c r="H6" s="31">
        <f t="shared" si="1"/>
        <v>5.9025605307582423E-5</v>
      </c>
      <c r="I6" s="31">
        <f t="shared" si="2"/>
        <v>0.28577050032423734</v>
      </c>
      <c r="J6" s="32">
        <f t="shared" si="5"/>
        <v>242.07333311965823</v>
      </c>
      <c r="K6" s="32">
        <f t="shared" si="3"/>
        <v>6.9163809462759493</v>
      </c>
      <c r="L6" s="29">
        <v>127</v>
      </c>
      <c r="M6" s="33">
        <f t="shared" si="6"/>
        <v>0.27559055118110237</v>
      </c>
      <c r="N6" s="29">
        <v>165</v>
      </c>
      <c r="O6" s="34">
        <f t="shared" ref="O6:P6" si="14">D6/7</f>
        <v>5</v>
      </c>
      <c r="P6" s="34">
        <f t="shared" si="14"/>
        <v>0</v>
      </c>
      <c r="Q6" s="29">
        <f t="shared" si="8"/>
        <v>33</v>
      </c>
      <c r="R6" s="29"/>
      <c r="S6" s="35">
        <v>1.44839255499153</v>
      </c>
      <c r="T6" s="28">
        <v>1470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4.0249999999999994E-2</v>
      </c>
      <c r="AD6" s="39">
        <f t="shared" si="12"/>
        <v>-1.9440749999999996</v>
      </c>
      <c r="AE6" s="39">
        <v>-5.42</v>
      </c>
      <c r="AF6" s="39">
        <v>-8.1788311965811964</v>
      </c>
      <c r="AG6" s="39">
        <v>0</v>
      </c>
    </row>
    <row r="7" spans="1:33" ht="15.75" customHeight="1" x14ac:dyDescent="0.2">
      <c r="A7" s="28" t="s">
        <v>39</v>
      </c>
      <c r="B7" s="28" t="s">
        <v>580</v>
      </c>
      <c r="C7" s="15">
        <f t="shared" si="4"/>
        <v>21.80377358490567</v>
      </c>
      <c r="D7" s="29">
        <v>53</v>
      </c>
      <c r="E7" s="29">
        <v>1</v>
      </c>
      <c r="F7" s="30">
        <v>1155.6000000000006</v>
      </c>
      <c r="G7" s="30">
        <v>-0.02</v>
      </c>
      <c r="H7" s="31">
        <f t="shared" si="1"/>
        <v>1.7307026652821039E-5</v>
      </c>
      <c r="I7" s="31">
        <f t="shared" si="2"/>
        <v>0.22374356315437594</v>
      </c>
      <c r="J7" s="32">
        <f t="shared" si="5"/>
        <v>258.55806158119697</v>
      </c>
      <c r="K7" s="32">
        <f t="shared" si="3"/>
        <v>4.8784539920980556</v>
      </c>
      <c r="L7" s="29">
        <v>178</v>
      </c>
      <c r="M7" s="33">
        <f t="shared" si="6"/>
        <v>0.29775280898876405</v>
      </c>
      <c r="N7" s="29">
        <v>276</v>
      </c>
      <c r="O7" s="34">
        <f t="shared" ref="O7:P7" si="15">D7/7</f>
        <v>7.5714285714285712</v>
      </c>
      <c r="P7" s="34">
        <f t="shared" si="15"/>
        <v>0.14285714285714285</v>
      </c>
      <c r="Q7" s="29">
        <f t="shared" si="8"/>
        <v>35</v>
      </c>
      <c r="R7" s="29"/>
      <c r="S7" s="35">
        <v>1.5875754961173401</v>
      </c>
      <c r="T7" s="28">
        <v>1470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4.0249999999999994E-2</v>
      </c>
      <c r="AD7" s="39">
        <f t="shared" si="12"/>
        <v>-2.9438849999999994</v>
      </c>
      <c r="AE7" s="39">
        <v>-5.42</v>
      </c>
      <c r="AF7" s="39">
        <v>-8.1788311965811964</v>
      </c>
      <c r="AG7" s="39">
        <v>0</v>
      </c>
    </row>
    <row r="8" spans="1:33" ht="15.75" customHeight="1" x14ac:dyDescent="0.2">
      <c r="A8" s="28" t="s">
        <v>41</v>
      </c>
      <c r="B8" s="28" t="s">
        <v>581</v>
      </c>
      <c r="C8" s="15">
        <f t="shared" si="4"/>
        <v>22.115849056603778</v>
      </c>
      <c r="D8" s="29">
        <v>53</v>
      </c>
      <c r="E8" s="29">
        <v>0</v>
      </c>
      <c r="F8" s="30">
        <v>1172.1400000000003</v>
      </c>
      <c r="G8" s="30">
        <v>-0.02</v>
      </c>
      <c r="H8" s="31">
        <f t="shared" si="1"/>
        <v>1.7062808196973054E-5</v>
      </c>
      <c r="I8" s="31">
        <f t="shared" si="2"/>
        <v>0.23252778251744693</v>
      </c>
      <c r="J8" s="32">
        <f t="shared" si="5"/>
        <v>272.55511500000034</v>
      </c>
      <c r="K8" s="32">
        <f t="shared" si="3"/>
        <v>5.142549339622648</v>
      </c>
      <c r="L8" s="29">
        <v>168</v>
      </c>
      <c r="M8" s="33">
        <f t="shared" si="6"/>
        <v>0.31547619047619047</v>
      </c>
      <c r="N8" s="29">
        <v>241</v>
      </c>
      <c r="O8" s="34">
        <f t="shared" ref="O8:P8" si="16">D8/7</f>
        <v>7.5714285714285712</v>
      </c>
      <c r="P8" s="34">
        <f t="shared" si="16"/>
        <v>0</v>
      </c>
      <c r="Q8" s="29">
        <f t="shared" si="8"/>
        <v>31</v>
      </c>
      <c r="R8" s="29"/>
      <c r="S8" s="35">
        <v>1.8821328344246899</v>
      </c>
      <c r="T8" s="28">
        <v>1470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4.0249999999999994E-2</v>
      </c>
      <c r="AD8" s="39">
        <f t="shared" si="12"/>
        <v>-2.9438849999999994</v>
      </c>
      <c r="AE8" s="39">
        <v>-5.42</v>
      </c>
      <c r="AF8" s="39">
        <v>-8.18</v>
      </c>
      <c r="AG8" s="39">
        <v>0</v>
      </c>
    </row>
    <row r="9" spans="1:33" ht="15.75" customHeight="1" x14ac:dyDescent="0.2">
      <c r="A9" s="28" t="s">
        <v>43</v>
      </c>
      <c r="B9" s="28" t="s">
        <v>333</v>
      </c>
      <c r="C9" s="15">
        <f t="shared" si="4"/>
        <v>27.411224489795924</v>
      </c>
      <c r="D9" s="29">
        <v>49</v>
      </c>
      <c r="E9" s="29">
        <v>1</v>
      </c>
      <c r="F9" s="30">
        <v>1343.1500000000003</v>
      </c>
      <c r="G9" s="30">
        <v>-0.02</v>
      </c>
      <c r="H9" s="31">
        <f t="shared" si="1"/>
        <v>1.4890369653426643E-5</v>
      </c>
      <c r="I9" s="31">
        <f t="shared" si="2"/>
        <v>0.34839446348693665</v>
      </c>
      <c r="J9" s="32">
        <f t="shared" si="5"/>
        <v>467.94602363247907</v>
      </c>
      <c r="K9" s="32">
        <f t="shared" si="3"/>
        <v>9.5499188496424292</v>
      </c>
      <c r="L9" s="29">
        <v>198</v>
      </c>
      <c r="M9" s="33">
        <f t="shared" si="6"/>
        <v>0.24747474747474749</v>
      </c>
      <c r="N9" s="29">
        <v>192</v>
      </c>
      <c r="O9" s="34">
        <f t="shared" ref="O9:P9" si="17">D9/7</f>
        <v>7</v>
      </c>
      <c r="P9" s="34">
        <f t="shared" si="17"/>
        <v>0.14285714285714285</v>
      </c>
      <c r="Q9" s="29">
        <f t="shared" si="8"/>
        <v>26</v>
      </c>
      <c r="R9" s="29"/>
      <c r="S9" s="35">
        <v>2.0115384615384602</v>
      </c>
      <c r="T9" s="28">
        <v>10470</v>
      </c>
      <c r="U9" s="36">
        <v>900</v>
      </c>
      <c r="V9" s="37" t="s">
        <v>582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4.0249999999999994E-2</v>
      </c>
      <c r="AD9" s="39">
        <f t="shared" si="12"/>
        <v>-2.7217049999999996</v>
      </c>
      <c r="AE9" s="39">
        <v>-5.42</v>
      </c>
      <c r="AF9" s="39">
        <v>-8.2736688034188006</v>
      </c>
      <c r="AG9" s="39">
        <v>0</v>
      </c>
    </row>
    <row r="10" spans="1:33" ht="15.75" customHeight="1" x14ac:dyDescent="0.2">
      <c r="A10" s="28" t="s">
        <v>44</v>
      </c>
      <c r="B10" s="28" t="s">
        <v>583</v>
      </c>
      <c r="C10" s="15">
        <f t="shared" si="4"/>
        <v>28.230400000000003</v>
      </c>
      <c r="D10" s="29">
        <v>25</v>
      </c>
      <c r="E10" s="29">
        <v>1</v>
      </c>
      <c r="F10" s="30">
        <v>705.7600000000001</v>
      </c>
      <c r="G10" s="30">
        <v>-0.17</v>
      </c>
      <c r="H10" s="31">
        <f t="shared" si="1"/>
        <v>2.4087508501473588E-4</v>
      </c>
      <c r="I10" s="31">
        <f t="shared" si="2"/>
        <v>0.36272338318200248</v>
      </c>
      <c r="J10" s="32">
        <f t="shared" si="5"/>
        <v>255.99565491453012</v>
      </c>
      <c r="K10" s="32">
        <f t="shared" si="3"/>
        <v>10.239826196581205</v>
      </c>
      <c r="L10" s="29">
        <v>186</v>
      </c>
      <c r="M10" s="33">
        <f t="shared" si="6"/>
        <v>0.13440860215053763</v>
      </c>
      <c r="N10" s="29">
        <v>149</v>
      </c>
      <c r="O10" s="34">
        <f t="shared" ref="O10:P10" si="18">D10/7</f>
        <v>3.5714285714285716</v>
      </c>
      <c r="P10" s="34">
        <f t="shared" si="18"/>
        <v>0.14285714285714285</v>
      </c>
      <c r="Q10" s="29">
        <f t="shared" si="8"/>
        <v>40</v>
      </c>
      <c r="R10" s="29"/>
      <c r="S10" s="35">
        <v>2.2301675977653601</v>
      </c>
      <c r="T10" s="28">
        <v>3180</v>
      </c>
      <c r="U10" s="36">
        <v>900</v>
      </c>
      <c r="V10" s="37" t="s">
        <v>584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4.0249999999999994E-2</v>
      </c>
      <c r="AD10" s="39">
        <f t="shared" si="12"/>
        <v>-1.3886249999999998</v>
      </c>
      <c r="AE10" s="39">
        <v>-5.42</v>
      </c>
      <c r="AF10" s="39">
        <v>-8.2736688034188006</v>
      </c>
      <c r="AG10" s="39">
        <v>0</v>
      </c>
    </row>
    <row r="11" spans="1:33" ht="15.75" customHeight="1" x14ac:dyDescent="0.2">
      <c r="A11" s="28" t="s">
        <v>45</v>
      </c>
      <c r="B11" s="28" t="s">
        <v>585</v>
      </c>
      <c r="C11" s="15">
        <f t="shared" si="4"/>
        <v>30.164285714285722</v>
      </c>
      <c r="D11" s="29">
        <v>35</v>
      </c>
      <c r="E11" s="29">
        <v>0</v>
      </c>
      <c r="F11" s="30">
        <v>1055.7500000000002</v>
      </c>
      <c r="G11" s="30">
        <v>-0.14000000000000001</v>
      </c>
      <c r="H11" s="31">
        <f t="shared" si="1"/>
        <v>1.3260715131423157E-4</v>
      </c>
      <c r="I11" s="31">
        <f t="shared" si="2"/>
        <v>0.39405637402826627</v>
      </c>
      <c r="J11" s="32">
        <f t="shared" si="5"/>
        <v>416.02501688034221</v>
      </c>
      <c r="K11" s="32">
        <f t="shared" si="3"/>
        <v>11.886429053724063</v>
      </c>
      <c r="L11" s="29">
        <v>139</v>
      </c>
      <c r="M11" s="33">
        <f t="shared" si="6"/>
        <v>0.25179856115107913</v>
      </c>
      <c r="N11" s="29">
        <v>117</v>
      </c>
      <c r="O11" s="34">
        <f t="shared" ref="O11:P11" si="19">D11/7</f>
        <v>5</v>
      </c>
      <c r="P11" s="34">
        <f t="shared" si="19"/>
        <v>0</v>
      </c>
      <c r="Q11" s="29">
        <f t="shared" si="8"/>
        <v>23</v>
      </c>
      <c r="R11" s="29"/>
      <c r="S11" s="35">
        <v>2.1378531073446299</v>
      </c>
      <c r="T11" s="28">
        <v>2370</v>
      </c>
      <c r="U11" s="36">
        <v>810</v>
      </c>
      <c r="V11" s="37" t="s">
        <v>586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4.0249999999999994E-2</v>
      </c>
      <c r="AD11" s="39">
        <f t="shared" si="12"/>
        <v>-1.9440749999999996</v>
      </c>
      <c r="AE11" s="39">
        <v>-5.42</v>
      </c>
      <c r="AF11" s="39">
        <v>-8.2736688034188006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30.627500000000005</v>
      </c>
      <c r="D12" s="29">
        <v>20</v>
      </c>
      <c r="E12" s="29">
        <v>0</v>
      </c>
      <c r="F12" s="30">
        <v>612.55000000000007</v>
      </c>
      <c r="G12" s="30">
        <v>-0.08</v>
      </c>
      <c r="H12" s="31">
        <f t="shared" si="1"/>
        <v>1.3060158354420047E-4</v>
      </c>
      <c r="I12" s="31">
        <f t="shared" si="2"/>
        <v>0.40095212461288704</v>
      </c>
      <c r="J12" s="32">
        <f t="shared" si="5"/>
        <v>245.60322393162397</v>
      </c>
      <c r="K12" s="32">
        <f t="shared" si="3"/>
        <v>12.280161196581199</v>
      </c>
      <c r="L12" s="29">
        <v>118</v>
      </c>
      <c r="M12" s="33">
        <f t="shared" si="6"/>
        <v>0.16949152542372881</v>
      </c>
      <c r="N12" s="29">
        <v>183</v>
      </c>
      <c r="O12" s="34">
        <f t="shared" ref="O12:P12" si="20">D12/7</f>
        <v>2.8571428571428572</v>
      </c>
      <c r="P12" s="34">
        <f t="shared" si="20"/>
        <v>0</v>
      </c>
      <c r="Q12" s="29">
        <f t="shared" si="8"/>
        <v>64</v>
      </c>
      <c r="R12" s="29"/>
      <c r="S12" s="35">
        <v>1.8926038500506499</v>
      </c>
      <c r="T12" s="28">
        <v>900</v>
      </c>
      <c r="U12" s="36">
        <v>810</v>
      </c>
      <c r="V12" s="37" t="s">
        <v>587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4.0249999999999994E-2</v>
      </c>
      <c r="AD12" s="39">
        <f t="shared" si="12"/>
        <v>-1.1108999999999998</v>
      </c>
      <c r="AE12" s="39">
        <v>-5.42</v>
      </c>
      <c r="AF12" s="39">
        <v>-8.2736688034188006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25.329629629629625</v>
      </c>
      <c r="D13" s="29">
        <v>27</v>
      </c>
      <c r="E13" s="29">
        <v>0</v>
      </c>
      <c r="F13" s="32">
        <v>683.89999999999986</v>
      </c>
      <c r="G13" s="30">
        <v>0</v>
      </c>
      <c r="H13" s="31">
        <f t="shared" si="1"/>
        <v>0</v>
      </c>
      <c r="I13" s="31">
        <f t="shared" si="2"/>
        <v>0.30521791928644532</v>
      </c>
      <c r="J13" s="32">
        <f t="shared" si="5"/>
        <v>208.7385349999999</v>
      </c>
      <c r="K13" s="32">
        <f t="shared" si="3"/>
        <v>7.7310568518518483</v>
      </c>
      <c r="L13" s="29">
        <v>80</v>
      </c>
      <c r="M13" s="33">
        <f t="shared" si="6"/>
        <v>0.33750000000000002</v>
      </c>
      <c r="N13" s="29">
        <v>161</v>
      </c>
      <c r="O13" s="34">
        <f t="shared" ref="O13:P13" si="21">D13/7</f>
        <v>3.8571428571428572</v>
      </c>
      <c r="P13" s="34">
        <f t="shared" si="21"/>
        <v>0</v>
      </c>
      <c r="Q13" s="29">
        <f t="shared" si="8"/>
        <v>41</v>
      </c>
      <c r="R13" s="29"/>
      <c r="S13" s="35">
        <v>1.9189765458422099</v>
      </c>
      <c r="T13" s="28">
        <v>1125</v>
      </c>
      <c r="U13" s="36">
        <v>810</v>
      </c>
      <c r="V13" s="37" t="s">
        <v>588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4.0249999999999994E-2</v>
      </c>
      <c r="AD13" s="39">
        <f t="shared" si="12"/>
        <v>-1.4997149999999997</v>
      </c>
      <c r="AE13" s="39">
        <v>-5.42</v>
      </c>
      <c r="AF13" s="39">
        <v>-8.32358333333333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21.131333333333334</v>
      </c>
      <c r="D14" s="29">
        <v>15</v>
      </c>
      <c r="E14" s="29">
        <v>0</v>
      </c>
      <c r="F14" s="32">
        <v>316.97000000000003</v>
      </c>
      <c r="G14" s="30">
        <v>-0.04</v>
      </c>
      <c r="H14" s="31">
        <f t="shared" si="1"/>
        <v>1.2619490803546075E-4</v>
      </c>
      <c r="I14" s="31">
        <f t="shared" si="2"/>
        <v>0.19685640596901938</v>
      </c>
      <c r="J14" s="32">
        <f t="shared" si="5"/>
        <v>62.397575000000074</v>
      </c>
      <c r="K14" s="32">
        <f t="shared" si="3"/>
        <v>4.1598383333333384</v>
      </c>
      <c r="L14" s="29">
        <v>90</v>
      </c>
      <c r="M14" s="33">
        <f t="shared" si="6"/>
        <v>0.16666666666666666</v>
      </c>
      <c r="N14" s="29">
        <v>142</v>
      </c>
      <c r="O14" s="34">
        <f t="shared" ref="O14:P14" si="22">D14/7</f>
        <v>2.1428571428571428</v>
      </c>
      <c r="P14" s="34">
        <f t="shared" si="22"/>
        <v>0</v>
      </c>
      <c r="Q14" s="29">
        <f t="shared" si="8"/>
        <v>66</v>
      </c>
      <c r="R14" s="29"/>
      <c r="S14" s="35">
        <v>2.0934579439252299</v>
      </c>
      <c r="T14" s="28">
        <v>1605</v>
      </c>
      <c r="U14" s="36">
        <v>810</v>
      </c>
      <c r="V14" s="37" t="s">
        <v>588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4.0249999999999994E-2</v>
      </c>
      <c r="AD14" s="39">
        <f t="shared" si="12"/>
        <v>-0.83317499999999989</v>
      </c>
      <c r="AE14" s="39">
        <v>-5.42</v>
      </c>
      <c r="AF14" s="39">
        <v>-8.32358333333333</v>
      </c>
      <c r="AG14" s="39">
        <v>0</v>
      </c>
    </row>
    <row r="15" spans="1:33" ht="15.75" customHeight="1" x14ac:dyDescent="0.2">
      <c r="A15" s="28" t="s">
        <v>49</v>
      </c>
      <c r="B15" s="28" t="s">
        <v>154</v>
      </c>
      <c r="C15" s="15">
        <f t="shared" si="4"/>
        <v>22.970000000000006</v>
      </c>
      <c r="D15" s="29">
        <v>33</v>
      </c>
      <c r="E15" s="29">
        <v>0</v>
      </c>
      <c r="F15" s="32">
        <v>758.01000000000022</v>
      </c>
      <c r="G15" s="30">
        <v>-0.08</v>
      </c>
      <c r="H15" s="31">
        <f t="shared" si="1"/>
        <v>1.0553950475587391E-4</v>
      </c>
      <c r="I15" s="31">
        <f t="shared" si="2"/>
        <v>0.24914877772061086</v>
      </c>
      <c r="J15" s="32">
        <f t="shared" si="5"/>
        <v>188.8572650000003</v>
      </c>
      <c r="K15" s="32">
        <f t="shared" si="3"/>
        <v>5.7229474242424336</v>
      </c>
      <c r="L15" s="29">
        <v>105</v>
      </c>
      <c r="M15" s="33">
        <f t="shared" si="6"/>
        <v>0.31428571428571428</v>
      </c>
      <c r="N15" s="29">
        <v>113</v>
      </c>
      <c r="O15" s="34">
        <f t="shared" ref="O15:P15" si="23">D15/7</f>
        <v>4.7142857142857144</v>
      </c>
      <c r="P15" s="34">
        <f t="shared" si="23"/>
        <v>0</v>
      </c>
      <c r="Q15" s="29">
        <f t="shared" si="8"/>
        <v>23</v>
      </c>
      <c r="R15" s="29"/>
      <c r="S15" s="35">
        <v>2.4519621109607499</v>
      </c>
      <c r="T15" s="28">
        <v>1605</v>
      </c>
      <c r="U15" s="36">
        <v>810</v>
      </c>
      <c r="V15" s="37" t="s">
        <v>588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4.0249999999999994E-2</v>
      </c>
      <c r="AD15" s="39">
        <f t="shared" si="12"/>
        <v>-1.8329849999999996</v>
      </c>
      <c r="AE15" s="39">
        <v>-5.42</v>
      </c>
      <c r="AF15" s="39">
        <v>-8.32358333333333</v>
      </c>
      <c r="AG15" s="39">
        <v>0</v>
      </c>
    </row>
    <row r="16" spans="1:33" ht="15.75" customHeight="1" x14ac:dyDescent="0.2">
      <c r="A16" s="28" t="s">
        <v>50</v>
      </c>
      <c r="B16" s="28" t="s">
        <v>589</v>
      </c>
      <c r="C16" s="15">
        <f t="shared" si="4"/>
        <v>22.441428571428577</v>
      </c>
      <c r="D16" s="29">
        <v>14</v>
      </c>
      <c r="E16" s="29">
        <v>0</v>
      </c>
      <c r="F16" s="32">
        <v>314.18000000000006</v>
      </c>
      <c r="G16" s="30">
        <v>0</v>
      </c>
      <c r="H16" s="31">
        <f t="shared" si="1"/>
        <v>0</v>
      </c>
      <c r="I16" s="31">
        <f t="shared" si="2"/>
        <v>0.23510472765081616</v>
      </c>
      <c r="J16" s="32">
        <f t="shared" si="5"/>
        <v>73.86520333333344</v>
      </c>
      <c r="K16" s="32">
        <f t="shared" si="3"/>
        <v>5.27608595238096</v>
      </c>
      <c r="L16" s="29">
        <v>88</v>
      </c>
      <c r="M16" s="33">
        <f t="shared" si="6"/>
        <v>0.15909090909090909</v>
      </c>
      <c r="N16" s="29">
        <v>324</v>
      </c>
      <c r="O16" s="34">
        <f t="shared" ref="O16:P16" si="24">D16/7</f>
        <v>2</v>
      </c>
      <c r="P16" s="34">
        <f t="shared" si="24"/>
        <v>0</v>
      </c>
      <c r="Q16" s="29">
        <f t="shared" si="8"/>
        <v>162</v>
      </c>
      <c r="R16" s="29"/>
      <c r="S16" s="35">
        <v>1.74277168494516</v>
      </c>
      <c r="T16" s="28">
        <v>1605</v>
      </c>
      <c r="U16" s="36">
        <v>810</v>
      </c>
      <c r="V16" s="37" t="s">
        <v>590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4.0249999999999994E-2</v>
      </c>
      <c r="AD16" s="39">
        <f t="shared" si="12"/>
        <v>-0.77762999999999982</v>
      </c>
      <c r="AE16" s="39">
        <v>-5.42</v>
      </c>
      <c r="AF16" s="39">
        <v>-8.32358333333333</v>
      </c>
      <c r="AG16" s="39">
        <v>0</v>
      </c>
    </row>
    <row r="17" spans="1:33" ht="15.75" customHeight="1" x14ac:dyDescent="0.2">
      <c r="A17" s="28" t="s">
        <v>51</v>
      </c>
      <c r="B17" s="28" t="s">
        <v>591</v>
      </c>
      <c r="C17" s="15">
        <f t="shared" si="4"/>
        <v>20.651875</v>
      </c>
      <c r="D17" s="29">
        <v>16</v>
      </c>
      <c r="E17" s="29">
        <v>0</v>
      </c>
      <c r="F17" s="32">
        <v>330.43</v>
      </c>
      <c r="G17" s="30">
        <v>-26.94</v>
      </c>
      <c r="H17" s="31">
        <f t="shared" si="1"/>
        <v>8.1530127409738834E-2</v>
      </c>
      <c r="I17" s="31">
        <f t="shared" si="2"/>
        <v>0.10029188229478776</v>
      </c>
      <c r="J17" s="32">
        <f t="shared" si="5"/>
        <v>33.139446666666721</v>
      </c>
      <c r="K17" s="32">
        <f t="shared" si="3"/>
        <v>2.0712154166666701</v>
      </c>
      <c r="L17" s="29">
        <v>200</v>
      </c>
      <c r="M17" s="33">
        <f t="shared" si="6"/>
        <v>0.08</v>
      </c>
      <c r="N17" s="29">
        <v>310</v>
      </c>
      <c r="O17" s="34">
        <f t="shared" ref="O17:P17" si="25">D17/7</f>
        <v>2.2857142857142856</v>
      </c>
      <c r="P17" s="34">
        <f t="shared" si="25"/>
        <v>0</v>
      </c>
      <c r="Q17" s="29">
        <f t="shared" si="8"/>
        <v>135</v>
      </c>
      <c r="R17" s="29"/>
      <c r="S17" s="35">
        <v>1.7223340040241399</v>
      </c>
      <c r="T17" s="28">
        <v>1605</v>
      </c>
      <c r="U17" s="36">
        <v>810</v>
      </c>
      <c r="V17" s="37" t="s">
        <v>592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4.0249999999999994E-2</v>
      </c>
      <c r="AD17" s="39">
        <f t="shared" si="12"/>
        <v>-0.88871999999999984</v>
      </c>
      <c r="AE17" s="39">
        <v>-5.42</v>
      </c>
      <c r="AF17" s="39">
        <v>-8.32358333333333</v>
      </c>
      <c r="AG17" s="39">
        <v>0</v>
      </c>
    </row>
    <row r="18" spans="1:33" ht="15.75" customHeight="1" x14ac:dyDescent="0.2">
      <c r="A18" s="28" t="s">
        <v>52</v>
      </c>
      <c r="B18" s="28" t="s">
        <v>154</v>
      </c>
      <c r="C18" s="15">
        <f t="shared" si="4"/>
        <v>18.58358490566037</v>
      </c>
      <c r="D18" s="29">
        <v>53</v>
      </c>
      <c r="E18" s="29">
        <v>1</v>
      </c>
      <c r="F18" s="32">
        <v>984.92999999999961</v>
      </c>
      <c r="G18" s="30">
        <v>-10.479999999999999</v>
      </c>
      <c r="H18" s="31">
        <f t="shared" si="1"/>
        <v>1.0640350075639895E-2</v>
      </c>
      <c r="I18" s="31">
        <f t="shared" si="2"/>
        <v>9.6815711099604254E-2</v>
      </c>
      <c r="J18" s="32">
        <f t="shared" si="5"/>
        <v>95.356698333333185</v>
      </c>
      <c r="K18" s="32">
        <f t="shared" si="3"/>
        <v>1.7991829874213809</v>
      </c>
      <c r="L18" s="29">
        <v>158</v>
      </c>
      <c r="M18" s="33">
        <f t="shared" si="6"/>
        <v>0.33544303797468356</v>
      </c>
      <c r="N18" s="29">
        <v>349</v>
      </c>
      <c r="O18" s="34">
        <f t="shared" ref="O18:P18" si="26">D18/7</f>
        <v>7.5714285714285712</v>
      </c>
      <c r="P18" s="34">
        <f t="shared" si="26"/>
        <v>0.14285714285714285</v>
      </c>
      <c r="Q18" s="29">
        <f t="shared" si="8"/>
        <v>45</v>
      </c>
      <c r="R18" s="29"/>
      <c r="S18" s="35">
        <v>1.8201516793065999</v>
      </c>
      <c r="T18" s="28">
        <v>705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4.0249999999999994E-2</v>
      </c>
      <c r="AD18" s="39">
        <f t="shared" si="12"/>
        <v>-2.9438849999999994</v>
      </c>
      <c r="AE18" s="39">
        <v>-5.42</v>
      </c>
      <c r="AF18" s="39">
        <v>-8.32358333333333</v>
      </c>
      <c r="AG18" s="39">
        <v>0</v>
      </c>
    </row>
    <row r="19" spans="1:33" ht="15.75" customHeight="1" x14ac:dyDescent="0.2">
      <c r="A19" s="28" t="s">
        <v>54</v>
      </c>
      <c r="B19" s="28" t="s">
        <v>593</v>
      </c>
      <c r="C19" s="15">
        <f t="shared" si="4"/>
        <v>18.615999999999996</v>
      </c>
      <c r="D19" s="29">
        <v>30</v>
      </c>
      <c r="E19" s="29">
        <v>0</v>
      </c>
      <c r="F19" s="32">
        <v>558.4799999999999</v>
      </c>
      <c r="G19" s="30">
        <v>-7.0000000000000007E-2</v>
      </c>
      <c r="H19" s="31">
        <f t="shared" si="1"/>
        <v>1.2534020913909186E-4</v>
      </c>
      <c r="I19" s="31">
        <f t="shared" si="2"/>
        <v>0.10862367497493182</v>
      </c>
      <c r="J19" s="32">
        <f t="shared" si="5"/>
        <v>60.664149999999914</v>
      </c>
      <c r="K19" s="32">
        <f t="shared" si="3"/>
        <v>2.0221383333333303</v>
      </c>
      <c r="L19" s="29">
        <v>141</v>
      </c>
      <c r="M19" s="33">
        <f t="shared" si="6"/>
        <v>0.21276595744680851</v>
      </c>
      <c r="N19" s="29">
        <v>319</v>
      </c>
      <c r="O19" s="34">
        <f t="shared" ref="O19:P19" si="27">D19/7</f>
        <v>4.2857142857142856</v>
      </c>
      <c r="P19" s="34">
        <f t="shared" si="27"/>
        <v>0</v>
      </c>
      <c r="Q19" s="29">
        <f t="shared" si="8"/>
        <v>74</v>
      </c>
      <c r="R19" s="29"/>
      <c r="S19" s="35">
        <v>1.9906759906759901</v>
      </c>
      <c r="T19" s="28">
        <v>705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4.0249999999999994E-2</v>
      </c>
      <c r="AD19" s="39">
        <f t="shared" si="12"/>
        <v>-1.6663499999999998</v>
      </c>
      <c r="AE19" s="39">
        <v>-5.42</v>
      </c>
      <c r="AF19" s="39">
        <v>-8.3235833333333336</v>
      </c>
      <c r="AG19" s="39">
        <v>0</v>
      </c>
    </row>
    <row r="20" spans="1:33" ht="15.75" customHeight="1" x14ac:dyDescent="0.2">
      <c r="A20" s="28" t="s">
        <v>55</v>
      </c>
      <c r="B20" s="28" t="s">
        <v>154</v>
      </c>
      <c r="C20" s="15">
        <f t="shared" si="4"/>
        <v>20.038214285714286</v>
      </c>
      <c r="D20" s="29">
        <v>28</v>
      </c>
      <c r="E20" s="29">
        <v>0</v>
      </c>
      <c r="F20" s="32">
        <v>561.07000000000005</v>
      </c>
      <c r="G20" s="30">
        <v>-0.12</v>
      </c>
      <c r="H20" s="31">
        <f t="shared" si="1"/>
        <v>2.1387705633878123E-4</v>
      </c>
      <c r="I20" s="31">
        <f t="shared" si="2"/>
        <v>0.16114550174963316</v>
      </c>
      <c r="J20" s="32">
        <f t="shared" si="5"/>
        <v>90.413906666666691</v>
      </c>
      <c r="K20" s="32">
        <f t="shared" si="3"/>
        <v>3.2290680952380959</v>
      </c>
      <c r="L20" s="29">
        <v>146</v>
      </c>
      <c r="M20" s="33">
        <f t="shared" si="6"/>
        <v>0.19178082191780821</v>
      </c>
      <c r="N20" s="29">
        <v>282</v>
      </c>
      <c r="O20" s="34">
        <f t="shared" ref="O20:P20" si="28">D20/7</f>
        <v>4</v>
      </c>
      <c r="P20" s="34">
        <f t="shared" si="28"/>
        <v>0</v>
      </c>
      <c r="Q20" s="29">
        <f t="shared" si="8"/>
        <v>70</v>
      </c>
      <c r="R20" s="29"/>
      <c r="S20" s="35">
        <v>1.52029520295202</v>
      </c>
      <c r="T20" s="28">
        <v>705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4.0249999999999994E-2</v>
      </c>
      <c r="AD20" s="39">
        <f t="shared" si="12"/>
        <v>-1.5552599999999996</v>
      </c>
      <c r="AE20" s="39">
        <v>-5.42</v>
      </c>
      <c r="AF20" s="39">
        <v>-8.3235833333333336</v>
      </c>
      <c r="AG20" s="39">
        <v>0</v>
      </c>
    </row>
    <row r="21" spans="1:33" ht="15.75" customHeight="1" x14ac:dyDescent="0.2">
      <c r="A21" s="28" t="s">
        <v>56</v>
      </c>
      <c r="B21" s="28" t="s">
        <v>168</v>
      </c>
      <c r="C21" s="15">
        <f t="shared" si="4"/>
        <v>22.990000000000006</v>
      </c>
      <c r="D21" s="29">
        <v>23</v>
      </c>
      <c r="E21" s="29">
        <v>0</v>
      </c>
      <c r="F21" s="32">
        <v>528.7700000000001</v>
      </c>
      <c r="G21" s="30">
        <v>0</v>
      </c>
      <c r="H21" s="31">
        <f t="shared" si="1"/>
        <v>0</v>
      </c>
      <c r="I21" s="31">
        <f t="shared" si="2"/>
        <v>0.24977693199942014</v>
      </c>
      <c r="J21" s="32">
        <f t="shared" si="5"/>
        <v>132.07454833333341</v>
      </c>
      <c r="K21" s="32">
        <f t="shared" si="3"/>
        <v>5.7423716666666698</v>
      </c>
      <c r="L21" s="29">
        <v>45</v>
      </c>
      <c r="M21" s="33">
        <f t="shared" si="6"/>
        <v>0.51111111111111107</v>
      </c>
      <c r="N21" s="29">
        <v>268</v>
      </c>
      <c r="O21" s="34">
        <f t="shared" ref="O21:P21" si="29">D21/7</f>
        <v>3.2857142857142856</v>
      </c>
      <c r="P21" s="34">
        <f t="shared" si="29"/>
        <v>0</v>
      </c>
      <c r="Q21" s="29">
        <f t="shared" si="8"/>
        <v>81</v>
      </c>
      <c r="R21" s="29"/>
      <c r="S21" s="35">
        <v>1.3833177132146199</v>
      </c>
      <c r="T21" s="28">
        <v>705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4.0249999999999994E-2</v>
      </c>
      <c r="AD21" s="39">
        <f t="shared" si="12"/>
        <v>-1.2775349999999999</v>
      </c>
      <c r="AE21" s="39">
        <v>-5.42</v>
      </c>
      <c r="AF21" s="39">
        <v>-8.3235833333333336</v>
      </c>
      <c r="AG21" s="39">
        <v>0</v>
      </c>
    </row>
    <row r="22" spans="1:33" ht="15.75" customHeight="1" x14ac:dyDescent="0.2">
      <c r="A22" s="28" t="s">
        <v>57</v>
      </c>
      <c r="B22" s="28" t="s">
        <v>594</v>
      </c>
      <c r="C22" s="15">
        <f t="shared" si="4"/>
        <v>20.690476190476193</v>
      </c>
      <c r="D22" s="29">
        <v>21</v>
      </c>
      <c r="E22" s="29">
        <v>1</v>
      </c>
      <c r="F22" s="30">
        <v>434.50000000000006</v>
      </c>
      <c r="G22" s="30">
        <v>-0.1</v>
      </c>
      <c r="H22" s="31">
        <f t="shared" si="1"/>
        <v>2.3014959723820482E-4</v>
      </c>
      <c r="I22" s="31">
        <f t="shared" si="2"/>
        <v>0.18283844649021866</v>
      </c>
      <c r="J22" s="32">
        <f t="shared" si="5"/>
        <v>79.443305000000024</v>
      </c>
      <c r="K22" s="32">
        <f t="shared" si="3"/>
        <v>3.7830145238095247</v>
      </c>
      <c r="L22" s="29">
        <v>112</v>
      </c>
      <c r="M22" s="33">
        <f t="shared" si="6"/>
        <v>0.1875</v>
      </c>
      <c r="N22" s="29">
        <v>249</v>
      </c>
      <c r="O22" s="34">
        <f t="shared" ref="O22:P22" si="30">D22/7</f>
        <v>3</v>
      </c>
      <c r="P22" s="34">
        <f t="shared" si="30"/>
        <v>0.14285714285714285</v>
      </c>
      <c r="Q22" s="29">
        <f t="shared" si="8"/>
        <v>79</v>
      </c>
      <c r="R22" s="29"/>
      <c r="S22" s="35">
        <v>1.3714285714285701</v>
      </c>
      <c r="T22" s="28">
        <v>480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4.0249999999999994E-2</v>
      </c>
      <c r="AD22" s="39">
        <f t="shared" si="12"/>
        <v>-1.1664449999999997</v>
      </c>
      <c r="AE22" s="39">
        <v>-5.42</v>
      </c>
      <c r="AF22" s="39">
        <v>-8.3235833333333336</v>
      </c>
      <c r="AG22" s="39">
        <v>0</v>
      </c>
    </row>
    <row r="23" spans="1:33" ht="15.75" customHeight="1" x14ac:dyDescent="0.2">
      <c r="A23" s="28" t="s">
        <v>58</v>
      </c>
      <c r="B23" s="28" t="s">
        <v>82</v>
      </c>
      <c r="C23" s="15">
        <f t="shared" si="4"/>
        <v>20.590000000000007</v>
      </c>
      <c r="D23" s="29">
        <v>30</v>
      </c>
      <c r="E23" s="29">
        <v>0</v>
      </c>
      <c r="F23" s="32">
        <v>617.70000000000016</v>
      </c>
      <c r="G23" s="30">
        <v>-0.16</v>
      </c>
      <c r="H23" s="31">
        <f t="shared" si="1"/>
        <v>2.590254168690302E-4</v>
      </c>
      <c r="I23" s="31">
        <f t="shared" si="2"/>
        <v>0.17955504290108484</v>
      </c>
      <c r="J23" s="32">
        <f t="shared" si="5"/>
        <v>110.91115000000013</v>
      </c>
      <c r="K23" s="32">
        <f t="shared" si="3"/>
        <v>3.6970383333333379</v>
      </c>
      <c r="L23" s="29">
        <v>111</v>
      </c>
      <c r="M23" s="33">
        <f t="shared" si="6"/>
        <v>0.27027027027027029</v>
      </c>
      <c r="N23" s="29">
        <v>217</v>
      </c>
      <c r="O23" s="34">
        <f t="shared" ref="O23:P23" si="31">D23/7</f>
        <v>4.2857142857142856</v>
      </c>
      <c r="P23" s="34">
        <f t="shared" si="31"/>
        <v>0</v>
      </c>
      <c r="Q23" s="29">
        <f t="shared" si="8"/>
        <v>50</v>
      </c>
      <c r="R23" s="29"/>
      <c r="S23" s="35">
        <v>1.4869565217391301</v>
      </c>
      <c r="T23" s="28">
        <v>480</v>
      </c>
      <c r="U23" s="36" t="s">
        <v>33</v>
      </c>
      <c r="V23" s="37" t="s">
        <v>33</v>
      </c>
      <c r="W23" s="28">
        <v>1</v>
      </c>
      <c r="X23" s="38">
        <f t="shared" si="9"/>
        <v>3.3333333333333333E-2</v>
      </c>
      <c r="Y23" s="39">
        <f t="shared" si="10"/>
        <v>0.16</v>
      </c>
      <c r="Z23" s="28">
        <v>0</v>
      </c>
      <c r="AA23" s="28" t="s">
        <v>34</v>
      </c>
      <c r="AB23" s="40">
        <f t="shared" si="11"/>
        <v>-0.69</v>
      </c>
      <c r="AC23" s="41">
        <v>4.0249999999999994E-2</v>
      </c>
      <c r="AD23" s="39">
        <f t="shared" si="12"/>
        <v>-1.6663499999999998</v>
      </c>
      <c r="AE23" s="39">
        <v>-5.42</v>
      </c>
      <c r="AF23" s="39">
        <v>-8.3235833333333336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21.99217391304348</v>
      </c>
      <c r="D24" s="29">
        <v>23</v>
      </c>
      <c r="E24" s="29">
        <v>1</v>
      </c>
      <c r="F24" s="32">
        <v>505.82000000000005</v>
      </c>
      <c r="G24" s="32">
        <v>-0.05</v>
      </c>
      <c r="H24" s="31">
        <f t="shared" si="1"/>
        <v>9.8849393064726575E-5</v>
      </c>
      <c r="I24" s="31">
        <f t="shared" si="2"/>
        <v>0.22244483874369017</v>
      </c>
      <c r="J24" s="32">
        <f t="shared" si="5"/>
        <v>112.51704833333338</v>
      </c>
      <c r="K24" s="32">
        <f t="shared" si="3"/>
        <v>4.892045579710147</v>
      </c>
      <c r="L24" s="29">
        <v>104</v>
      </c>
      <c r="M24" s="33">
        <f t="shared" si="6"/>
        <v>0.22115384615384615</v>
      </c>
      <c r="N24" s="29">
        <v>194</v>
      </c>
      <c r="O24" s="34">
        <f t="shared" ref="O24:P24" si="32">D24/7</f>
        <v>3.2857142857142856</v>
      </c>
      <c r="P24" s="34">
        <f t="shared" si="32"/>
        <v>0.14285714285714285</v>
      </c>
      <c r="Q24" s="29">
        <f t="shared" si="8"/>
        <v>56</v>
      </c>
      <c r="R24" s="29"/>
      <c r="S24" s="35">
        <v>1.67661691542288</v>
      </c>
      <c r="T24" s="28">
        <v>480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4.0249999999999994E-2</v>
      </c>
      <c r="AD24" s="39">
        <f t="shared" si="12"/>
        <v>-1.2775349999999999</v>
      </c>
      <c r="AE24" s="39">
        <v>-5.42</v>
      </c>
      <c r="AF24" s="39">
        <v>-8.3235833333333336</v>
      </c>
      <c r="AG24" s="39">
        <v>0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21.277826086956519</v>
      </c>
      <c r="D25" s="16">
        <v>23</v>
      </c>
      <c r="E25" s="16">
        <v>2</v>
      </c>
      <c r="F25" s="17">
        <v>489.39</v>
      </c>
      <c r="G25" s="17">
        <v>-0.05</v>
      </c>
      <c r="H25" s="31">
        <f t="shared" si="1"/>
        <v>1.0216800506753306E-4</v>
      </c>
      <c r="I25" s="31">
        <f t="shared" si="2"/>
        <v>0.20154470871901747</v>
      </c>
      <c r="J25" s="32">
        <f t="shared" si="5"/>
        <v>98.633964999999961</v>
      </c>
      <c r="K25" s="32">
        <f t="shared" si="3"/>
        <v>4.2884332608695637</v>
      </c>
      <c r="L25" s="16">
        <v>90</v>
      </c>
      <c r="M25" s="33">
        <f t="shared" si="6"/>
        <v>0.25555555555555554</v>
      </c>
      <c r="N25" s="16">
        <v>167</v>
      </c>
      <c r="O25" s="34">
        <f t="shared" ref="O25:P25" si="33">D25/7</f>
        <v>3.2857142857142856</v>
      </c>
      <c r="P25" s="34">
        <f t="shared" si="33"/>
        <v>0.2857142857142857</v>
      </c>
      <c r="Q25" s="29">
        <f t="shared" si="8"/>
        <v>46</v>
      </c>
      <c r="R25" s="29"/>
      <c r="S25" s="21">
        <v>1.334653465346535</v>
      </c>
      <c r="T25" s="28">
        <v>480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4.0249999999999994E-2</v>
      </c>
      <c r="AD25" s="39">
        <f t="shared" si="12"/>
        <v>-1.2775349999999999</v>
      </c>
      <c r="AE25" s="25">
        <v>-5.42</v>
      </c>
      <c r="AF25" s="25">
        <v>-8.32</v>
      </c>
      <c r="AG25" s="25">
        <v>0</v>
      </c>
    </row>
    <row r="26" spans="1:33" ht="15.75" customHeight="1" x14ac:dyDescent="0.2">
      <c r="A26" s="14" t="s">
        <v>61</v>
      </c>
      <c r="B26" s="14" t="s">
        <v>168</v>
      </c>
      <c r="C26" s="15">
        <f t="shared" si="4"/>
        <v>18.748823529411766</v>
      </c>
      <c r="D26" s="16">
        <v>17</v>
      </c>
      <c r="E26" s="16">
        <v>0</v>
      </c>
      <c r="F26" s="17">
        <v>318.73</v>
      </c>
      <c r="G26" s="17">
        <v>0</v>
      </c>
      <c r="H26" s="31">
        <f t="shared" si="1"/>
        <v>0</v>
      </c>
      <c r="I26" s="31">
        <f t="shared" si="2"/>
        <v>0.1001327717294682</v>
      </c>
      <c r="J26" s="32">
        <f t="shared" si="5"/>
        <v>31.915318333333403</v>
      </c>
      <c r="K26" s="32">
        <f t="shared" si="3"/>
        <v>1.8773716666666707</v>
      </c>
      <c r="L26" s="16">
        <v>81</v>
      </c>
      <c r="M26" s="33">
        <f t="shared" si="6"/>
        <v>0.20987654320987653</v>
      </c>
      <c r="N26" s="16">
        <v>155</v>
      </c>
      <c r="O26" s="34">
        <f t="shared" ref="O26:P26" si="34">D26/7</f>
        <v>2.4285714285714284</v>
      </c>
      <c r="P26" s="34">
        <f t="shared" si="34"/>
        <v>0</v>
      </c>
      <c r="Q26" s="29">
        <f t="shared" si="8"/>
        <v>63</v>
      </c>
      <c r="R26" s="29"/>
      <c r="S26" s="21">
        <v>1.355509355509356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4.0249999999999994E-2</v>
      </c>
      <c r="AD26" s="39">
        <f t="shared" si="12"/>
        <v>-0.9442649999999998</v>
      </c>
      <c r="AE26" s="25">
        <v>-5.68</v>
      </c>
      <c r="AF26" s="25">
        <v>-8.32358333333333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18.79</v>
      </c>
      <c r="D27" s="16">
        <v>30</v>
      </c>
      <c r="E27" s="16">
        <v>0</v>
      </c>
      <c r="F27" s="17">
        <v>563.69999999999993</v>
      </c>
      <c r="G27" s="17">
        <v>0</v>
      </c>
      <c r="H27" s="31">
        <f t="shared" si="1"/>
        <v>0</v>
      </c>
      <c r="I27" s="31">
        <f t="shared" si="2"/>
        <v>0.10177603335107337</v>
      </c>
      <c r="J27" s="32">
        <f t="shared" si="5"/>
        <v>57.37115000000005</v>
      </c>
      <c r="K27" s="32">
        <f t="shared" si="3"/>
        <v>1.9123716666666684</v>
      </c>
      <c r="L27" s="16">
        <v>81</v>
      </c>
      <c r="M27" s="33">
        <f t="shared" si="6"/>
        <v>0.37037037037037035</v>
      </c>
      <c r="N27" s="16">
        <v>118</v>
      </c>
      <c r="O27" s="34">
        <f t="shared" ref="O27:P27" si="35">D27/7</f>
        <v>4.2857142857142856</v>
      </c>
      <c r="P27" s="34">
        <f t="shared" si="35"/>
        <v>0</v>
      </c>
      <c r="Q27" s="29">
        <f t="shared" si="8"/>
        <v>27</v>
      </c>
      <c r="R27" s="29"/>
      <c r="S27" s="21">
        <v>1.462983425414365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4.0249999999999994E-2</v>
      </c>
      <c r="AD27" s="39">
        <f t="shared" si="12"/>
        <v>-1.6663499999999998</v>
      </c>
      <c r="AE27" s="25">
        <v>-5.68</v>
      </c>
      <c r="AF27" s="25">
        <v>-8.32358333333333</v>
      </c>
      <c r="AG27" s="25">
        <v>0</v>
      </c>
    </row>
    <row r="28" spans="1:33" ht="15.75" customHeight="1" x14ac:dyDescent="0.2">
      <c r="A28" s="14" t="s">
        <v>63</v>
      </c>
      <c r="B28" s="14" t="s">
        <v>595</v>
      </c>
      <c r="C28" s="15">
        <f t="shared" si="4"/>
        <v>18.965172413793105</v>
      </c>
      <c r="D28" s="16">
        <v>29</v>
      </c>
      <c r="E28" s="16">
        <v>0</v>
      </c>
      <c r="F28" s="17">
        <v>549.99</v>
      </c>
      <c r="G28" s="17">
        <v>0</v>
      </c>
      <c r="H28" s="31">
        <f t="shared" si="1"/>
        <v>0</v>
      </c>
      <c r="I28" s="31">
        <f t="shared" si="2"/>
        <v>0.10868702764292695</v>
      </c>
      <c r="J28" s="32">
        <f t="shared" si="5"/>
        <v>59.776778333333397</v>
      </c>
      <c r="K28" s="32">
        <f t="shared" si="3"/>
        <v>2.0612682183908069</v>
      </c>
      <c r="L28" s="16">
        <v>113</v>
      </c>
      <c r="M28" s="33">
        <f t="shared" si="6"/>
        <v>0.25663716814159293</v>
      </c>
      <c r="N28" s="16">
        <v>92</v>
      </c>
      <c r="O28" s="34">
        <f t="shared" ref="O28:P28" si="36">D28/7</f>
        <v>4.1428571428571432</v>
      </c>
      <c r="P28" s="34">
        <f t="shared" si="36"/>
        <v>0</v>
      </c>
      <c r="Q28" s="29">
        <f t="shared" si="8"/>
        <v>22</v>
      </c>
      <c r="R28" s="29"/>
      <c r="S28" s="21">
        <v>1.670822942643392</v>
      </c>
      <c r="T28" s="14" t="s">
        <v>33</v>
      </c>
      <c r="U28" s="22" t="s">
        <v>33</v>
      </c>
      <c r="V28" s="43" t="s">
        <v>596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4.0249999999999994E-2</v>
      </c>
      <c r="AD28" s="39">
        <f t="shared" si="12"/>
        <v>-1.6108049999999998</v>
      </c>
      <c r="AE28" s="25">
        <v>-5.68</v>
      </c>
      <c r="AF28" s="25">
        <v>-8.32358333333333</v>
      </c>
      <c r="AG28" s="25">
        <v>0</v>
      </c>
    </row>
    <row r="29" spans="1:33" ht="15.75" customHeight="1" x14ac:dyDescent="0.2">
      <c r="A29" s="14" t="s">
        <v>65</v>
      </c>
      <c r="B29" s="14" t="s">
        <v>597</v>
      </c>
      <c r="C29" s="15">
        <f t="shared" si="4"/>
        <v>19.113666666666667</v>
      </c>
      <c r="D29" s="16">
        <v>30</v>
      </c>
      <c r="E29" s="16">
        <v>0</v>
      </c>
      <c r="F29" s="17">
        <v>573.41</v>
      </c>
      <c r="G29" s="17">
        <v>0</v>
      </c>
      <c r="H29" s="31">
        <f t="shared" si="1"/>
        <v>0</v>
      </c>
      <c r="I29" s="31">
        <f t="shared" si="2"/>
        <v>8.7539648331909151E-2</v>
      </c>
      <c r="J29" s="32">
        <f t="shared" si="5"/>
        <v>50.196109750000026</v>
      </c>
      <c r="K29" s="32">
        <f t="shared" si="3"/>
        <v>1.6732036583333343</v>
      </c>
      <c r="L29" s="16">
        <v>81</v>
      </c>
      <c r="M29" s="33">
        <f t="shared" si="6"/>
        <v>0.37037037037037035</v>
      </c>
      <c r="N29" s="16">
        <v>60</v>
      </c>
      <c r="O29" s="34">
        <f t="shared" ref="O29:P29" si="37">D29/7</f>
        <v>4.2857142857142856</v>
      </c>
      <c r="P29" s="34">
        <f t="shared" si="37"/>
        <v>0</v>
      </c>
      <c r="Q29" s="29">
        <f t="shared" si="8"/>
        <v>14</v>
      </c>
      <c r="R29" s="29"/>
      <c r="S29" s="21">
        <v>1.5250544662309371</v>
      </c>
      <c r="T29" s="14" t="s">
        <v>33</v>
      </c>
      <c r="U29" s="22" t="s">
        <v>33</v>
      </c>
      <c r="V29" s="43" t="s">
        <v>596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4.0249999999999994E-2</v>
      </c>
      <c r="AD29" s="39">
        <f t="shared" si="12"/>
        <v>-1.6663499999999998</v>
      </c>
      <c r="AE29" s="25">
        <v>-5.68</v>
      </c>
      <c r="AF29" s="25">
        <v>-8.8378680083333307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19.601000000000003</v>
      </c>
      <c r="D30" s="16">
        <v>20</v>
      </c>
      <c r="E30" s="16">
        <v>0</v>
      </c>
      <c r="F30" s="17">
        <v>392.02000000000004</v>
      </c>
      <c r="G30" s="17">
        <v>0</v>
      </c>
      <c r="H30" s="31">
        <f t="shared" si="1"/>
        <v>0</v>
      </c>
      <c r="I30" s="31">
        <f t="shared" si="2"/>
        <v>0.13928846639839823</v>
      </c>
      <c r="J30" s="32">
        <f t="shared" si="5"/>
        <v>54.603864597500078</v>
      </c>
      <c r="K30" s="32">
        <f t="shared" si="3"/>
        <v>2.7301932298750038</v>
      </c>
      <c r="L30" s="16">
        <v>75</v>
      </c>
      <c r="M30" s="33">
        <f t="shared" si="6"/>
        <v>0.26666666666666666</v>
      </c>
      <c r="N30" s="16">
        <v>48</v>
      </c>
      <c r="O30" s="34">
        <f t="shared" ref="O30:P30" si="38">D30/7</f>
        <v>2.8571428571428572</v>
      </c>
      <c r="P30" s="34">
        <f t="shared" si="38"/>
        <v>0</v>
      </c>
      <c r="Q30" s="29">
        <f t="shared" si="8"/>
        <v>16</v>
      </c>
      <c r="R30" s="29"/>
      <c r="S30" s="21">
        <v>1.6319999999999999</v>
      </c>
      <c r="T30" s="14" t="s">
        <v>33</v>
      </c>
      <c r="U30" s="22" t="s">
        <v>33</v>
      </c>
      <c r="V30" s="43" t="s">
        <v>596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4.0249999999999994E-2</v>
      </c>
      <c r="AD30" s="39">
        <f t="shared" si="12"/>
        <v>-1.1108999999999998</v>
      </c>
      <c r="AE30" s="25">
        <v>-5.68</v>
      </c>
      <c r="AF30" s="25">
        <v>-8.1951117701249991</v>
      </c>
      <c r="AG30" s="25">
        <v>0</v>
      </c>
    </row>
    <row r="31" spans="1:33" ht="15.75" customHeight="1" x14ac:dyDescent="0.2">
      <c r="A31" s="14" t="s">
        <v>67</v>
      </c>
      <c r="B31" s="49" t="s">
        <v>169</v>
      </c>
      <c r="C31" s="15">
        <f t="shared" si="4"/>
        <v>19.990000000000002</v>
      </c>
      <c r="D31" s="16">
        <v>15</v>
      </c>
      <c r="E31" s="16">
        <v>0</v>
      </c>
      <c r="F31" s="17">
        <v>299.85000000000002</v>
      </c>
      <c r="G31" s="44">
        <v>0</v>
      </c>
      <c r="H31" s="31">
        <f t="shared" si="1"/>
        <v>0</v>
      </c>
      <c r="I31" s="31">
        <f t="shared" si="2"/>
        <v>0.1531187208541771</v>
      </c>
      <c r="J31" s="32">
        <f t="shared" si="5"/>
        <v>45.912648448125012</v>
      </c>
      <c r="K31" s="32">
        <f t="shared" si="3"/>
        <v>3.0608432298750006</v>
      </c>
      <c r="L31" s="16">
        <v>91</v>
      </c>
      <c r="M31" s="33">
        <f t="shared" si="6"/>
        <v>0.16483516483516483</v>
      </c>
      <c r="N31" s="16">
        <v>27</v>
      </c>
      <c r="O31" s="34">
        <f t="shared" ref="O31:P32" si="39">D31/7</f>
        <v>2.1428571428571428</v>
      </c>
      <c r="P31" s="34">
        <f t="shared" si="39"/>
        <v>0</v>
      </c>
      <c r="Q31" s="29">
        <f t="shared" si="8"/>
        <v>12</v>
      </c>
      <c r="R31" s="29"/>
      <c r="S31" s="21">
        <v>1.5857988165680399</v>
      </c>
      <c r="T31" s="14">
        <v>480</v>
      </c>
      <c r="U31" s="22" t="s">
        <v>33</v>
      </c>
      <c r="V31" s="43" t="s">
        <v>596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4.0249999999999994E-2</v>
      </c>
      <c r="AD31" s="39">
        <f t="shared" si="12"/>
        <v>-0.83317499999999989</v>
      </c>
      <c r="AE31" s="45">
        <v>-5.68</v>
      </c>
      <c r="AF31" s="45">
        <v>-8.1951117701250009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20.519411764705882</v>
      </c>
      <c r="D32" s="54">
        <v>17</v>
      </c>
      <c r="E32" s="54">
        <v>0</v>
      </c>
      <c r="F32" s="55">
        <v>348.83</v>
      </c>
      <c r="G32" s="55">
        <v>-0.08</v>
      </c>
      <c r="H32" s="31">
        <f t="shared" si="1"/>
        <v>2.2933807298684174E-4</v>
      </c>
      <c r="I32" s="31">
        <f t="shared" si="2"/>
        <v>0.17086929136792994</v>
      </c>
      <c r="J32" s="32">
        <f t="shared" si="5"/>
        <v>59.604334907875</v>
      </c>
      <c r="K32" s="32">
        <f t="shared" si="3"/>
        <v>3.506137347522059</v>
      </c>
      <c r="L32" s="54">
        <v>70</v>
      </c>
      <c r="M32" s="33">
        <f t="shared" si="6"/>
        <v>0.24285714285714285</v>
      </c>
      <c r="N32" s="54">
        <v>154</v>
      </c>
      <c r="O32" s="34">
        <f t="shared" si="39"/>
        <v>2.4285714285714284</v>
      </c>
      <c r="P32" s="34">
        <f t="shared" si="39"/>
        <v>0</v>
      </c>
      <c r="Q32" s="29">
        <f t="shared" si="8"/>
        <v>63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1.457508731082654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4.0249999999999994E-2</v>
      </c>
      <c r="AD32" s="39">
        <f t="shared" si="12"/>
        <v>-0.9442649999999998</v>
      </c>
      <c r="AE32" s="60">
        <v>-5.68</v>
      </c>
      <c r="AF32" s="60">
        <v>-8.1951117701249991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Info!B1:BJ5000""),3,FALSE),"""")"),"Industrial Kitchen Cabinet Pulls - 3 Inch Oil Rubbed Bronze Bin Cup Drawer Handles - 10 Pack of Kitchen Cabinet Hardware")</f>
        <v>Industrial Kitchen Cabinet Pulls - 3 Inch Oil Rubbed Bronze Bin Cup Drawer Handles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Info!B1:BJ5000""),2,FALSE),"""")"),"B07PQ8XDCJ")</f>
        <v>B07PQ8XDCJ</v>
      </c>
      <c r="B2" s="2" t="s">
        <v>598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34.5" customHeight="1" x14ac:dyDescent="0.2">
      <c r="A3" s="83" t="s">
        <v>30</v>
      </c>
      <c r="B3" s="80"/>
      <c r="C3" s="3">
        <f>((AE32+AF32)/0.85)*-1</f>
        <v>16.06653841067774</v>
      </c>
      <c r="D3" s="4">
        <f>SUM(D4:D99702)</f>
        <v>1</v>
      </c>
      <c r="E3" s="4"/>
      <c r="F3" s="5">
        <f t="shared" ref="F3:G3" si="0">SUM(F4:F99702)</f>
        <v>9.99</v>
      </c>
      <c r="G3" s="5">
        <f t="shared" si="0"/>
        <v>0</v>
      </c>
      <c r="H3" s="6">
        <f t="shared" ref="H3:H32" si="1">G3/F3*-1</f>
        <v>0</v>
      </c>
      <c r="I3" s="7">
        <f t="shared" ref="I3:I32" si="2">J3/F3</f>
        <v>-0.54821107641457889</v>
      </c>
      <c r="J3" s="5">
        <f>SUM(J4:J99702)</f>
        <v>-5.4766286533816437</v>
      </c>
      <c r="K3" s="5">
        <f t="shared" ref="K3:K32" si="3">J3/D3</f>
        <v>-5.4766286533816437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-6.0438888888888889E-2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Info!B2:BZ3000""),37,FALSE)),"""")*-1"),-8.23655764907608)</f>
        <v>-8.2365576490760795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-8.343929080732071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-8.343929080732071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-8.343929080732071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-8.343929080732071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-8.34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-8.4381171149201002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-8.4381171149201002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-8.4381171149201002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-8.4381171149201002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-8.4876897644927496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-8.4876897644927496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-8.4876897644927496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-8.4876897644927496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-8.4876897644927496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-8.4876897644927496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-8.4876897644927549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-8.4876897644927549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-8.4876897644927549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-8.4876897644927549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1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>
        <v>0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4.3796296296296298E-2</v>
      </c>
      <c r="AD23" s="39">
        <f t="shared" si="12"/>
        <v>0</v>
      </c>
      <c r="AE23" s="39">
        <v>-5.42</v>
      </c>
      <c r="AF23" s="39">
        <v>-8.4876897644927549</v>
      </c>
      <c r="AG23" s="39">
        <v>0</v>
      </c>
    </row>
    <row r="24" spans="1:33" ht="15.75" customHeight="1" x14ac:dyDescent="0.2">
      <c r="A24" s="28" t="s">
        <v>59</v>
      </c>
      <c r="B24" s="28"/>
      <c r="C24" s="15">
        <f t="shared" si="4"/>
        <v>9.99</v>
      </c>
      <c r="D24" s="29">
        <v>1</v>
      </c>
      <c r="E24" s="29">
        <v>0</v>
      </c>
      <c r="F24" s="32">
        <v>9.99</v>
      </c>
      <c r="G24" s="32">
        <v>0</v>
      </c>
      <c r="H24" s="31">
        <f t="shared" si="1"/>
        <v>0</v>
      </c>
      <c r="I24" s="31">
        <f t="shared" si="2"/>
        <v>-0.54821107641457889</v>
      </c>
      <c r="J24" s="32">
        <f t="shared" si="5"/>
        <v>-5.4766286533816437</v>
      </c>
      <c r="K24" s="32">
        <f t="shared" si="3"/>
        <v>-5.4766286533816437</v>
      </c>
      <c r="L24" s="29">
        <v>18</v>
      </c>
      <c r="M24" s="33">
        <f t="shared" si="6"/>
        <v>5.5555555555555552E-2</v>
      </c>
      <c r="N24" s="29">
        <v>0</v>
      </c>
      <c r="O24" s="34">
        <f t="shared" ref="O24:P24" si="32">D24/7</f>
        <v>0.14285714285714285</v>
      </c>
      <c r="P24" s="34">
        <f t="shared" si="32"/>
        <v>0</v>
      </c>
      <c r="Q24" s="29">
        <f t="shared" si="8"/>
        <v>0</v>
      </c>
      <c r="R24" s="29"/>
      <c r="S24" s="35">
        <v>0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4.3796296296296298E-2</v>
      </c>
      <c r="AD24" s="39">
        <f t="shared" si="12"/>
        <v>-6.0438888888888889E-2</v>
      </c>
      <c r="AE24" s="39">
        <v>-5.42</v>
      </c>
      <c r="AF24" s="39">
        <v>-8.4876897644927549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4.3796296296296298E-2</v>
      </c>
      <c r="AD25" s="39">
        <f t="shared" si="12"/>
        <v>0</v>
      </c>
      <c r="AE25" s="25">
        <v>-5.42</v>
      </c>
      <c r="AF25" s="25">
        <v>-8.49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4.3796296296296298E-2</v>
      </c>
      <c r="AD26" s="39">
        <f t="shared" si="12"/>
        <v>0</v>
      </c>
      <c r="AE26" s="25">
        <v>-5.42</v>
      </c>
      <c r="AF26" s="25">
        <v>-8.4876897644927496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4.3796296296296298E-2</v>
      </c>
      <c r="AD27" s="39">
        <f t="shared" si="12"/>
        <v>0</v>
      </c>
      <c r="AE27" s="25">
        <v>-5.42</v>
      </c>
      <c r="AF27" s="25">
        <v>-8.4876897644927496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4.3796296296296298E-2</v>
      </c>
      <c r="AD28" s="39">
        <f t="shared" si="12"/>
        <v>0</v>
      </c>
      <c r="AE28" s="25">
        <v>-5.42</v>
      </c>
      <c r="AF28" s="25">
        <v>-8.4876897644927496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4.3796296296296298E-2</v>
      </c>
      <c r="AD29" s="39">
        <f t="shared" si="12"/>
        <v>0</v>
      </c>
      <c r="AE29" s="25">
        <v>-5.42</v>
      </c>
      <c r="AF29" s="25">
        <v>-8.4876897644927496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4.3796296296296298E-2</v>
      </c>
      <c r="AD30" s="39">
        <f t="shared" si="12"/>
        <v>0</v>
      </c>
      <c r="AE30" s="25">
        <v>-5.42</v>
      </c>
      <c r="AF30" s="25">
        <v>-8.2365576490760795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4.3796296296296298E-2</v>
      </c>
      <c r="AD31" s="39">
        <f t="shared" si="12"/>
        <v>0</v>
      </c>
      <c r="AE31" s="45">
        <v>-5.42</v>
      </c>
      <c r="AF31" s="45">
        <v>-8.2365576490760883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4.3796296296296298E-2</v>
      </c>
      <c r="AD32" s="39">
        <f t="shared" si="12"/>
        <v>0</v>
      </c>
      <c r="AE32" s="60">
        <v>-5.42</v>
      </c>
      <c r="AF32" s="60">
        <v>-8.2365576490760795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Info!B1:BJ5000""),3,FALSE),"""")"),"Industrial Kitchen Cabinet Pulls - 3 Inch Black Bin Cup Drawer Handles - 10 Pack of Kitchen Cabinet Hardware")</f>
        <v>Industrial Kitchen Cabinet Pulls - 3 Inch Black Bin Cup Drawer Handles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Info!B1:BJ5000""),2,FALSE),"""")"),"B07PSK2W34")</f>
        <v>B07PSK2W34</v>
      </c>
      <c r="B2" s="2" t="s">
        <v>599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9.3917003446329179</v>
      </c>
      <c r="D3" s="4">
        <f>SUM(D4:D99702)</f>
        <v>1</v>
      </c>
      <c r="E3" s="4"/>
      <c r="F3" s="5">
        <f t="shared" ref="F3:G3" si="0">SUM(F4:F99702)</f>
        <v>11.99</v>
      </c>
      <c r="G3" s="5">
        <f t="shared" si="0"/>
        <v>0</v>
      </c>
      <c r="H3" s="6">
        <f t="shared" ref="H3:H32" si="1">G3/F3*-1</f>
        <v>0</v>
      </c>
      <c r="I3" s="7">
        <f t="shared" ref="I3:I32" si="2">J3/F3</f>
        <v>0.16325459479944618</v>
      </c>
      <c r="J3" s="5">
        <f>SUM(J4:J99702)</f>
        <v>1.9574225916453596</v>
      </c>
      <c r="K3" s="5">
        <f t="shared" ref="K3:K32" si="3">J3/D3</f>
        <v>1.9574225916453596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0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Info!B2:BZ3000""),37,FALSE)),"""")*-1"),-7.98294529293798)</f>
        <v>-7.9829452929379796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-8.0903167245939631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-8.0903167245939631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-8.0903167245939631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-8.0903167245939631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-8.09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-8.1845047587819906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-8.1845047587819906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-8.1845047587819906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-8.1845047587819906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-8.23407740835464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-8.23407740835464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-8.23407740835464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-8.23407740835464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-8.23407740835464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-8.23407740835464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-8.2340774083546471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-8.2340774083546471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-8.2340774083546471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-8.2340774083546471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-8.2340774083546471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e">
        <v>#N/A</v>
      </c>
      <c r="AB24" s="40" t="e">
        <f t="shared" si="11"/>
        <v>#N/A</v>
      </c>
      <c r="AC24" s="41" t="e">
        <v>#N/A</v>
      </c>
      <c r="AD24" s="39">
        <f t="shared" si="12"/>
        <v>0</v>
      </c>
      <c r="AE24" s="39">
        <v>0</v>
      </c>
      <c r="AF24" s="39">
        <v>-8.2340774083546471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e">
        <v>#N/A</v>
      </c>
      <c r="AB25" s="40" t="e">
        <f t="shared" si="11"/>
        <v>#N/A</v>
      </c>
      <c r="AC25" s="41" t="e">
        <v>#N/A</v>
      </c>
      <c r="AD25" s="39">
        <f t="shared" si="12"/>
        <v>0</v>
      </c>
      <c r="AE25" s="25">
        <v>0</v>
      </c>
      <c r="AF25" s="25">
        <v>-8.23</v>
      </c>
      <c r="AG25" s="25">
        <v>0</v>
      </c>
    </row>
    <row r="26" spans="1:33" ht="15.75" customHeight="1" x14ac:dyDescent="0.2">
      <c r="A26" s="14" t="s">
        <v>61</v>
      </c>
      <c r="B26" s="14"/>
      <c r="C26" s="15">
        <f t="shared" si="4"/>
        <v>11.99</v>
      </c>
      <c r="D26" s="16">
        <v>1</v>
      </c>
      <c r="E26" s="16">
        <v>0</v>
      </c>
      <c r="F26" s="17">
        <v>11.99</v>
      </c>
      <c r="G26" s="17">
        <v>0</v>
      </c>
      <c r="H26" s="31">
        <f t="shared" si="1"/>
        <v>0</v>
      </c>
      <c r="I26" s="31">
        <f t="shared" si="2"/>
        <v>0.16325459479944618</v>
      </c>
      <c r="J26" s="32">
        <f t="shared" si="5"/>
        <v>1.9574225916453596</v>
      </c>
      <c r="K26" s="32">
        <f t="shared" si="3"/>
        <v>1.9574225916453596</v>
      </c>
      <c r="L26" s="16">
        <v>6</v>
      </c>
      <c r="M26" s="33">
        <f t="shared" si="6"/>
        <v>0.16666666666666666</v>
      </c>
      <c r="N26" s="16">
        <v>0</v>
      </c>
      <c r="O26" s="34">
        <f t="shared" ref="O26:P26" si="34">D26/7</f>
        <v>0.14285714285714285</v>
      </c>
      <c r="P26" s="34">
        <f t="shared" si="34"/>
        <v>0</v>
      </c>
      <c r="Q26" s="29">
        <f t="shared" si="8"/>
        <v>0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e">
        <v>#N/A</v>
      </c>
      <c r="AB26" s="40" t="e">
        <f t="shared" si="11"/>
        <v>#N/A</v>
      </c>
      <c r="AC26" s="41" t="e">
        <v>#N/A</v>
      </c>
      <c r="AD26" s="39">
        <f t="shared" si="12"/>
        <v>0</v>
      </c>
      <c r="AE26" s="25">
        <v>0</v>
      </c>
      <c r="AF26" s="25">
        <v>-8.23407740835464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e">
        <v>#N/A</v>
      </c>
      <c r="AB27" s="40" t="e">
        <f t="shared" si="11"/>
        <v>#N/A</v>
      </c>
      <c r="AC27" s="41" t="e">
        <v>#N/A</v>
      </c>
      <c r="AD27" s="39">
        <f t="shared" si="12"/>
        <v>0</v>
      </c>
      <c r="AE27" s="25">
        <v>0</v>
      </c>
      <c r="AF27" s="25">
        <v>-8.23407740835464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e">
        <v>#N/A</v>
      </c>
      <c r="AB28" s="40" t="e">
        <f t="shared" si="11"/>
        <v>#N/A</v>
      </c>
      <c r="AC28" s="41" t="e">
        <v>#N/A</v>
      </c>
      <c r="AD28" s="39">
        <f t="shared" si="12"/>
        <v>0</v>
      </c>
      <c r="AE28" s="25">
        <v>0</v>
      </c>
      <c r="AF28" s="25">
        <v>-8.23407740835464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e">
        <v>#N/A</v>
      </c>
      <c r="AB29" s="40" t="e">
        <f t="shared" si="11"/>
        <v>#N/A</v>
      </c>
      <c r="AC29" s="41" t="e">
        <v>#N/A</v>
      </c>
      <c r="AD29" s="39">
        <f t="shared" si="12"/>
        <v>0</v>
      </c>
      <c r="AE29" s="25">
        <v>0</v>
      </c>
      <c r="AF29" s="25">
        <v>-8.23407740835464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e">
        <v>#N/A</v>
      </c>
      <c r="AB30" s="40" t="e">
        <f t="shared" si="11"/>
        <v>#N/A</v>
      </c>
      <c r="AC30" s="41" t="e">
        <v>#N/A</v>
      </c>
      <c r="AD30" s="39">
        <f t="shared" si="12"/>
        <v>0</v>
      </c>
      <c r="AE30" s="25">
        <v>0</v>
      </c>
      <c r="AF30" s="25">
        <v>-7.9829452929379796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e">
        <v>#N/A</v>
      </c>
      <c r="AB31" s="40" t="e">
        <f t="shared" si="11"/>
        <v>#N/A</v>
      </c>
      <c r="AC31" s="27" t="e">
        <v>#N/A</v>
      </c>
      <c r="AD31" s="39">
        <f t="shared" si="12"/>
        <v>0</v>
      </c>
      <c r="AE31" s="45">
        <v>0</v>
      </c>
      <c r="AF31" s="45">
        <v>-7.9829452929379805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e">
        <v>#N/A</v>
      </c>
      <c r="AB32" s="40" t="e">
        <f t="shared" si="11"/>
        <v>#N/A</v>
      </c>
      <c r="AC32" s="59" t="e">
        <v>#N/A</v>
      </c>
      <c r="AD32" s="39">
        <f t="shared" si="12"/>
        <v>0</v>
      </c>
      <c r="AE32" s="60">
        <v>0</v>
      </c>
      <c r="AF32" s="60">
        <v>-7.9829452929379796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Info!B1:BJ5000""),3,FALSE),"""")"),"Industrial Kitchen Cabinet Pulls - 3 Inch Satin Nickel Bin Cup Drawer Handles - 10 Pack of Kitchen Cabinet Hardware")</f>
        <v>Industrial Kitchen Cabinet Pulls - 3 Inch Satin Nickel Bin Cup Drawer Handles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Info!B1:BJ5000""),2,FALSE),"""")"),"B07PP3Y9T5")</f>
        <v>B07PP3Y9T5</v>
      </c>
      <c r="B2" s="2" t="s">
        <v>600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16.59342300147059</v>
      </c>
      <c r="D3" s="4">
        <f>SUM(D4:D99702)</f>
        <v>1</v>
      </c>
      <c r="E3" s="4"/>
      <c r="F3" s="5">
        <f t="shared" ref="F3:G3" si="0">SUM(F4:F99702)</f>
        <v>9.99</v>
      </c>
      <c r="G3" s="5">
        <f t="shared" si="0"/>
        <v>0</v>
      </c>
      <c r="H3" s="6">
        <f t="shared" ref="H3:H32" si="1">G3/F3*-1</f>
        <v>0</v>
      </c>
      <c r="I3" s="7">
        <f t="shared" ref="I3:I32" si="2">J3/F3</f>
        <v>-0.53057081279997875</v>
      </c>
      <c r="J3" s="5">
        <f>SUM(J4:J99702)</f>
        <v>-5.3004024198717881</v>
      </c>
      <c r="K3" s="5">
        <f t="shared" ref="K3:K32" si="3">J3/D3</f>
        <v>-5.3004024198717881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-5.9683402777777776E-2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Info!B2:BZ3000""),37,FALSE)),"""")*-1"),-8.68440955125)</f>
        <v>-8.6844095512500008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-8.218030982905983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-8.218030982905983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-8.218030982905983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-8.218030982905983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-8.2200000000000006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1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>
        <v>0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4.3248842592592596E-2</v>
      </c>
      <c r="AD9" s="39">
        <f t="shared" si="12"/>
        <v>0</v>
      </c>
      <c r="AE9" s="39">
        <v>-5.42</v>
      </c>
      <c r="AF9" s="39">
        <v>-8.3122190170940105</v>
      </c>
      <c r="AG9" s="39">
        <v>0</v>
      </c>
    </row>
    <row r="10" spans="1:33" ht="15.75" customHeight="1" x14ac:dyDescent="0.2">
      <c r="A10" s="28" t="s">
        <v>44</v>
      </c>
      <c r="B10" s="28"/>
      <c r="C10" s="15">
        <f t="shared" si="4"/>
        <v>9.99</v>
      </c>
      <c r="D10" s="29">
        <v>1</v>
      </c>
      <c r="E10" s="29">
        <v>0</v>
      </c>
      <c r="F10" s="30">
        <v>9.99</v>
      </c>
      <c r="G10" s="30">
        <v>0</v>
      </c>
      <c r="H10" s="31">
        <f t="shared" si="1"/>
        <v>0</v>
      </c>
      <c r="I10" s="31">
        <f t="shared" si="2"/>
        <v>-0.53057081279997875</v>
      </c>
      <c r="J10" s="32">
        <f t="shared" si="5"/>
        <v>-5.3004024198717881</v>
      </c>
      <c r="K10" s="32">
        <f t="shared" si="3"/>
        <v>-5.3004024198717881</v>
      </c>
      <c r="L10" s="29">
        <v>6</v>
      </c>
      <c r="M10" s="33">
        <f t="shared" si="6"/>
        <v>0.16666666666666666</v>
      </c>
      <c r="N10" s="29">
        <v>0</v>
      </c>
      <c r="O10" s="34">
        <f t="shared" ref="O10:P10" si="18">D10/7</f>
        <v>0.14285714285714285</v>
      </c>
      <c r="P10" s="34">
        <f t="shared" si="18"/>
        <v>0</v>
      </c>
      <c r="Q10" s="29">
        <f t="shared" si="8"/>
        <v>0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4.3248842592592596E-2</v>
      </c>
      <c r="AD10" s="39">
        <f t="shared" si="12"/>
        <v>-5.9683402777777776E-2</v>
      </c>
      <c r="AE10" s="39">
        <v>-5.42</v>
      </c>
      <c r="AF10" s="39">
        <v>-8.3122190170940105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4.3248842592592596E-2</v>
      </c>
      <c r="AD11" s="39">
        <f t="shared" si="12"/>
        <v>0</v>
      </c>
      <c r="AE11" s="39">
        <v>-5.42</v>
      </c>
      <c r="AF11" s="39">
        <v>-8.3122190170940105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4.3248842592592596E-2</v>
      </c>
      <c r="AD12" s="39">
        <f t="shared" si="12"/>
        <v>0</v>
      </c>
      <c r="AE12" s="39">
        <v>-5.42</v>
      </c>
      <c r="AF12" s="39">
        <v>-8.3122190170940105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4.3248842592592596E-2</v>
      </c>
      <c r="AD13" s="39">
        <f t="shared" si="12"/>
        <v>0</v>
      </c>
      <c r="AE13" s="39">
        <v>-5.42</v>
      </c>
      <c r="AF13" s="39">
        <v>-8.3617916666666599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4.3248842592592596E-2</v>
      </c>
      <c r="AD14" s="39">
        <f t="shared" si="12"/>
        <v>0</v>
      </c>
      <c r="AE14" s="39">
        <v>-5.42</v>
      </c>
      <c r="AF14" s="39">
        <v>-8.3617916666666599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4.3248842592592596E-2</v>
      </c>
      <c r="AD15" s="39">
        <f t="shared" si="12"/>
        <v>0</v>
      </c>
      <c r="AE15" s="39">
        <v>-5.42</v>
      </c>
      <c r="AF15" s="39">
        <v>-8.3617916666666599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4.3248842592592596E-2</v>
      </c>
      <c r="AD16" s="39">
        <f t="shared" si="12"/>
        <v>0</v>
      </c>
      <c r="AE16" s="39">
        <v>-5.42</v>
      </c>
      <c r="AF16" s="39">
        <v>-8.3617916666666599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4.3248842592592596E-2</v>
      </c>
      <c r="AD17" s="39">
        <f t="shared" si="12"/>
        <v>0</v>
      </c>
      <c r="AE17" s="39">
        <v>-5.42</v>
      </c>
      <c r="AF17" s="39">
        <v>-8.3617916666666599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4.3248842592592596E-2</v>
      </c>
      <c r="AD18" s="39">
        <f t="shared" si="12"/>
        <v>0</v>
      </c>
      <c r="AE18" s="39">
        <v>-5.42</v>
      </c>
      <c r="AF18" s="39">
        <v>-8.3617916666666599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4.3248842592592596E-2</v>
      </c>
      <c r="AD19" s="39">
        <f t="shared" si="12"/>
        <v>0</v>
      </c>
      <c r="AE19" s="39">
        <v>-5.42</v>
      </c>
      <c r="AF19" s="39">
        <v>-8.361791666666667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4.3248842592592596E-2</v>
      </c>
      <c r="AD20" s="39">
        <f t="shared" si="12"/>
        <v>0</v>
      </c>
      <c r="AE20" s="39">
        <v>-5.42</v>
      </c>
      <c r="AF20" s="39">
        <v>-8.361791666666667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4.3248842592592596E-2</v>
      </c>
      <c r="AD21" s="39">
        <f t="shared" si="12"/>
        <v>0</v>
      </c>
      <c r="AE21" s="39">
        <v>-5.42</v>
      </c>
      <c r="AF21" s="39">
        <v>-8.361791666666667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4.3248842592592596E-2</v>
      </c>
      <c r="AD22" s="39">
        <f t="shared" si="12"/>
        <v>0</v>
      </c>
      <c r="AE22" s="39">
        <v>-5.42</v>
      </c>
      <c r="AF22" s="39">
        <v>-8.361791666666667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4.3248842592592596E-2</v>
      </c>
      <c r="AD23" s="39">
        <f t="shared" si="12"/>
        <v>0</v>
      </c>
      <c r="AE23" s="39">
        <v>-5.42</v>
      </c>
      <c r="AF23" s="39">
        <v>-8.361791666666667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4.3248842592592596E-2</v>
      </c>
      <c r="AD24" s="39">
        <f t="shared" si="12"/>
        <v>0</v>
      </c>
      <c r="AE24" s="39">
        <v>-5.42</v>
      </c>
      <c r="AF24" s="39">
        <v>-8.361791666666667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4.3248842592592596E-2</v>
      </c>
      <c r="AD25" s="39">
        <f t="shared" si="12"/>
        <v>0</v>
      </c>
      <c r="AE25" s="25">
        <v>-5.42</v>
      </c>
      <c r="AF25" s="25">
        <v>-8.36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4.3248842592592596E-2</v>
      </c>
      <c r="AD26" s="39">
        <f t="shared" si="12"/>
        <v>0</v>
      </c>
      <c r="AE26" s="25">
        <v>-5.42</v>
      </c>
      <c r="AF26" s="25">
        <v>-8.3617916666666599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4.3248842592592596E-2</v>
      </c>
      <c r="AD27" s="39">
        <f t="shared" si="12"/>
        <v>0</v>
      </c>
      <c r="AE27" s="25">
        <v>-5.42</v>
      </c>
      <c r="AF27" s="25">
        <v>-8.9355416666666603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4.3248842592592596E-2</v>
      </c>
      <c r="AD28" s="39">
        <f t="shared" si="12"/>
        <v>0</v>
      </c>
      <c r="AE28" s="25">
        <v>-5.42</v>
      </c>
      <c r="AF28" s="25">
        <v>-8.9355416666666603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4.3248842592592596E-2</v>
      </c>
      <c r="AD29" s="39">
        <f t="shared" si="12"/>
        <v>0</v>
      </c>
      <c r="AE29" s="25">
        <v>-5.42</v>
      </c>
      <c r="AF29" s="25">
        <v>-8.9355416666666603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4.3248842592592596E-2</v>
      </c>
      <c r="AD30" s="39">
        <f t="shared" si="12"/>
        <v>0</v>
      </c>
      <c r="AE30" s="25">
        <v>-5.42</v>
      </c>
      <c r="AF30" s="25">
        <v>-8.6844095512500008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4.3248842592592596E-2</v>
      </c>
      <c r="AD31" s="39">
        <f t="shared" si="12"/>
        <v>0</v>
      </c>
      <c r="AE31" s="45">
        <v>-5.42</v>
      </c>
      <c r="AF31" s="45">
        <v>-8.6844095512500008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4.3248842592592596E-2</v>
      </c>
      <c r="AD32" s="39">
        <f t="shared" si="12"/>
        <v>0</v>
      </c>
      <c r="AE32" s="60">
        <v>-5.42</v>
      </c>
      <c r="AF32" s="60">
        <v>-8.6844095512500008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Pulls - New 3 Inch Bin Cup Drawer Handles - 10 Pack of Kitchen Cabinet Hardware")</f>
        <v>Oil Rubbed Bronze Kitchen Cabinet Pulls - New 3 Inch Bin Cup Drawer Handles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6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Info!B1:BJ5000""),2,FALSE),"""")"),"B07FFCBMVL")</f>
        <v>B07FFCBMVL</v>
      </c>
      <c r="B2" s="2" t="s">
        <v>601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72" customHeight="1" x14ac:dyDescent="0.2">
      <c r="A3" s="83" t="s">
        <v>30</v>
      </c>
      <c r="B3" s="80"/>
      <c r="C3" s="3">
        <f>((AE32+AF32)/0.85)*-1</f>
        <v>16.453692976180012</v>
      </c>
      <c r="D3" s="4">
        <f>SUM(D4:D99702)</f>
        <v>245</v>
      </c>
      <c r="E3" s="4"/>
      <c r="F3" s="5">
        <f t="shared" ref="F3:G3" si="0">SUM(F4:F99702)</f>
        <v>5462.28</v>
      </c>
      <c r="G3" s="5">
        <f t="shared" si="0"/>
        <v>-6.660000000000001</v>
      </c>
      <c r="H3" s="6">
        <f t="shared" ref="H3:H32" si="1">G3/F3*-1</f>
        <v>1.2192710736176106E-3</v>
      </c>
      <c r="I3" s="7">
        <f t="shared" ref="I3:I32" si="2">J3/F3</f>
        <v>0.21585634144377891</v>
      </c>
      <c r="J3" s="5">
        <f>SUM(J4:J99702)</f>
        <v>1179.0677767415245</v>
      </c>
      <c r="K3" s="5">
        <f t="shared" ref="K3:K32" si="3">J3/D3</f>
        <v>4.8125215377205084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1.5 - Nov
1.5 - Dec
1.5 - Jan
1.5 - Feb")</f>
        <v>1.5 - March
1.5 - April
1.5 - May
1.5 - June
1.5 - July
1.5 - Aug
1.5 - Sept
1.5 - Oct
1.5 - Nov
1.5 - Dec
1.5 - Jan
1.5 -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QTY-45")</f>
        <v>US QTY-45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-16.038922174101966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Info!B2:BZ3000""),37,FALSE)),"""")*-1"),-8.30563902975301)</f>
        <v>-8.30563902975301</v>
      </c>
      <c r="AG3" s="5">
        <f>SUM(AG4:AG99702)</f>
        <v>-2.06</v>
      </c>
    </row>
    <row r="4" spans="1:33" ht="15.75" customHeight="1" x14ac:dyDescent="0.2">
      <c r="A4" s="14" t="s">
        <v>31</v>
      </c>
      <c r="B4" s="14" t="s">
        <v>163</v>
      </c>
      <c r="C4" s="15">
        <f t="shared" ref="C4:C32" si="4">IFERROR(F4/D4," - ")</f>
        <v>20.035</v>
      </c>
      <c r="D4" s="16">
        <v>6</v>
      </c>
      <c r="E4" s="16">
        <v>2</v>
      </c>
      <c r="F4" s="17">
        <v>120.21</v>
      </c>
      <c r="G4" s="17">
        <v>-6.15</v>
      </c>
      <c r="H4" s="18">
        <f t="shared" si="1"/>
        <v>5.1160469178936865E-2</v>
      </c>
      <c r="I4" s="18">
        <f t="shared" si="2"/>
        <v>0.10587330231897488</v>
      </c>
      <c r="J4" s="17">
        <f t="shared" ref="J4:J32" si="5">F4*0.85+G4+AF4*D4+D4*AE4+AG4+AD4</f>
        <v>12.727029671763969</v>
      </c>
      <c r="K4" s="17">
        <f t="shared" si="3"/>
        <v>2.1211716119606616</v>
      </c>
      <c r="L4" s="16">
        <v>51</v>
      </c>
      <c r="M4" s="19">
        <f t="shared" ref="M4:M32" si="6">IFERROR(D4/L4,"-")</f>
        <v>0.11764705882352941</v>
      </c>
      <c r="N4" s="16">
        <v>36</v>
      </c>
      <c r="O4" s="20">
        <f t="shared" ref="O4:P4" si="7">D4/7</f>
        <v>0.8571428571428571</v>
      </c>
      <c r="P4" s="20">
        <f t="shared" si="7"/>
        <v>0.2857142857142857</v>
      </c>
      <c r="Q4" s="16">
        <f t="shared" ref="Q4:Q32" si="8">ROUNDDOWN(N4/(O4+P4),0)</f>
        <v>31</v>
      </c>
      <c r="R4" s="16"/>
      <c r="S4" s="21">
        <v>1.6342412451361801</v>
      </c>
      <c r="T4" s="14">
        <v>180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4.7437499999999994E-2</v>
      </c>
      <c r="AD4" s="25">
        <f t="shared" ref="AD4:AD32" si="12">IFERROR(AB4*AC4*D4*2,0)</f>
        <v>-0.39278249999999992</v>
      </c>
      <c r="AE4" s="25">
        <v>-5.42</v>
      </c>
      <c r="AF4" s="25">
        <v>-8.3981146380393366</v>
      </c>
      <c r="AG4" s="25">
        <v>0</v>
      </c>
    </row>
    <row r="5" spans="1:33" ht="15.75" customHeight="1" x14ac:dyDescent="0.2">
      <c r="A5" s="28" t="s">
        <v>35</v>
      </c>
      <c r="B5" s="28" t="s">
        <v>82</v>
      </c>
      <c r="C5" s="15">
        <f t="shared" si="4"/>
        <v>20.184999999999999</v>
      </c>
      <c r="D5" s="29">
        <v>4</v>
      </c>
      <c r="E5" s="29">
        <v>0</v>
      </c>
      <c r="F5" s="30">
        <v>80.739999999999995</v>
      </c>
      <c r="G5" s="30">
        <v>0</v>
      </c>
      <c r="H5" s="31">
        <f t="shared" si="1"/>
        <v>0</v>
      </c>
      <c r="I5" s="31">
        <f t="shared" si="2"/>
        <v>0.1621796262539098</v>
      </c>
      <c r="J5" s="32">
        <f t="shared" si="5"/>
        <v>13.094383023740676</v>
      </c>
      <c r="K5" s="32">
        <f t="shared" si="3"/>
        <v>3.2735957559351689</v>
      </c>
      <c r="L5" s="29">
        <v>54</v>
      </c>
      <c r="M5" s="33">
        <f t="shared" si="6"/>
        <v>7.407407407407407E-2</v>
      </c>
      <c r="N5" s="29">
        <v>72</v>
      </c>
      <c r="O5" s="34">
        <f t="shared" ref="O5:P5" si="13">D5/7</f>
        <v>0.5714285714285714</v>
      </c>
      <c r="P5" s="34">
        <f t="shared" si="13"/>
        <v>0</v>
      </c>
      <c r="Q5" s="29">
        <f t="shared" si="8"/>
        <v>126</v>
      </c>
      <c r="R5" s="29"/>
      <c r="S5" s="35">
        <v>0.98113207547169801</v>
      </c>
      <c r="T5" s="28">
        <v>180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4.7492468134414829E-2</v>
      </c>
      <c r="AD5" s="39">
        <f t="shared" si="12"/>
        <v>-0.26215842410196982</v>
      </c>
      <c r="AE5" s="39">
        <v>-5.42</v>
      </c>
      <c r="AF5" s="39">
        <v>-8.3981146380393366</v>
      </c>
      <c r="AG5" s="39">
        <v>0</v>
      </c>
    </row>
    <row r="6" spans="1:33" ht="15.75" customHeight="1" x14ac:dyDescent="0.2">
      <c r="A6" s="28" t="s">
        <v>37</v>
      </c>
      <c r="B6" s="28" t="s">
        <v>343</v>
      </c>
      <c r="C6" s="15">
        <f t="shared" si="4"/>
        <v>19.989999999999998</v>
      </c>
      <c r="D6" s="29">
        <v>7</v>
      </c>
      <c r="E6" s="29">
        <v>0</v>
      </c>
      <c r="F6" s="30">
        <v>139.92999999999998</v>
      </c>
      <c r="G6" s="30">
        <v>0</v>
      </c>
      <c r="H6" s="31">
        <f t="shared" si="1"/>
        <v>0</v>
      </c>
      <c r="I6" s="31">
        <f t="shared" si="2"/>
        <v>0.15547381750678643</v>
      </c>
      <c r="J6" s="32">
        <f t="shared" si="5"/>
        <v>21.755451283724621</v>
      </c>
      <c r="K6" s="32">
        <f t="shared" si="3"/>
        <v>3.1079216119606601</v>
      </c>
      <c r="L6" s="29">
        <v>56</v>
      </c>
      <c r="M6" s="33">
        <f t="shared" si="6"/>
        <v>0.125</v>
      </c>
      <c r="N6" s="29">
        <v>64</v>
      </c>
      <c r="O6" s="34">
        <f t="shared" ref="O6:P6" si="14">D6/7</f>
        <v>1</v>
      </c>
      <c r="P6" s="34">
        <f t="shared" si="14"/>
        <v>0</v>
      </c>
      <c r="Q6" s="29">
        <f t="shared" si="8"/>
        <v>64</v>
      </c>
      <c r="R6" s="29"/>
      <c r="S6" s="35">
        <v>1.1176470588235199</v>
      </c>
      <c r="T6" s="28">
        <v>180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4.7437499999999994E-2</v>
      </c>
      <c r="AD6" s="39">
        <f t="shared" si="12"/>
        <v>-0.45824624999999991</v>
      </c>
      <c r="AE6" s="39">
        <v>-5.42</v>
      </c>
      <c r="AF6" s="39">
        <v>-8.3981146380393366</v>
      </c>
      <c r="AG6" s="39">
        <v>0</v>
      </c>
    </row>
    <row r="7" spans="1:33" ht="15.75" customHeight="1" x14ac:dyDescent="0.2">
      <c r="A7" s="28" t="s">
        <v>39</v>
      </c>
      <c r="B7" s="28" t="s">
        <v>602</v>
      </c>
      <c r="C7" s="15">
        <f t="shared" si="4"/>
        <v>21.99</v>
      </c>
      <c r="D7" s="29">
        <v>9</v>
      </c>
      <c r="E7" s="29">
        <v>2</v>
      </c>
      <c r="F7" s="30">
        <v>197.91</v>
      </c>
      <c r="G7" s="30">
        <v>0</v>
      </c>
      <c r="H7" s="31">
        <f t="shared" si="1"/>
        <v>0</v>
      </c>
      <c r="I7" s="31">
        <f t="shared" si="2"/>
        <v>0.21864127384996199</v>
      </c>
      <c r="J7" s="32">
        <f t="shared" si="5"/>
        <v>43.271294507645976</v>
      </c>
      <c r="K7" s="32">
        <f t="shared" si="3"/>
        <v>4.8079216119606638</v>
      </c>
      <c r="L7" s="29">
        <v>80</v>
      </c>
      <c r="M7" s="33">
        <f t="shared" si="6"/>
        <v>0.1125</v>
      </c>
      <c r="N7" s="29">
        <v>53</v>
      </c>
      <c r="O7" s="34">
        <f t="shared" ref="O7:P7" si="15">D7/7</f>
        <v>1.2857142857142858</v>
      </c>
      <c r="P7" s="34">
        <f t="shared" si="15"/>
        <v>0.2857142857142857</v>
      </c>
      <c r="Q7" s="29">
        <f t="shared" si="8"/>
        <v>33</v>
      </c>
      <c r="R7" s="29"/>
      <c r="S7" s="35">
        <v>1.2435897435897401</v>
      </c>
      <c r="T7" s="28">
        <v>180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4.7437499999999994E-2</v>
      </c>
      <c r="AD7" s="39">
        <f t="shared" si="12"/>
        <v>-0.58917374999999983</v>
      </c>
      <c r="AE7" s="39">
        <v>-5.42</v>
      </c>
      <c r="AF7" s="39">
        <v>-8.3981146380393366</v>
      </c>
      <c r="AG7" s="39">
        <v>0</v>
      </c>
    </row>
    <row r="8" spans="1:33" ht="15.75" customHeight="1" x14ac:dyDescent="0.2">
      <c r="A8" s="28" t="s">
        <v>41</v>
      </c>
      <c r="B8" s="28" t="s">
        <v>392</v>
      </c>
      <c r="C8" s="15">
        <f t="shared" si="4"/>
        <v>26.323333333333334</v>
      </c>
      <c r="D8" s="29">
        <v>6</v>
      </c>
      <c r="E8" s="29">
        <v>0</v>
      </c>
      <c r="F8" s="30">
        <v>157.94</v>
      </c>
      <c r="G8" s="30">
        <v>-0.08</v>
      </c>
      <c r="H8" s="31">
        <f t="shared" si="1"/>
        <v>5.0652146384703057E-4</v>
      </c>
      <c r="I8" s="31">
        <f t="shared" si="2"/>
        <v>0.32199707167278702</v>
      </c>
      <c r="J8" s="32">
        <f t="shared" si="5"/>
        <v>50.856217499999978</v>
      </c>
      <c r="K8" s="32">
        <f t="shared" si="3"/>
        <v>8.4760362499999964</v>
      </c>
      <c r="L8" s="29">
        <v>51</v>
      </c>
      <c r="M8" s="33">
        <f t="shared" si="6"/>
        <v>0.11764705882352941</v>
      </c>
      <c r="N8" s="29">
        <v>44</v>
      </c>
      <c r="O8" s="34">
        <f t="shared" ref="O8:P8" si="16">D8/7</f>
        <v>0.8571428571428571</v>
      </c>
      <c r="P8" s="34">
        <f t="shared" si="16"/>
        <v>0</v>
      </c>
      <c r="Q8" s="29">
        <f t="shared" si="8"/>
        <v>51</v>
      </c>
      <c r="R8" s="29"/>
      <c r="S8" s="35">
        <v>1.2554744525547401</v>
      </c>
      <c r="T8" s="28">
        <v>180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4.7437499999999994E-2</v>
      </c>
      <c r="AD8" s="39">
        <f t="shared" si="12"/>
        <v>-0.39278249999999992</v>
      </c>
      <c r="AE8" s="39">
        <v>-5.42</v>
      </c>
      <c r="AF8" s="39">
        <v>-8.4</v>
      </c>
      <c r="AG8" s="39">
        <v>0</v>
      </c>
    </row>
    <row r="9" spans="1:33" ht="15.75" customHeight="1" x14ac:dyDescent="0.2">
      <c r="A9" s="28" t="s">
        <v>43</v>
      </c>
      <c r="B9" s="28" t="s">
        <v>82</v>
      </c>
      <c r="C9" s="15">
        <f t="shared" si="4"/>
        <v>28.13</v>
      </c>
      <c r="D9" s="29">
        <v>4</v>
      </c>
      <c r="E9" s="29">
        <v>0</v>
      </c>
      <c r="F9" s="30">
        <v>112.52</v>
      </c>
      <c r="G9" s="30">
        <v>0</v>
      </c>
      <c r="H9" s="31">
        <f t="shared" si="1"/>
        <v>0</v>
      </c>
      <c r="I9" s="31">
        <f t="shared" si="2"/>
        <v>0.35252379173598719</v>
      </c>
      <c r="J9" s="32">
        <f t="shared" si="5"/>
        <v>39.665977046133278</v>
      </c>
      <c r="K9" s="32">
        <f t="shared" si="3"/>
        <v>9.9164942615333196</v>
      </c>
      <c r="L9" s="29">
        <v>69</v>
      </c>
      <c r="M9" s="33">
        <f t="shared" si="6"/>
        <v>5.7971014492753624E-2</v>
      </c>
      <c r="N9" s="29">
        <v>40</v>
      </c>
      <c r="O9" s="34">
        <f t="shared" ref="O9:P9" si="17">D9/7</f>
        <v>0.5714285714285714</v>
      </c>
      <c r="P9" s="34">
        <f t="shared" si="17"/>
        <v>0</v>
      </c>
      <c r="Q9" s="29">
        <f t="shared" si="8"/>
        <v>70</v>
      </c>
      <c r="R9" s="29"/>
      <c r="S9" s="35">
        <v>1.17333333333333</v>
      </c>
      <c r="T9" s="28">
        <v>1980</v>
      </c>
      <c r="U9" s="36">
        <v>1350</v>
      </c>
      <c r="V9" s="37" t="s">
        <v>603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4.7437499999999994E-2</v>
      </c>
      <c r="AD9" s="39">
        <f t="shared" si="12"/>
        <v>-0.26185499999999995</v>
      </c>
      <c r="AE9" s="39">
        <v>-5.42</v>
      </c>
      <c r="AF9" s="39">
        <v>-8.5085419884666802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28.99</v>
      </c>
      <c r="D10" s="29">
        <v>4</v>
      </c>
      <c r="E10" s="29">
        <v>0</v>
      </c>
      <c r="F10" s="30">
        <v>115.96</v>
      </c>
      <c r="G10" s="30">
        <v>0</v>
      </c>
      <c r="H10" s="31">
        <f t="shared" si="1"/>
        <v>0</v>
      </c>
      <c r="I10" s="31">
        <f t="shared" si="2"/>
        <v>0.36728162337127701</v>
      </c>
      <c r="J10" s="32">
        <f t="shared" si="5"/>
        <v>42.589977046133278</v>
      </c>
      <c r="K10" s="32">
        <f t="shared" si="3"/>
        <v>10.647494261533319</v>
      </c>
      <c r="L10" s="29">
        <v>58</v>
      </c>
      <c r="M10" s="33">
        <f t="shared" si="6"/>
        <v>6.8965517241379309E-2</v>
      </c>
      <c r="N10" s="29">
        <v>38</v>
      </c>
      <c r="O10" s="34">
        <f t="shared" ref="O10:P10" si="18">D10/7</f>
        <v>0.5714285714285714</v>
      </c>
      <c r="P10" s="34">
        <f t="shared" si="18"/>
        <v>0</v>
      </c>
      <c r="Q10" s="29">
        <f t="shared" si="8"/>
        <v>66</v>
      </c>
      <c r="R10" s="29"/>
      <c r="S10" s="35">
        <v>1.23880597014925</v>
      </c>
      <c r="T10" s="28">
        <v>1575</v>
      </c>
      <c r="U10" s="36">
        <v>1350</v>
      </c>
      <c r="V10" s="37" t="s">
        <v>604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4.7437499999999994E-2</v>
      </c>
      <c r="AD10" s="39">
        <f t="shared" si="12"/>
        <v>-0.26185499999999995</v>
      </c>
      <c r="AE10" s="39">
        <v>-5.42</v>
      </c>
      <c r="AF10" s="39">
        <v>-8.5085419884666802</v>
      </c>
      <c r="AG10" s="39">
        <v>0</v>
      </c>
    </row>
    <row r="11" spans="1:33" ht="15.75" customHeight="1" x14ac:dyDescent="0.2">
      <c r="A11" s="28" t="s">
        <v>45</v>
      </c>
      <c r="B11" s="28" t="s">
        <v>602</v>
      </c>
      <c r="C11" s="15">
        <f t="shared" si="4"/>
        <v>28.99</v>
      </c>
      <c r="D11" s="29">
        <v>2</v>
      </c>
      <c r="E11" s="29">
        <v>0</v>
      </c>
      <c r="F11" s="30">
        <v>57.98</v>
      </c>
      <c r="G11" s="30">
        <v>0</v>
      </c>
      <c r="H11" s="31">
        <f t="shared" si="1"/>
        <v>0</v>
      </c>
      <c r="I11" s="31">
        <f t="shared" si="2"/>
        <v>0.36728162337127701</v>
      </c>
      <c r="J11" s="32">
        <f t="shared" si="5"/>
        <v>21.294988523066639</v>
      </c>
      <c r="K11" s="32">
        <f t="shared" si="3"/>
        <v>10.647494261533319</v>
      </c>
      <c r="L11" s="29">
        <v>41</v>
      </c>
      <c r="M11" s="33">
        <f t="shared" si="6"/>
        <v>4.878048780487805E-2</v>
      </c>
      <c r="N11" s="29">
        <v>35</v>
      </c>
      <c r="O11" s="34">
        <f t="shared" ref="O11:P11" si="19">D11/7</f>
        <v>0.2857142857142857</v>
      </c>
      <c r="P11" s="34">
        <f t="shared" si="19"/>
        <v>0</v>
      </c>
      <c r="Q11" s="29">
        <f t="shared" si="8"/>
        <v>122</v>
      </c>
      <c r="R11" s="29"/>
      <c r="S11" s="35">
        <v>1.23694779116465</v>
      </c>
      <c r="T11" s="28">
        <v>360</v>
      </c>
      <c r="U11" s="36">
        <v>45</v>
      </c>
      <c r="V11" s="37" t="s">
        <v>605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4.7437499999999994E-2</v>
      </c>
      <c r="AD11" s="39">
        <f t="shared" si="12"/>
        <v>-0.13092749999999997</v>
      </c>
      <c r="AE11" s="39">
        <v>-5.42</v>
      </c>
      <c r="AF11" s="39">
        <v>-8.5085419884666802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26.99</v>
      </c>
      <c r="D12" s="29">
        <v>2</v>
      </c>
      <c r="E12" s="29">
        <v>1</v>
      </c>
      <c r="F12" s="30">
        <v>53.98</v>
      </c>
      <c r="G12" s="30">
        <v>0</v>
      </c>
      <c r="H12" s="31">
        <f t="shared" si="1"/>
        <v>0</v>
      </c>
      <c r="I12" s="31">
        <f t="shared" si="2"/>
        <v>0.33151145837470614</v>
      </c>
      <c r="J12" s="32">
        <f t="shared" si="5"/>
        <v>17.894988523066637</v>
      </c>
      <c r="K12" s="32">
        <f t="shared" si="3"/>
        <v>8.9474942615333184</v>
      </c>
      <c r="L12" s="29">
        <v>41</v>
      </c>
      <c r="M12" s="33">
        <f t="shared" si="6"/>
        <v>4.878048780487805E-2</v>
      </c>
      <c r="N12" s="29">
        <v>33</v>
      </c>
      <c r="O12" s="34">
        <f t="shared" ref="O12:P12" si="20">D12/7</f>
        <v>0.2857142857142857</v>
      </c>
      <c r="P12" s="34">
        <f t="shared" si="20"/>
        <v>0.14285714285714285</v>
      </c>
      <c r="Q12" s="29">
        <f t="shared" si="8"/>
        <v>77</v>
      </c>
      <c r="R12" s="29"/>
      <c r="S12" s="35">
        <v>1.38053097345132</v>
      </c>
      <c r="T12" s="28">
        <v>180</v>
      </c>
      <c r="U12" s="36">
        <v>45</v>
      </c>
      <c r="V12" s="37" t="s">
        <v>606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4.7437499999999994E-2</v>
      </c>
      <c r="AD12" s="39">
        <f t="shared" si="12"/>
        <v>-0.13092749999999997</v>
      </c>
      <c r="AE12" s="39">
        <v>-5.42</v>
      </c>
      <c r="AF12" s="39">
        <v>-8.5085419884666802</v>
      </c>
      <c r="AG12" s="39">
        <v>0</v>
      </c>
    </row>
    <row r="13" spans="1:33" ht="15.75" customHeight="1" x14ac:dyDescent="0.2">
      <c r="A13" s="28" t="s">
        <v>47</v>
      </c>
      <c r="B13" s="28" t="s">
        <v>392</v>
      </c>
      <c r="C13" s="15">
        <f t="shared" si="4"/>
        <v>26.989999999999995</v>
      </c>
      <c r="D13" s="29">
        <v>9</v>
      </c>
      <c r="E13" s="29">
        <v>1</v>
      </c>
      <c r="F13" s="32">
        <v>242.90999999999997</v>
      </c>
      <c r="G13" s="30">
        <v>0</v>
      </c>
      <c r="H13" s="31">
        <f t="shared" si="1"/>
        <v>0</v>
      </c>
      <c r="I13" s="31">
        <f t="shared" si="2"/>
        <v>0.32935808089713442</v>
      </c>
      <c r="J13" s="32">
        <f t="shared" si="5"/>
        <v>80.004371430722912</v>
      </c>
      <c r="K13" s="32">
        <f t="shared" si="3"/>
        <v>8.8893746034136569</v>
      </c>
      <c r="L13" s="29">
        <v>28</v>
      </c>
      <c r="M13" s="33">
        <f t="shared" si="6"/>
        <v>0.32142857142857145</v>
      </c>
      <c r="N13" s="29">
        <v>32</v>
      </c>
      <c r="O13" s="34">
        <f t="shared" ref="O13:P13" si="21">D13/7</f>
        <v>1.2857142857142858</v>
      </c>
      <c r="P13" s="34">
        <f t="shared" si="21"/>
        <v>0.14285714285714285</v>
      </c>
      <c r="Q13" s="29">
        <f t="shared" si="8"/>
        <v>22</v>
      </c>
      <c r="R13" s="29"/>
      <c r="S13" s="35">
        <v>1.43497757847533</v>
      </c>
      <c r="T13" s="28">
        <v>240</v>
      </c>
      <c r="U13" s="36">
        <v>45</v>
      </c>
      <c r="V13" s="37" t="s">
        <v>607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4.7437499999999994E-2</v>
      </c>
      <c r="AD13" s="39">
        <f t="shared" si="12"/>
        <v>-0.58917374999999983</v>
      </c>
      <c r="AE13" s="39">
        <v>-5.42</v>
      </c>
      <c r="AF13" s="39">
        <v>-8.5666616465863399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26.99</v>
      </c>
      <c r="D14" s="29">
        <v>2</v>
      </c>
      <c r="E14" s="29">
        <v>1</v>
      </c>
      <c r="F14" s="32">
        <v>53.98</v>
      </c>
      <c r="G14" s="30">
        <v>0</v>
      </c>
      <c r="H14" s="31">
        <f t="shared" si="1"/>
        <v>0</v>
      </c>
      <c r="I14" s="31">
        <f t="shared" si="2"/>
        <v>0.32935808089713448</v>
      </c>
      <c r="J14" s="32">
        <f t="shared" si="5"/>
        <v>17.778749206827317</v>
      </c>
      <c r="K14" s="32">
        <f t="shared" si="3"/>
        <v>8.8893746034136587</v>
      </c>
      <c r="L14" s="29">
        <v>40</v>
      </c>
      <c r="M14" s="33">
        <f t="shared" si="6"/>
        <v>0.05</v>
      </c>
      <c r="N14" s="29">
        <v>22</v>
      </c>
      <c r="O14" s="34">
        <f t="shared" ref="O14:P14" si="22">D14/7</f>
        <v>0.2857142857142857</v>
      </c>
      <c r="P14" s="34">
        <f t="shared" si="22"/>
        <v>0.14285714285714285</v>
      </c>
      <c r="Q14" s="29">
        <f t="shared" si="8"/>
        <v>51</v>
      </c>
      <c r="R14" s="29"/>
      <c r="S14" s="35">
        <v>1.4311926605504499</v>
      </c>
      <c r="T14" s="28">
        <v>375</v>
      </c>
      <c r="U14" s="36">
        <v>45</v>
      </c>
      <c r="V14" s="37" t="s">
        <v>607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4.7437499999999994E-2</v>
      </c>
      <c r="AD14" s="39">
        <f t="shared" si="12"/>
        <v>-0.13092749999999997</v>
      </c>
      <c r="AE14" s="39">
        <v>-5.42</v>
      </c>
      <c r="AF14" s="39">
        <v>-8.5666616465863399</v>
      </c>
      <c r="AG14" s="39">
        <v>0</v>
      </c>
    </row>
    <row r="15" spans="1:33" ht="15.75" customHeight="1" x14ac:dyDescent="0.2">
      <c r="A15" s="28" t="s">
        <v>49</v>
      </c>
      <c r="B15" s="28" t="s">
        <v>154</v>
      </c>
      <c r="C15" s="15">
        <f t="shared" si="4"/>
        <v>28.99</v>
      </c>
      <c r="D15" s="29">
        <v>5</v>
      </c>
      <c r="E15" s="29">
        <v>2</v>
      </c>
      <c r="F15" s="32">
        <v>144.94999999999999</v>
      </c>
      <c r="G15" s="30">
        <v>0</v>
      </c>
      <c r="H15" s="31">
        <f t="shared" si="1"/>
        <v>0</v>
      </c>
      <c r="I15" s="31">
        <f t="shared" si="2"/>
        <v>0.36527680591285466</v>
      </c>
      <c r="J15" s="32">
        <f t="shared" si="5"/>
        <v>52.946873017068278</v>
      </c>
      <c r="K15" s="32">
        <f t="shared" si="3"/>
        <v>10.589374603413656</v>
      </c>
      <c r="L15" s="29">
        <v>41</v>
      </c>
      <c r="M15" s="33">
        <f t="shared" si="6"/>
        <v>0.12195121951219512</v>
      </c>
      <c r="N15" s="29">
        <v>18</v>
      </c>
      <c r="O15" s="34">
        <f t="shared" ref="O15:P15" si="23">D15/7</f>
        <v>0.7142857142857143</v>
      </c>
      <c r="P15" s="34">
        <f t="shared" si="23"/>
        <v>0.2857142857142857</v>
      </c>
      <c r="Q15" s="29">
        <f t="shared" si="8"/>
        <v>18</v>
      </c>
      <c r="R15" s="29"/>
      <c r="S15" s="35">
        <v>1.5384615384615301</v>
      </c>
      <c r="T15" s="28">
        <v>375</v>
      </c>
      <c r="U15" s="36">
        <v>45</v>
      </c>
      <c r="V15" s="37" t="s">
        <v>607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4.7437499999999994E-2</v>
      </c>
      <c r="AD15" s="39">
        <f t="shared" si="12"/>
        <v>-0.32731874999999994</v>
      </c>
      <c r="AE15" s="39">
        <v>-5.42</v>
      </c>
      <c r="AF15" s="39">
        <v>-8.5666616465863399</v>
      </c>
      <c r="AG15" s="39">
        <v>0</v>
      </c>
    </row>
    <row r="16" spans="1:33" ht="15.75" customHeight="1" x14ac:dyDescent="0.2">
      <c r="A16" s="28" t="s">
        <v>50</v>
      </c>
      <c r="B16" s="28" t="s">
        <v>343</v>
      </c>
      <c r="C16" s="15">
        <f t="shared" si="4"/>
        <v>28.990000000000002</v>
      </c>
      <c r="D16" s="29">
        <v>8</v>
      </c>
      <c r="E16" s="29">
        <v>0</v>
      </c>
      <c r="F16" s="32">
        <v>231.92000000000002</v>
      </c>
      <c r="G16" s="30">
        <v>0</v>
      </c>
      <c r="H16" s="31">
        <f t="shared" si="1"/>
        <v>0</v>
      </c>
      <c r="I16" s="31">
        <f t="shared" si="2"/>
        <v>0.36527680591285483</v>
      </c>
      <c r="J16" s="32">
        <f t="shared" si="5"/>
        <v>84.714996827309292</v>
      </c>
      <c r="K16" s="32">
        <f t="shared" si="3"/>
        <v>10.589374603413662</v>
      </c>
      <c r="L16" s="29">
        <v>52</v>
      </c>
      <c r="M16" s="33">
        <f t="shared" si="6"/>
        <v>0.15384615384615385</v>
      </c>
      <c r="N16" s="29">
        <v>85</v>
      </c>
      <c r="O16" s="34">
        <f t="shared" ref="O16:P16" si="24">D16/7</f>
        <v>1.1428571428571428</v>
      </c>
      <c r="P16" s="34">
        <f t="shared" si="24"/>
        <v>0</v>
      </c>
      <c r="Q16" s="29">
        <f t="shared" si="8"/>
        <v>74</v>
      </c>
      <c r="R16" s="29"/>
      <c r="S16" s="35">
        <v>1.203125</v>
      </c>
      <c r="T16" s="28">
        <v>375</v>
      </c>
      <c r="U16" s="36">
        <v>45</v>
      </c>
      <c r="V16" s="37" t="s">
        <v>608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4.7437499999999994E-2</v>
      </c>
      <c r="AD16" s="39">
        <f t="shared" si="12"/>
        <v>-0.5237099999999999</v>
      </c>
      <c r="AE16" s="39">
        <v>-5.42</v>
      </c>
      <c r="AF16" s="39">
        <v>-8.5666616465863399</v>
      </c>
      <c r="AG16" s="39">
        <v>0</v>
      </c>
    </row>
    <row r="17" spans="1:33" ht="15.75" customHeight="1" x14ac:dyDescent="0.2">
      <c r="A17" s="28" t="s">
        <v>51</v>
      </c>
      <c r="B17" s="28" t="s">
        <v>609</v>
      </c>
      <c r="C17" s="15">
        <f t="shared" si="4"/>
        <v>28.869999999999997</v>
      </c>
      <c r="D17" s="29">
        <v>2</v>
      </c>
      <c r="E17" s="29">
        <v>1</v>
      </c>
      <c r="F17" s="32">
        <v>57.739999999999995</v>
      </c>
      <c r="G17" s="30">
        <v>0</v>
      </c>
      <c r="H17" s="31">
        <f t="shared" si="1"/>
        <v>0</v>
      </c>
      <c r="I17" s="31">
        <f t="shared" si="2"/>
        <v>0.3632620229793439</v>
      </c>
      <c r="J17" s="32">
        <f t="shared" si="5"/>
        <v>20.974749206827315</v>
      </c>
      <c r="K17" s="32">
        <f t="shared" si="3"/>
        <v>10.487374603413658</v>
      </c>
      <c r="L17" s="29">
        <v>50</v>
      </c>
      <c r="M17" s="33">
        <f t="shared" si="6"/>
        <v>0.04</v>
      </c>
      <c r="N17" s="29">
        <v>67</v>
      </c>
      <c r="O17" s="34">
        <f t="shared" ref="O17:P17" si="25">D17/7</f>
        <v>0.2857142857142857</v>
      </c>
      <c r="P17" s="34">
        <f t="shared" si="25"/>
        <v>0.14285714285714285</v>
      </c>
      <c r="Q17" s="29">
        <f t="shared" si="8"/>
        <v>156</v>
      </c>
      <c r="R17" s="29"/>
      <c r="S17" s="35">
        <v>1.35135135135135</v>
      </c>
      <c r="T17" s="28">
        <v>375</v>
      </c>
      <c r="U17" s="36">
        <v>45</v>
      </c>
      <c r="V17" s="37" t="s">
        <v>610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4.7437499999999994E-2</v>
      </c>
      <c r="AD17" s="39">
        <f t="shared" si="12"/>
        <v>-0.13092749999999997</v>
      </c>
      <c r="AE17" s="39">
        <v>-5.42</v>
      </c>
      <c r="AF17" s="39">
        <v>-8.5666616465863399</v>
      </c>
      <c r="AG17" s="39">
        <v>0</v>
      </c>
    </row>
    <row r="18" spans="1:33" ht="15.75" customHeight="1" x14ac:dyDescent="0.2">
      <c r="A18" s="28" t="s">
        <v>52</v>
      </c>
      <c r="B18" s="28" t="s">
        <v>379</v>
      </c>
      <c r="C18" s="15">
        <f t="shared" si="4"/>
        <v>21.215555555555554</v>
      </c>
      <c r="D18" s="29">
        <v>9</v>
      </c>
      <c r="E18" s="29">
        <v>0</v>
      </c>
      <c r="F18" s="32">
        <v>190.94</v>
      </c>
      <c r="G18" s="30">
        <v>0</v>
      </c>
      <c r="H18" s="31">
        <f t="shared" si="1"/>
        <v>0</v>
      </c>
      <c r="I18" s="31">
        <f t="shared" si="2"/>
        <v>0.18764989751085653</v>
      </c>
      <c r="J18" s="32">
        <f t="shared" si="5"/>
        <v>35.829871430722946</v>
      </c>
      <c r="K18" s="32">
        <f t="shared" si="3"/>
        <v>3.9810968256358827</v>
      </c>
      <c r="L18" s="29">
        <v>54</v>
      </c>
      <c r="M18" s="33">
        <f t="shared" si="6"/>
        <v>0.16666666666666666</v>
      </c>
      <c r="N18" s="29">
        <v>195</v>
      </c>
      <c r="O18" s="34">
        <f t="shared" ref="O18:P18" si="26">D18/7</f>
        <v>1.2857142857142858</v>
      </c>
      <c r="P18" s="34">
        <f t="shared" si="26"/>
        <v>0</v>
      </c>
      <c r="Q18" s="29">
        <f t="shared" si="8"/>
        <v>151</v>
      </c>
      <c r="R18" s="29"/>
      <c r="S18" s="35">
        <v>0.77837837837837798</v>
      </c>
      <c r="T18" s="28">
        <v>195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4.7437499999999994E-2</v>
      </c>
      <c r="AD18" s="39">
        <f t="shared" si="12"/>
        <v>-0.58917374999999983</v>
      </c>
      <c r="AE18" s="39">
        <v>-5.42</v>
      </c>
      <c r="AF18" s="39">
        <v>-8.5666616465863399</v>
      </c>
      <c r="AG18" s="39">
        <v>0</v>
      </c>
    </row>
    <row r="19" spans="1:33" ht="15.75" customHeight="1" x14ac:dyDescent="0.2">
      <c r="A19" s="28" t="s">
        <v>54</v>
      </c>
      <c r="B19" s="28" t="s">
        <v>167</v>
      </c>
      <c r="C19" s="15">
        <f t="shared" si="4"/>
        <v>19.91181818181818</v>
      </c>
      <c r="D19" s="29">
        <v>11</v>
      </c>
      <c r="E19" s="29">
        <v>0</v>
      </c>
      <c r="F19" s="32">
        <v>219.02999999999997</v>
      </c>
      <c r="G19" s="30">
        <v>-0.19</v>
      </c>
      <c r="H19" s="31">
        <f t="shared" si="1"/>
        <v>8.6746107839108814E-4</v>
      </c>
      <c r="I19" s="31">
        <f t="shared" si="2"/>
        <v>0.14341469496210649</v>
      </c>
      <c r="J19" s="32">
        <f t="shared" si="5"/>
        <v>31.412120637550181</v>
      </c>
      <c r="K19" s="32">
        <f t="shared" si="3"/>
        <v>2.8556473306863803</v>
      </c>
      <c r="L19" s="29">
        <v>56</v>
      </c>
      <c r="M19" s="33">
        <f t="shared" si="6"/>
        <v>0.19642857142857142</v>
      </c>
      <c r="N19" s="29">
        <v>181</v>
      </c>
      <c r="O19" s="34">
        <f t="shared" ref="O19:P19" si="27">D19/7</f>
        <v>1.5714285714285714</v>
      </c>
      <c r="P19" s="34">
        <f t="shared" si="27"/>
        <v>0</v>
      </c>
      <c r="Q19" s="29">
        <f t="shared" si="8"/>
        <v>115</v>
      </c>
      <c r="R19" s="29"/>
      <c r="S19" s="35">
        <v>0.80453257790368204</v>
      </c>
      <c r="T19" s="28">
        <v>195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4.7437499999999994E-2</v>
      </c>
      <c r="AD19" s="39">
        <f t="shared" si="12"/>
        <v>-0.72010124999999992</v>
      </c>
      <c r="AE19" s="39">
        <v>-5.42</v>
      </c>
      <c r="AF19" s="39">
        <v>-8.5666616465863452</v>
      </c>
      <c r="AG19" s="39">
        <v>0</v>
      </c>
    </row>
    <row r="20" spans="1:33" ht="15.75" customHeight="1" x14ac:dyDescent="0.2">
      <c r="A20" s="28" t="s">
        <v>55</v>
      </c>
      <c r="B20" s="28" t="s">
        <v>281</v>
      </c>
      <c r="C20" s="15">
        <f t="shared" si="4"/>
        <v>19.1525</v>
      </c>
      <c r="D20" s="29">
        <v>20</v>
      </c>
      <c r="E20" s="29">
        <v>0</v>
      </c>
      <c r="F20" s="32">
        <v>383.05</v>
      </c>
      <c r="G20" s="30">
        <v>0</v>
      </c>
      <c r="H20" s="31">
        <f t="shared" si="1"/>
        <v>0</v>
      </c>
      <c r="I20" s="31">
        <f t="shared" si="2"/>
        <v>0.11630333394667305</v>
      </c>
      <c r="J20" s="32">
        <f t="shared" si="5"/>
        <v>44.549992068273113</v>
      </c>
      <c r="K20" s="32">
        <f t="shared" si="3"/>
        <v>2.2274996034136558</v>
      </c>
      <c r="L20" s="29">
        <v>55</v>
      </c>
      <c r="M20" s="33">
        <f t="shared" si="6"/>
        <v>0.36363636363636365</v>
      </c>
      <c r="N20" s="29">
        <v>132</v>
      </c>
      <c r="O20" s="34">
        <f t="shared" ref="O20:P20" si="28">D20/7</f>
        <v>2.8571428571428572</v>
      </c>
      <c r="P20" s="34">
        <f t="shared" si="28"/>
        <v>0</v>
      </c>
      <c r="Q20" s="29">
        <f t="shared" si="8"/>
        <v>46</v>
      </c>
      <c r="R20" s="29"/>
      <c r="S20" s="35">
        <v>0.89005235602094201</v>
      </c>
      <c r="T20" s="28">
        <v>195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4.7437499999999994E-2</v>
      </c>
      <c r="AD20" s="39">
        <f t="shared" si="12"/>
        <v>-1.3092749999999997</v>
      </c>
      <c r="AE20" s="39">
        <v>-5.42</v>
      </c>
      <c r="AF20" s="39">
        <v>-8.5666616465863452</v>
      </c>
      <c r="AG20" s="39">
        <v>0</v>
      </c>
    </row>
    <row r="21" spans="1:33" ht="15.75" customHeight="1" x14ac:dyDescent="0.2">
      <c r="A21" s="28" t="s">
        <v>56</v>
      </c>
      <c r="B21" s="28" t="s">
        <v>82</v>
      </c>
      <c r="C21" s="15">
        <f t="shared" si="4"/>
        <v>21.767777777777781</v>
      </c>
      <c r="D21" s="29">
        <v>9</v>
      </c>
      <c r="E21" s="29">
        <v>0</v>
      </c>
      <c r="F21" s="32">
        <v>195.91000000000003</v>
      </c>
      <c r="G21" s="30">
        <v>0</v>
      </c>
      <c r="H21" s="31">
        <f t="shared" si="1"/>
        <v>0</v>
      </c>
      <c r="I21" s="31">
        <f t="shared" si="2"/>
        <v>0.20445291935441226</v>
      </c>
      <c r="J21" s="32">
        <f t="shared" si="5"/>
        <v>40.05437143072291</v>
      </c>
      <c r="K21" s="32">
        <f t="shared" si="3"/>
        <v>4.4504857145247678</v>
      </c>
      <c r="L21" s="29">
        <v>28</v>
      </c>
      <c r="M21" s="33">
        <f t="shared" si="6"/>
        <v>0.32142857142857145</v>
      </c>
      <c r="N21" s="29">
        <v>146</v>
      </c>
      <c r="O21" s="34">
        <f t="shared" ref="O21:P21" si="29">D21/7</f>
        <v>1.2857142857142858</v>
      </c>
      <c r="P21" s="34">
        <f t="shared" si="29"/>
        <v>0</v>
      </c>
      <c r="Q21" s="29">
        <f t="shared" si="8"/>
        <v>113</v>
      </c>
      <c r="R21" s="29"/>
      <c r="S21" s="35">
        <v>1.04705882352941</v>
      </c>
      <c r="T21" s="28">
        <v>195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4.7437499999999994E-2</v>
      </c>
      <c r="AD21" s="39">
        <f t="shared" si="12"/>
        <v>-0.58917374999999983</v>
      </c>
      <c r="AE21" s="39">
        <v>-5.42</v>
      </c>
      <c r="AF21" s="39">
        <v>-8.5666616465863452</v>
      </c>
      <c r="AG21" s="39">
        <v>0</v>
      </c>
    </row>
    <row r="22" spans="1:33" ht="15.75" customHeight="1" x14ac:dyDescent="0.2">
      <c r="A22" s="28" t="s">
        <v>57</v>
      </c>
      <c r="B22" s="28" t="s">
        <v>343</v>
      </c>
      <c r="C22" s="15">
        <f t="shared" si="4"/>
        <v>22.111818181818183</v>
      </c>
      <c r="D22" s="29">
        <v>11</v>
      </c>
      <c r="E22" s="29">
        <v>0</v>
      </c>
      <c r="F22" s="30">
        <v>243.23000000000002</v>
      </c>
      <c r="G22" s="30">
        <v>0</v>
      </c>
      <c r="H22" s="31">
        <f t="shared" si="1"/>
        <v>0</v>
      </c>
      <c r="I22" s="31">
        <f t="shared" si="2"/>
        <v>0.21449706301669294</v>
      </c>
      <c r="J22" s="32">
        <f t="shared" si="5"/>
        <v>52.172120637550229</v>
      </c>
      <c r="K22" s="32">
        <f t="shared" si="3"/>
        <v>4.742920057959112</v>
      </c>
      <c r="L22" s="29">
        <v>56</v>
      </c>
      <c r="M22" s="33">
        <f t="shared" si="6"/>
        <v>0.19642857142857142</v>
      </c>
      <c r="N22" s="29">
        <v>134</v>
      </c>
      <c r="O22" s="34">
        <f t="shared" ref="O22:P22" si="30">D22/7</f>
        <v>1.5714285714285714</v>
      </c>
      <c r="P22" s="34">
        <f t="shared" si="30"/>
        <v>0</v>
      </c>
      <c r="Q22" s="29">
        <f t="shared" si="8"/>
        <v>85</v>
      </c>
      <c r="R22" s="29"/>
      <c r="S22" s="35">
        <v>0.86238532110091703</v>
      </c>
      <c r="T22" s="28">
        <v>135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4.7437499999999994E-2</v>
      </c>
      <c r="AD22" s="39">
        <f t="shared" si="12"/>
        <v>-0.72010124999999992</v>
      </c>
      <c r="AE22" s="39">
        <v>-5.42</v>
      </c>
      <c r="AF22" s="39">
        <v>-8.5666616465863452</v>
      </c>
      <c r="AG22" s="39">
        <v>0</v>
      </c>
    </row>
    <row r="23" spans="1:33" ht="15.75" customHeight="1" x14ac:dyDescent="0.2">
      <c r="A23" s="28" t="s">
        <v>58</v>
      </c>
      <c r="B23" s="28" t="s">
        <v>611</v>
      </c>
      <c r="C23" s="15">
        <f t="shared" si="4"/>
        <v>22.389999999999997</v>
      </c>
      <c r="D23" s="29">
        <v>5</v>
      </c>
      <c r="E23" s="29">
        <v>0</v>
      </c>
      <c r="F23" s="32">
        <v>111.94999999999999</v>
      </c>
      <c r="G23" s="30">
        <v>-0.08</v>
      </c>
      <c r="H23" s="31">
        <f t="shared" si="1"/>
        <v>7.1460473425636456E-4</v>
      </c>
      <c r="I23" s="31">
        <f t="shared" si="2"/>
        <v>0.22167818684295007</v>
      </c>
      <c r="J23" s="32">
        <f t="shared" si="5"/>
        <v>24.816873017068257</v>
      </c>
      <c r="K23" s="32">
        <f t="shared" si="3"/>
        <v>4.9633746034136514</v>
      </c>
      <c r="L23" s="29">
        <v>36</v>
      </c>
      <c r="M23" s="33">
        <f t="shared" si="6"/>
        <v>0.1388888888888889</v>
      </c>
      <c r="N23" s="29">
        <v>132</v>
      </c>
      <c r="O23" s="34">
        <f t="shared" ref="O23:P23" si="31">D23/7</f>
        <v>0.7142857142857143</v>
      </c>
      <c r="P23" s="34">
        <f t="shared" si="31"/>
        <v>0</v>
      </c>
      <c r="Q23" s="29">
        <f t="shared" si="8"/>
        <v>184</v>
      </c>
      <c r="R23" s="29"/>
      <c r="S23" s="35">
        <v>0.94510739856801895</v>
      </c>
      <c r="T23" s="28">
        <v>195</v>
      </c>
      <c r="U23" s="36" t="s">
        <v>33</v>
      </c>
      <c r="V23" s="37" t="s">
        <v>612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4.7437499999999994E-2</v>
      </c>
      <c r="AD23" s="39">
        <f t="shared" si="12"/>
        <v>-0.32731874999999994</v>
      </c>
      <c r="AE23" s="39">
        <v>-5.42</v>
      </c>
      <c r="AF23" s="39">
        <v>-8.5666616465863452</v>
      </c>
      <c r="AG23" s="39">
        <v>0</v>
      </c>
    </row>
    <row r="24" spans="1:33" ht="15.75" customHeight="1" x14ac:dyDescent="0.2">
      <c r="A24" s="28" t="s">
        <v>59</v>
      </c>
      <c r="B24" s="28" t="s">
        <v>144</v>
      </c>
      <c r="C24" s="15">
        <f t="shared" si="4"/>
        <v>22.271249999999998</v>
      </c>
      <c r="D24" s="29">
        <v>8</v>
      </c>
      <c r="E24" s="29">
        <v>2</v>
      </c>
      <c r="F24" s="32">
        <v>178.17</v>
      </c>
      <c r="G24" s="32">
        <v>0</v>
      </c>
      <c r="H24" s="31">
        <f t="shared" si="1"/>
        <v>0</v>
      </c>
      <c r="I24" s="31">
        <f t="shared" si="2"/>
        <v>0.21326540285855763</v>
      </c>
      <c r="J24" s="32">
        <f t="shared" si="5"/>
        <v>37.997496827309213</v>
      </c>
      <c r="K24" s="32">
        <f t="shared" si="3"/>
        <v>4.7496871034136516</v>
      </c>
      <c r="L24" s="29">
        <v>63</v>
      </c>
      <c r="M24" s="33">
        <f t="shared" si="6"/>
        <v>0.12698412698412698</v>
      </c>
      <c r="N24" s="29">
        <v>126</v>
      </c>
      <c r="O24" s="34">
        <f t="shared" ref="O24:P24" si="32">D24/7</f>
        <v>1.1428571428571428</v>
      </c>
      <c r="P24" s="34">
        <f t="shared" si="32"/>
        <v>0.2857142857142857</v>
      </c>
      <c r="Q24" s="29">
        <f t="shared" si="8"/>
        <v>88</v>
      </c>
      <c r="R24" s="29"/>
      <c r="S24" s="35">
        <v>1.0355329949238501</v>
      </c>
      <c r="T24" s="28">
        <v>195</v>
      </c>
      <c r="U24" s="36" t="s">
        <v>33</v>
      </c>
      <c r="V24" s="37" t="s">
        <v>612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4.7437499999999994E-2</v>
      </c>
      <c r="AD24" s="39">
        <f t="shared" si="12"/>
        <v>-0.5237099999999999</v>
      </c>
      <c r="AE24" s="39">
        <v>-5.42</v>
      </c>
      <c r="AF24" s="39">
        <v>-8.5666616465863452</v>
      </c>
      <c r="AG24" s="39">
        <v>-1.03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19.25714285714286</v>
      </c>
      <c r="D25" s="16">
        <v>7</v>
      </c>
      <c r="E25" s="16">
        <v>4</v>
      </c>
      <c r="F25" s="17">
        <v>134.80000000000001</v>
      </c>
      <c r="G25" s="17">
        <v>0</v>
      </c>
      <c r="H25" s="31">
        <f t="shared" si="1"/>
        <v>0</v>
      </c>
      <c r="I25" s="31">
        <f t="shared" si="2"/>
        <v>0.11247591802670633</v>
      </c>
      <c r="J25" s="32">
        <f t="shared" si="5"/>
        <v>15.161753750000013</v>
      </c>
      <c r="K25" s="32">
        <f t="shared" si="3"/>
        <v>2.1659648214285734</v>
      </c>
      <c r="L25" s="16">
        <v>66</v>
      </c>
      <c r="M25" s="33">
        <f t="shared" si="6"/>
        <v>0.10606060606060606</v>
      </c>
      <c r="N25" s="16">
        <v>115</v>
      </c>
      <c r="O25" s="34">
        <f t="shared" ref="O25:P25" si="33">D25/7</f>
        <v>1</v>
      </c>
      <c r="P25" s="34">
        <f t="shared" si="33"/>
        <v>0.5714285714285714</v>
      </c>
      <c r="Q25" s="29">
        <f t="shared" si="8"/>
        <v>73</v>
      </c>
      <c r="R25" s="29"/>
      <c r="S25" s="21">
        <v>0.98375870069605564</v>
      </c>
      <c r="T25" s="28">
        <v>195</v>
      </c>
      <c r="U25" s="36" t="s">
        <v>33</v>
      </c>
      <c r="V25" s="37" t="s">
        <v>613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4.7437499999999994E-2</v>
      </c>
      <c r="AD25" s="39">
        <f t="shared" si="12"/>
        <v>-0.45824624999999991</v>
      </c>
      <c r="AE25" s="25">
        <v>-5.42</v>
      </c>
      <c r="AF25" s="25">
        <v>-8.57</v>
      </c>
      <c r="AG25" s="25">
        <v>-1.03</v>
      </c>
    </row>
    <row r="26" spans="1:33" ht="15.75" customHeight="1" x14ac:dyDescent="0.2">
      <c r="A26" s="14" t="s">
        <v>61</v>
      </c>
      <c r="B26" s="14" t="s">
        <v>166</v>
      </c>
      <c r="C26" s="15">
        <f t="shared" si="4"/>
        <v>16.999333333333333</v>
      </c>
      <c r="D26" s="16">
        <v>15</v>
      </c>
      <c r="E26" s="16">
        <v>0</v>
      </c>
      <c r="F26" s="17">
        <v>254.99</v>
      </c>
      <c r="G26" s="17">
        <v>0</v>
      </c>
      <c r="H26" s="31">
        <f t="shared" si="1"/>
        <v>0</v>
      </c>
      <c r="I26" s="31">
        <f t="shared" si="2"/>
        <v>8.0772542107726397E-3</v>
      </c>
      <c r="J26" s="32">
        <f t="shared" si="5"/>
        <v>2.0596190512049155</v>
      </c>
      <c r="K26" s="32">
        <f t="shared" si="3"/>
        <v>0.13730793674699437</v>
      </c>
      <c r="L26" s="16">
        <v>89</v>
      </c>
      <c r="M26" s="33">
        <f t="shared" si="6"/>
        <v>0.16853932584269662</v>
      </c>
      <c r="N26" s="16">
        <v>102</v>
      </c>
      <c r="O26" s="34">
        <f t="shared" ref="O26:P26" si="34">D26/7</f>
        <v>2.1428571428571428</v>
      </c>
      <c r="P26" s="34">
        <f t="shared" si="34"/>
        <v>0</v>
      </c>
      <c r="Q26" s="29">
        <f t="shared" si="8"/>
        <v>47</v>
      </c>
      <c r="R26" s="29"/>
      <c r="S26" s="21">
        <v>1.161616161616162</v>
      </c>
      <c r="T26" s="28">
        <v>60</v>
      </c>
      <c r="U26" s="36" t="s">
        <v>33</v>
      </c>
      <c r="V26" s="37" t="s">
        <v>613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4.7437499999999994E-2</v>
      </c>
      <c r="AD26" s="39">
        <f t="shared" si="12"/>
        <v>-0.98195624999999986</v>
      </c>
      <c r="AE26" s="25">
        <v>-5.68</v>
      </c>
      <c r="AF26" s="25">
        <v>-8.5666616465863399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18.822499999999998</v>
      </c>
      <c r="D27" s="16">
        <v>20</v>
      </c>
      <c r="E27" s="16">
        <v>0</v>
      </c>
      <c r="F27" s="17">
        <v>376.45</v>
      </c>
      <c r="G27" s="17">
        <v>0</v>
      </c>
      <c r="H27" s="31">
        <f t="shared" si="1"/>
        <v>0</v>
      </c>
      <c r="I27" s="31">
        <f t="shared" si="2"/>
        <v>8.9626755394536239E-2</v>
      </c>
      <c r="J27" s="32">
        <f t="shared" si="5"/>
        <v>33.739992068273168</v>
      </c>
      <c r="K27" s="32">
        <f t="shared" si="3"/>
        <v>1.6869996034136583</v>
      </c>
      <c r="L27" s="16">
        <v>82</v>
      </c>
      <c r="M27" s="33">
        <f t="shared" si="6"/>
        <v>0.24390243902439024</v>
      </c>
      <c r="N27" s="16">
        <v>83</v>
      </c>
      <c r="O27" s="34">
        <f t="shared" ref="O27:P27" si="35">D27/7</f>
        <v>2.8571428571428572</v>
      </c>
      <c r="P27" s="34">
        <f t="shared" si="35"/>
        <v>0</v>
      </c>
      <c r="Q27" s="29">
        <f t="shared" si="8"/>
        <v>29</v>
      </c>
      <c r="R27" s="29"/>
      <c r="S27" s="21">
        <v>1.0360934182590229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4.7437499999999994E-2</v>
      </c>
      <c r="AD27" s="39">
        <f t="shared" si="12"/>
        <v>-1.3092749999999997</v>
      </c>
      <c r="AE27" s="25">
        <v>-5.68</v>
      </c>
      <c r="AF27" s="25">
        <v>-8.5666616465863399</v>
      </c>
      <c r="AG27" s="25">
        <v>0</v>
      </c>
    </row>
    <row r="28" spans="1:33" ht="15.75" customHeight="1" x14ac:dyDescent="0.2">
      <c r="A28" s="14" t="s">
        <v>63</v>
      </c>
      <c r="B28" s="14" t="s">
        <v>172</v>
      </c>
      <c r="C28" s="15">
        <f t="shared" si="4"/>
        <v>19.608999999999998</v>
      </c>
      <c r="D28" s="16">
        <v>30</v>
      </c>
      <c r="E28" s="16">
        <v>0</v>
      </c>
      <c r="F28" s="17">
        <v>588.27</v>
      </c>
      <c r="G28" s="17">
        <v>-0.08</v>
      </c>
      <c r="H28" s="31">
        <f t="shared" si="1"/>
        <v>1.3599197647338809E-4</v>
      </c>
      <c r="I28" s="31">
        <f t="shared" si="2"/>
        <v>0.1199886754422456</v>
      </c>
      <c r="J28" s="32">
        <f t="shared" si="5"/>
        <v>70.58573810240982</v>
      </c>
      <c r="K28" s="32">
        <f t="shared" si="3"/>
        <v>2.3528579367469939</v>
      </c>
      <c r="L28" s="16">
        <v>73</v>
      </c>
      <c r="M28" s="33">
        <f t="shared" si="6"/>
        <v>0.41095890410958902</v>
      </c>
      <c r="N28" s="16">
        <v>54</v>
      </c>
      <c r="O28" s="34">
        <f t="shared" ref="O28:P28" si="36">D28/7</f>
        <v>4.2857142857142856</v>
      </c>
      <c r="P28" s="34">
        <f t="shared" si="36"/>
        <v>0</v>
      </c>
      <c r="Q28" s="29">
        <f t="shared" si="8"/>
        <v>12</v>
      </c>
      <c r="R28" s="29"/>
      <c r="S28" s="21">
        <v>1.3271461716937349</v>
      </c>
      <c r="T28" s="14" t="s">
        <v>33</v>
      </c>
      <c r="U28" s="22" t="s">
        <v>33</v>
      </c>
      <c r="V28" s="43" t="s">
        <v>575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4.7437499999999994E-2</v>
      </c>
      <c r="AD28" s="39">
        <f t="shared" si="12"/>
        <v>-1.9639124999999997</v>
      </c>
      <c r="AE28" s="25">
        <v>-5.68</v>
      </c>
      <c r="AF28" s="25">
        <v>-8.5666616465863399</v>
      </c>
      <c r="AG28" s="25">
        <v>0</v>
      </c>
    </row>
    <row r="29" spans="1:33" ht="15.75" customHeight="1" x14ac:dyDescent="0.2">
      <c r="A29" s="14" t="s">
        <v>65</v>
      </c>
      <c r="B29" s="28" t="s">
        <v>82</v>
      </c>
      <c r="C29" s="15">
        <f t="shared" si="4"/>
        <v>27.49</v>
      </c>
      <c r="D29" s="16">
        <v>6</v>
      </c>
      <c r="E29" s="16">
        <v>0</v>
      </c>
      <c r="F29" s="17">
        <v>164.94</v>
      </c>
      <c r="G29" s="17">
        <v>0</v>
      </c>
      <c r="H29" s="31">
        <f t="shared" si="1"/>
        <v>0</v>
      </c>
      <c r="I29" s="31">
        <f t="shared" si="2"/>
        <v>0.32936975639918725</v>
      </c>
      <c r="J29" s="32">
        <f t="shared" si="5"/>
        <v>54.326247620481944</v>
      </c>
      <c r="K29" s="32">
        <f t="shared" si="3"/>
        <v>9.0543746034136579</v>
      </c>
      <c r="L29" s="16">
        <v>62</v>
      </c>
      <c r="M29" s="33">
        <f t="shared" si="6"/>
        <v>9.6774193548387094E-2</v>
      </c>
      <c r="N29" s="16">
        <v>42</v>
      </c>
      <c r="O29" s="34">
        <f t="shared" ref="O29:P29" si="37">D29/7</f>
        <v>0.8571428571428571</v>
      </c>
      <c r="P29" s="34">
        <f t="shared" si="37"/>
        <v>0</v>
      </c>
      <c r="Q29" s="29">
        <f t="shared" si="8"/>
        <v>49</v>
      </c>
      <c r="R29" s="29"/>
      <c r="S29" s="21">
        <v>1.455399061032864</v>
      </c>
      <c r="T29" s="14" t="s">
        <v>33</v>
      </c>
      <c r="U29" s="22" t="s">
        <v>33</v>
      </c>
      <c r="V29" s="43" t="s">
        <v>575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4.7437499999999994E-2</v>
      </c>
      <c r="AD29" s="39">
        <f t="shared" si="12"/>
        <v>-0.39278249999999992</v>
      </c>
      <c r="AE29" s="25">
        <v>-5.68</v>
      </c>
      <c r="AF29" s="25">
        <v>-8.5666616465863399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27.031111111111116</v>
      </c>
      <c r="D30" s="16">
        <v>9</v>
      </c>
      <c r="E30" s="16">
        <v>0</v>
      </c>
      <c r="F30" s="17">
        <v>243.28000000000003</v>
      </c>
      <c r="G30" s="17">
        <v>0</v>
      </c>
      <c r="H30" s="31">
        <f t="shared" si="1"/>
        <v>0</v>
      </c>
      <c r="I30" s="31">
        <f t="shared" si="2"/>
        <v>0.3301877465563256</v>
      </c>
      <c r="J30" s="32">
        <f t="shared" si="5"/>
        <v>80.328074982222901</v>
      </c>
      <c r="K30" s="32">
        <f t="shared" si="3"/>
        <v>8.9253416646914339</v>
      </c>
      <c r="L30" s="16">
        <v>54</v>
      </c>
      <c r="M30" s="33">
        <f t="shared" si="6"/>
        <v>0.16666666666666666</v>
      </c>
      <c r="N30" s="16">
        <v>37</v>
      </c>
      <c r="O30" s="34">
        <f t="shared" ref="O30:P30" si="38">D30/7</f>
        <v>1.2857142857142858</v>
      </c>
      <c r="P30" s="34">
        <f t="shared" si="38"/>
        <v>0</v>
      </c>
      <c r="Q30" s="29">
        <f t="shared" si="8"/>
        <v>28</v>
      </c>
      <c r="R30" s="29"/>
      <c r="S30" s="21">
        <v>1.466666666666667</v>
      </c>
      <c r="T30" s="14" t="s">
        <v>33</v>
      </c>
      <c r="U30" s="22" t="s">
        <v>33</v>
      </c>
      <c r="V30" s="43" t="s">
        <v>575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4.7437499999999994E-2</v>
      </c>
      <c r="AD30" s="39">
        <f t="shared" si="12"/>
        <v>-0.58917374999999983</v>
      </c>
      <c r="AE30" s="25">
        <v>-5.68</v>
      </c>
      <c r="AF30" s="25">
        <v>-8.30563902975301</v>
      </c>
      <c r="AG30" s="25">
        <v>0</v>
      </c>
    </row>
    <row r="31" spans="1:33" ht="15.75" customHeight="1" x14ac:dyDescent="0.2">
      <c r="A31" s="14" t="s">
        <v>67</v>
      </c>
      <c r="B31" s="49" t="s">
        <v>392</v>
      </c>
      <c r="C31" s="15">
        <f t="shared" si="4"/>
        <v>27.13909090909091</v>
      </c>
      <c r="D31" s="16">
        <v>11</v>
      </c>
      <c r="E31" s="16">
        <v>0</v>
      </c>
      <c r="F31" s="17">
        <v>298.53000000000003</v>
      </c>
      <c r="G31" s="44">
        <v>-0.08</v>
      </c>
      <c r="H31" s="31">
        <f t="shared" si="1"/>
        <v>2.6797976752755166E-4</v>
      </c>
      <c r="I31" s="31">
        <f t="shared" si="2"/>
        <v>0.33198797247417977</v>
      </c>
      <c r="J31" s="32">
        <f t="shared" si="5"/>
        <v>99.108369422716891</v>
      </c>
      <c r="K31" s="32">
        <f t="shared" si="3"/>
        <v>9.0098517657015353</v>
      </c>
      <c r="L31" s="16">
        <v>73</v>
      </c>
      <c r="M31" s="33">
        <f t="shared" si="6"/>
        <v>0.15068493150684931</v>
      </c>
      <c r="N31" s="16">
        <v>23</v>
      </c>
      <c r="O31" s="34">
        <f t="shared" ref="O31:P32" si="39">D31/7</f>
        <v>1.5714285714285714</v>
      </c>
      <c r="P31" s="34">
        <f t="shared" si="39"/>
        <v>0</v>
      </c>
      <c r="Q31" s="29">
        <f t="shared" si="8"/>
        <v>14</v>
      </c>
      <c r="R31" s="29"/>
      <c r="S31" s="21">
        <v>1.3093812375249501</v>
      </c>
      <c r="T31" s="14">
        <v>135</v>
      </c>
      <c r="U31" s="22" t="s">
        <v>33</v>
      </c>
      <c r="V31" s="43" t="s">
        <v>575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4.7437499999999994E-2</v>
      </c>
      <c r="AD31" s="39">
        <f t="shared" si="12"/>
        <v>-0.72010124999999992</v>
      </c>
      <c r="AE31" s="45">
        <v>-5.68</v>
      </c>
      <c r="AF31" s="45">
        <v>-8.3056390297530118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27.517499999999998</v>
      </c>
      <c r="D32" s="54">
        <v>4</v>
      </c>
      <c r="E32" s="54">
        <v>0</v>
      </c>
      <c r="F32" s="55">
        <v>110.07</v>
      </c>
      <c r="G32" s="55">
        <v>0</v>
      </c>
      <c r="H32" s="31">
        <f t="shared" si="1"/>
        <v>0</v>
      </c>
      <c r="I32" s="31">
        <f t="shared" si="2"/>
        <v>0.33937575071307308</v>
      </c>
      <c r="J32" s="32">
        <f t="shared" si="5"/>
        <v>37.35508888098795</v>
      </c>
      <c r="K32" s="32">
        <f t="shared" si="3"/>
        <v>9.3387722202469874</v>
      </c>
      <c r="L32" s="54">
        <v>30</v>
      </c>
      <c r="M32" s="33">
        <f t="shared" si="6"/>
        <v>0.13333333333333333</v>
      </c>
      <c r="N32" s="54">
        <v>21</v>
      </c>
      <c r="O32" s="34">
        <f t="shared" si="39"/>
        <v>0.5714285714285714</v>
      </c>
      <c r="P32" s="34">
        <f t="shared" si="39"/>
        <v>0</v>
      </c>
      <c r="Q32" s="29">
        <f t="shared" si="8"/>
        <v>36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1.434977578475336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4.7437499999999994E-2</v>
      </c>
      <c r="AD32" s="39">
        <f t="shared" si="12"/>
        <v>-0.26185499999999995</v>
      </c>
      <c r="AE32" s="60">
        <v>-5.68</v>
      </c>
      <c r="AF32" s="60">
        <v>-8.30563902975301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2.664062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Info!B1:BJ5000""),3,FALSE),"""")"),"Kitchen Cabinet Pulls Black - 3 Inch Bin Cup Drawer Handles - 10 Pack of Kitchen Cabinet Hardware")</f>
        <v>Kitchen Cabinet Pulls Black - 3 Inch Bin Cup Drawer Handles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Info!B1:BJ5000""),2,FALSE),"""")"),"B07FFK3NSG")</f>
        <v>B07FFK3NSG</v>
      </c>
      <c r="B2" s="2" t="s">
        <v>614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10.020806725294106</v>
      </c>
      <c r="D3" s="4">
        <f>SUM(D4:D99702)</f>
        <v>0</v>
      </c>
      <c r="E3" s="4"/>
      <c r="F3" s="5">
        <f t="shared" ref="F3:G3" si="0">SUM(F4:F99702)</f>
        <v>0</v>
      </c>
      <c r="G3" s="5">
        <f t="shared" si="0"/>
        <v>0</v>
      </c>
      <c r="H3" s="6" t="e">
        <f t="shared" ref="H3:H32" si="1">G3/F3*-1</f>
        <v>#DIV/0!</v>
      </c>
      <c r="I3" s="7" t="e">
        <f t="shared" ref="I3:I32" si="2">J3/F3</f>
        <v>#DIV/0!</v>
      </c>
      <c r="J3" s="5">
        <f>SUM(J4:J99702)</f>
        <v>0</v>
      </c>
      <c r="K3" s="5" t="e">
        <f t="shared" ref="K3:K32" si="3">J3/D3</f>
        <v>#DIV/0!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 t="e">
        <f>W3/D3</f>
        <v>#DIV/0!</v>
      </c>
      <c r="Y3" s="5"/>
      <c r="Z3" s="4"/>
      <c r="AA3" s="4"/>
      <c r="AB3" s="4"/>
      <c r="AC3" s="4"/>
      <c r="AD3" s="5">
        <f>SUM(AD4:AD99702)</f>
        <v>0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Info!B2:BZ3000""),37,FALSE)),"""")*-1"),-8.51768571649999)</f>
        <v>-8.5176857164999902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-8.0514113247863257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-8.0514113247863257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-8.0514113247863257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-8.0514113247863257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-8.0500000000000007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-8.1618386752136693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-8.1618386752136693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-8.1618386752136693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-8.1618386752136693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-8.2199583333333308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-8.2199583333333308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-8.2199583333333308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-8.2199583333333308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-8.2199583333333308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-8.2199583333333308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-8.2199583333333344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-8.2199583333333344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-8.2199583333333344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-8.2199583333333344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-8.2199583333333344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e">
        <v>#N/A</v>
      </c>
      <c r="AB24" s="40" t="e">
        <f t="shared" si="11"/>
        <v>#N/A</v>
      </c>
      <c r="AC24" s="41" t="e">
        <v>#N/A</v>
      </c>
      <c r="AD24" s="39">
        <f t="shared" si="12"/>
        <v>0</v>
      </c>
      <c r="AE24" s="39">
        <v>0</v>
      </c>
      <c r="AF24" s="39">
        <v>-8.2199583333333344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e">
        <v>#N/A</v>
      </c>
      <c r="AB25" s="40" t="e">
        <f t="shared" si="11"/>
        <v>#N/A</v>
      </c>
      <c r="AC25" s="41" t="e">
        <v>#N/A</v>
      </c>
      <c r="AD25" s="39">
        <f t="shared" si="12"/>
        <v>0</v>
      </c>
      <c r="AE25" s="25">
        <v>0</v>
      </c>
      <c r="AF25" s="25">
        <v>-8.2200000000000006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e">
        <v>#N/A</v>
      </c>
      <c r="AB26" s="40" t="e">
        <f t="shared" si="11"/>
        <v>#N/A</v>
      </c>
      <c r="AC26" s="41" t="e">
        <v>#N/A</v>
      </c>
      <c r="AD26" s="39">
        <f t="shared" si="12"/>
        <v>0</v>
      </c>
      <c r="AE26" s="25">
        <v>0</v>
      </c>
      <c r="AF26" s="25">
        <v>-8.2199583333333308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e">
        <v>#N/A</v>
      </c>
      <c r="AB27" s="40" t="e">
        <f t="shared" si="11"/>
        <v>#N/A</v>
      </c>
      <c r="AC27" s="41" t="e">
        <v>#N/A</v>
      </c>
      <c r="AD27" s="39">
        <f t="shared" si="12"/>
        <v>0</v>
      </c>
      <c r="AE27" s="25">
        <v>0</v>
      </c>
      <c r="AF27" s="25">
        <v>-8.7787083333333307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e">
        <v>#N/A</v>
      </c>
      <c r="AB28" s="40" t="e">
        <f t="shared" si="11"/>
        <v>#N/A</v>
      </c>
      <c r="AC28" s="41" t="e">
        <v>#N/A</v>
      </c>
      <c r="AD28" s="39">
        <f t="shared" si="12"/>
        <v>0</v>
      </c>
      <c r="AE28" s="25">
        <v>0</v>
      </c>
      <c r="AF28" s="25">
        <v>-8.7787083333333307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e">
        <v>#N/A</v>
      </c>
      <c r="AB29" s="40" t="e">
        <f t="shared" si="11"/>
        <v>#N/A</v>
      </c>
      <c r="AC29" s="41" t="e">
        <v>#N/A</v>
      </c>
      <c r="AD29" s="39">
        <f t="shared" si="12"/>
        <v>0</v>
      </c>
      <c r="AE29" s="25">
        <v>0</v>
      </c>
      <c r="AF29" s="25">
        <v>-8.7787083333333307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e">
        <v>#N/A</v>
      </c>
      <c r="AB30" s="40" t="e">
        <f t="shared" si="11"/>
        <v>#N/A</v>
      </c>
      <c r="AC30" s="41" t="e">
        <v>#N/A</v>
      </c>
      <c r="AD30" s="39">
        <f t="shared" si="12"/>
        <v>0</v>
      </c>
      <c r="AE30" s="25">
        <v>0</v>
      </c>
      <c r="AF30" s="25">
        <v>-8.5176857164999902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e">
        <v>#N/A</v>
      </c>
      <c r="AB31" s="40" t="e">
        <f t="shared" si="11"/>
        <v>#N/A</v>
      </c>
      <c r="AC31" s="27" t="e">
        <v>#N/A</v>
      </c>
      <c r="AD31" s="39">
        <f t="shared" si="12"/>
        <v>0</v>
      </c>
      <c r="AE31" s="45">
        <v>0</v>
      </c>
      <c r="AF31" s="45">
        <v>-8.5176857164999991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e">
        <v>#N/A</v>
      </c>
      <c r="AB32" s="40" t="e">
        <f t="shared" si="11"/>
        <v>#N/A</v>
      </c>
      <c r="AC32" s="59" t="e">
        <v>#N/A</v>
      </c>
      <c r="AD32" s="39">
        <f t="shared" si="12"/>
        <v>0</v>
      </c>
      <c r="AE32" s="60">
        <v>0</v>
      </c>
      <c r="AF32" s="60">
        <v>-8.5176857164999902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New 3 Inch Bin Cup Drawer Handles - 10 Pack of Kitchen Cabinet Hardware")</f>
        <v>Satin Nickel Kitchen Cabinet Pulls - New 3 Inch Bin Cup Drawer Handles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Info!B1:BJ5000""),2,FALSE),"""")"),"B07FFC8R6J")</f>
        <v>B07FFC8R6J</v>
      </c>
      <c r="B2" s="2" t="s">
        <v>615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10.283747901764707</v>
      </c>
      <c r="D3" s="4">
        <f>SUM(D4:D99702)</f>
        <v>0</v>
      </c>
      <c r="E3" s="4"/>
      <c r="F3" s="5">
        <f t="shared" ref="F3:G3" si="0">SUM(F4:F99702)</f>
        <v>0</v>
      </c>
      <c r="G3" s="5">
        <f t="shared" si="0"/>
        <v>0</v>
      </c>
      <c r="H3" s="6" t="e">
        <f t="shared" ref="H3:H32" si="1">G3/F3*-1</f>
        <v>#DIV/0!</v>
      </c>
      <c r="I3" s="7" t="e">
        <f t="shared" ref="I3:I32" si="2">J3/F3</f>
        <v>#DIV/0!</v>
      </c>
      <c r="J3" s="5">
        <f>SUM(J4:J99702)</f>
        <v>0</v>
      </c>
      <c r="K3" s="5" t="e">
        <f t="shared" ref="K3:K32" si="3">J3/D3</f>
        <v>#DIV/0!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 - March
Disc  - April
Disc  - May
Disc  - June
Disc  - July
Disc  - Aug
Disc  - Sept
Disc  - Oct
Disc  - Nov
Disc  - Dec
Disc  - Jan
Disc  - Feb")</f>
        <v>Disc  - March
Disc  - April
Disc  - May
Disc  - June
Disc  - July
Disc  - Aug
Disc  - Sept
Disc  - Oct
Disc  - Nov
Disc  - Dec
Disc  - Jan
Disc 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 t="e">
        <f>W3/D3</f>
        <v>#DIV/0!</v>
      </c>
      <c r="Y3" s="5"/>
      <c r="Z3" s="4"/>
      <c r="AA3" s="4"/>
      <c r="AB3" s="4"/>
      <c r="AC3" s="4"/>
      <c r="AD3" s="5">
        <f>SUM(AD4:AD99702)</f>
        <v>0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Info!B2:BZ3000""),37,FALSE)),"""")*-1"),-8.7411857165)</f>
        <v>-8.7411857165000004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-8.2599113247863247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-8.2599113247863247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2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0.2857142857142857</v>
      </c>
      <c r="Q6" s="29">
        <f t="shared" si="8"/>
        <v>0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-8.2599113247863247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-8.2599113247863247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-8.26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-8.3703386752136701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-8.3703386752136701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-8.3703386752136701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-8.3703386752136701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-8.4284583333333298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-8.4284583333333298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-8.4284583333333298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-8.4284583333333298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-8.4284583333333298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-8.4284583333333298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1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0.14285714285714285</v>
      </c>
      <c r="Q19" s="29">
        <f t="shared" si="8"/>
        <v>0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-8.4284583333333334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-8.4284583333333334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-8.4284583333333334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-8.4284583333333334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1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0.14285714285714285</v>
      </c>
      <c r="Q23" s="29">
        <f t="shared" si="8"/>
        <v>0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-8.4284583333333334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e">
        <v>#N/A</v>
      </c>
      <c r="AB24" s="40" t="e">
        <f t="shared" si="11"/>
        <v>#N/A</v>
      </c>
      <c r="AC24" s="41" t="e">
        <v>#N/A</v>
      </c>
      <c r="AD24" s="39">
        <f t="shared" si="12"/>
        <v>0</v>
      </c>
      <c r="AE24" s="39">
        <v>0</v>
      </c>
      <c r="AF24" s="39">
        <v>-8.4284583333333334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e">
        <v>#N/A</v>
      </c>
      <c r="AB25" s="40" t="e">
        <f t="shared" si="11"/>
        <v>#N/A</v>
      </c>
      <c r="AC25" s="41" t="e">
        <v>#N/A</v>
      </c>
      <c r="AD25" s="39">
        <f t="shared" si="12"/>
        <v>0</v>
      </c>
      <c r="AE25" s="25">
        <v>0</v>
      </c>
      <c r="AF25" s="25">
        <v>-8.43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e">
        <v>#N/A</v>
      </c>
      <c r="AB26" s="40" t="e">
        <f t="shared" si="11"/>
        <v>#N/A</v>
      </c>
      <c r="AC26" s="41" t="e">
        <v>#N/A</v>
      </c>
      <c r="AD26" s="39">
        <f t="shared" si="12"/>
        <v>0</v>
      </c>
      <c r="AE26" s="25">
        <v>0</v>
      </c>
      <c r="AF26" s="25">
        <v>-8.4284583333333298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e">
        <v>#N/A</v>
      </c>
      <c r="AB27" s="40" t="e">
        <f t="shared" si="11"/>
        <v>#N/A</v>
      </c>
      <c r="AC27" s="41" t="e">
        <v>#N/A</v>
      </c>
      <c r="AD27" s="39">
        <f t="shared" si="12"/>
        <v>0</v>
      </c>
      <c r="AE27" s="25">
        <v>0</v>
      </c>
      <c r="AF27" s="25">
        <v>-9.0022083333333303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e">
        <v>#N/A</v>
      </c>
      <c r="AB28" s="40" t="e">
        <f t="shared" si="11"/>
        <v>#N/A</v>
      </c>
      <c r="AC28" s="41" t="e">
        <v>#N/A</v>
      </c>
      <c r="AD28" s="39">
        <f t="shared" si="12"/>
        <v>0</v>
      </c>
      <c r="AE28" s="25">
        <v>0</v>
      </c>
      <c r="AF28" s="25">
        <v>-9.0022083333333303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e">
        <v>#N/A</v>
      </c>
      <c r="AB29" s="40" t="e">
        <f t="shared" si="11"/>
        <v>#N/A</v>
      </c>
      <c r="AC29" s="41" t="e">
        <v>#N/A</v>
      </c>
      <c r="AD29" s="39">
        <f t="shared" si="12"/>
        <v>0</v>
      </c>
      <c r="AE29" s="25">
        <v>0</v>
      </c>
      <c r="AF29" s="25">
        <v>-9.0022083333333303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e">
        <v>#N/A</v>
      </c>
      <c r="AB30" s="40" t="e">
        <f t="shared" si="11"/>
        <v>#N/A</v>
      </c>
      <c r="AC30" s="41" t="e">
        <v>#N/A</v>
      </c>
      <c r="AD30" s="39">
        <f t="shared" si="12"/>
        <v>0</v>
      </c>
      <c r="AE30" s="25">
        <v>0</v>
      </c>
      <c r="AF30" s="25">
        <v>-8.7411857165000004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e">
        <v>#N/A</v>
      </c>
      <c r="AB31" s="40" t="e">
        <f t="shared" si="11"/>
        <v>#N/A</v>
      </c>
      <c r="AC31" s="27" t="e">
        <v>#N/A</v>
      </c>
      <c r="AD31" s="39">
        <f t="shared" si="12"/>
        <v>0</v>
      </c>
      <c r="AE31" s="45">
        <v>0</v>
      </c>
      <c r="AF31" s="45">
        <v>-8.7411857165000004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e">
        <v>#N/A</v>
      </c>
      <c r="AB32" s="40" t="e">
        <f t="shared" si="11"/>
        <v>#N/A</v>
      </c>
      <c r="AC32" s="59" t="e">
        <v>#N/A</v>
      </c>
      <c r="AD32" s="39">
        <f t="shared" si="12"/>
        <v>0</v>
      </c>
      <c r="AE32" s="60">
        <v>0</v>
      </c>
      <c r="AF32" s="60">
        <v>-8.7411857165000004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2.66406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Pulls - New 3 Inch Bin Cup Drawer Handles - 10 Pack of Kitchen Cabinet Hardware")</f>
        <v>Black Kitchen Cabinet Pulls - New 3 Inch Bin Cup Drawer Handles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Info!B1:BJ5000""),2,FALSE),"""")"),"B07FFF3SJJ")</f>
        <v>B07FFF3SJJ</v>
      </c>
      <c r="B2" s="2" t="s">
        <v>616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9.1829432589705888</v>
      </c>
      <c r="D3" s="4">
        <f>SUM(D4:D99702)</f>
        <v>0</v>
      </c>
      <c r="E3" s="4"/>
      <c r="F3" s="5">
        <f t="shared" ref="F3:G3" si="0">SUM(F4:F99702)</f>
        <v>0</v>
      </c>
      <c r="G3" s="5">
        <f t="shared" si="0"/>
        <v>0</v>
      </c>
      <c r="H3" s="6" t="e">
        <f t="shared" ref="H3:H32" si="1">G3/F3*-1</f>
        <v>#DIV/0!</v>
      </c>
      <c r="I3" s="7" t="e">
        <f t="shared" ref="I3:I32" si="2">J3/F3</f>
        <v>#DIV/0!</v>
      </c>
      <c r="J3" s="5">
        <f>SUM(J4:J99702)</f>
        <v>0</v>
      </c>
      <c r="K3" s="5" t="e">
        <f t="shared" ref="K3:K32" si="3">J3/D3</f>
        <v>#DIV/0!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 - March
Disc  - April
Disc  - May
Disc  - June
Disc  - July
Disc  - Aug
Disc  - Sept
Disc  - Oct
Disc  - Nov
Disc  - Dec
Disc  - Jan
Disc  - Feb")</f>
        <v>Disc  - March
Disc  - April
Disc  - May
Disc  - June
Disc  - July
Disc  - Aug
Disc  - Sept
Disc  - Oct
Disc  - Nov
Disc  - Dec
Disc  - Jan
Disc 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 t="e">
        <f>W3/D3</f>
        <v>#DIV/0!</v>
      </c>
      <c r="Y3" s="5"/>
      <c r="Z3" s="4"/>
      <c r="AA3" s="4"/>
      <c r="AB3" s="4"/>
      <c r="AC3" s="4"/>
      <c r="AD3" s="5">
        <f>SUM(AD4:AD99702)</f>
        <v>0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Info!B2:BZ3000""),37,FALSE)),"""")*-1"),-7.805501770125)</f>
        <v>-7.8055017701249998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-7.9590811965811969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-7.9590811965811969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-7.9590811965811969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-7.9590811965811969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-7.96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-8.0539188034187994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-8.0539188034187994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-8.0539188034187994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-8.0539188034187994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-8.1038333333333306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-8.1038333333333306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-8.1038333333333306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-8.1038333333333306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-8.1038333333333306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-8.1038333333333306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-8.1038333333333341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-8.1038333333333341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-8.1038333333333341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-8.1038333333333341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-8.1038333333333341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e">
        <v>#N/A</v>
      </c>
      <c r="AB24" s="40" t="e">
        <f t="shared" si="11"/>
        <v>#N/A</v>
      </c>
      <c r="AC24" s="41" t="e">
        <v>#N/A</v>
      </c>
      <c r="AD24" s="39">
        <f t="shared" si="12"/>
        <v>0</v>
      </c>
      <c r="AE24" s="39">
        <v>0</v>
      </c>
      <c r="AF24" s="39">
        <v>-8.1038333333333341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e">
        <v>#N/A</v>
      </c>
      <c r="AB25" s="40" t="e">
        <f t="shared" si="11"/>
        <v>#N/A</v>
      </c>
      <c r="AC25" s="41" t="e">
        <v>#N/A</v>
      </c>
      <c r="AD25" s="39">
        <f t="shared" si="12"/>
        <v>0</v>
      </c>
      <c r="AE25" s="25">
        <v>0</v>
      </c>
      <c r="AF25" s="25">
        <v>-8.1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e">
        <v>#N/A</v>
      </c>
      <c r="AB26" s="40" t="e">
        <f t="shared" si="11"/>
        <v>#N/A</v>
      </c>
      <c r="AC26" s="41" t="e">
        <v>#N/A</v>
      </c>
      <c r="AD26" s="39">
        <f t="shared" si="12"/>
        <v>0</v>
      </c>
      <c r="AE26" s="25">
        <v>0</v>
      </c>
      <c r="AF26" s="25">
        <v>-8.1038333333333306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e">
        <v>#N/A</v>
      </c>
      <c r="AB27" s="40" t="e">
        <f t="shared" si="11"/>
        <v>#N/A</v>
      </c>
      <c r="AC27" s="41" t="e">
        <v>#N/A</v>
      </c>
      <c r="AD27" s="39">
        <f t="shared" si="12"/>
        <v>0</v>
      </c>
      <c r="AE27" s="25">
        <v>0</v>
      </c>
      <c r="AF27" s="25">
        <v>-8.1038333333333306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e">
        <v>#N/A</v>
      </c>
      <c r="AB28" s="40" t="e">
        <f t="shared" si="11"/>
        <v>#N/A</v>
      </c>
      <c r="AC28" s="41" t="e">
        <v>#N/A</v>
      </c>
      <c r="AD28" s="39">
        <f t="shared" si="12"/>
        <v>0</v>
      </c>
      <c r="AE28" s="25">
        <v>0</v>
      </c>
      <c r="AF28" s="25">
        <v>-8.1038333333333306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e">
        <v>#N/A</v>
      </c>
      <c r="AB29" s="40" t="e">
        <f t="shared" si="11"/>
        <v>#N/A</v>
      </c>
      <c r="AC29" s="41" t="e">
        <v>#N/A</v>
      </c>
      <c r="AD29" s="39">
        <f t="shared" si="12"/>
        <v>0</v>
      </c>
      <c r="AE29" s="25">
        <v>0</v>
      </c>
      <c r="AF29" s="25">
        <v>-8.1038333333333306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e">
        <v>#N/A</v>
      </c>
      <c r="AB30" s="40" t="e">
        <f t="shared" si="11"/>
        <v>#N/A</v>
      </c>
      <c r="AC30" s="41" t="e">
        <v>#N/A</v>
      </c>
      <c r="AD30" s="39">
        <f t="shared" si="12"/>
        <v>0</v>
      </c>
      <c r="AE30" s="25">
        <v>0</v>
      </c>
      <c r="AF30" s="25">
        <v>-7.8055017701249998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e">
        <v>#N/A</v>
      </c>
      <c r="AB31" s="40" t="e">
        <f t="shared" si="11"/>
        <v>#N/A</v>
      </c>
      <c r="AC31" s="27" t="e">
        <v>#N/A</v>
      </c>
      <c r="AD31" s="39">
        <f t="shared" si="12"/>
        <v>0</v>
      </c>
      <c r="AE31" s="45">
        <v>0</v>
      </c>
      <c r="AF31" s="45">
        <v>-7.8055017701249998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e">
        <v>#N/A</v>
      </c>
      <c r="AB32" s="40" t="e">
        <f t="shared" si="11"/>
        <v>#N/A</v>
      </c>
      <c r="AC32" s="59" t="e">
        <v>#N/A</v>
      </c>
      <c r="AD32" s="39">
        <f t="shared" si="12"/>
        <v>0</v>
      </c>
      <c r="AE32" s="60">
        <v>0</v>
      </c>
      <c r="AF32" s="60">
        <v>-7.8055017701249998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1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Pulls - 3 Inch Bin Cup Drawer Handles - 10 Pack of Kitchen Cabinet Hardware - New Design")</f>
        <v>Oil Rubbed Bronze Kitchen Cabinet Pulls - 3 Inch Bin Cup Drawer Handles - 10 Pack of Kitchen Cabinet Hardware - New Design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Info!B1:BJ5000""),2,FALSE),"""")"),"B06Y183VS4")</f>
        <v>B06Y183VS4</v>
      </c>
      <c r="B2" s="2" t="s">
        <v>617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72" customHeight="1" x14ac:dyDescent="0.2">
      <c r="A3" s="83" t="s">
        <v>30</v>
      </c>
      <c r="B3" s="80"/>
      <c r="C3" s="3">
        <f>((AE32+AF32)/0.85)*-1</f>
        <v>12.836477376617649</v>
      </c>
      <c r="D3" s="4">
        <f>SUM(D4:D99702)</f>
        <v>517</v>
      </c>
      <c r="E3" s="4"/>
      <c r="F3" s="5">
        <f t="shared" ref="F3:G3" si="0">SUM(F4:F99702)</f>
        <v>10229.4</v>
      </c>
      <c r="G3" s="5">
        <f t="shared" si="0"/>
        <v>-48.699999999999996</v>
      </c>
      <c r="H3" s="6">
        <f t="shared" ref="H3:H32" si="1">G3/F3*-1</f>
        <v>4.7607875339707112E-3</v>
      </c>
      <c r="I3" s="7">
        <f t="shared" ref="I3:I32" si="2">J3/F3</f>
        <v>0.29633484303176538</v>
      </c>
      <c r="J3" s="5">
        <f>SUM(J4:J99702)</f>
        <v>3031.3276433091405</v>
      </c>
      <c r="K3" s="5">
        <f t="shared" ref="K3:K32" si="3">J3/D3</f>
        <v>5.8633029851240632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Sheet!a1:g5000""),2,FALSE),"""")"),"5.5 - March
8 - April
8 - May
8 - June
8 - July
8 - Aug
8 - Sept
8 - Oct
8 - Nov
7 - Dec
5.5 - Jan
5.5 - Feb")</f>
        <v>5.5 - March
8 - April
8 - May
8 - June
8 - July
8 - Aug
8 - Sept
8 - Oct
8 - Nov
7 - Dec
5.5 - Jan
5.5 -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QTY-167")</f>
        <v>Del QTY-167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QTY-450")</f>
        <v>US QTY-450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</v>
      </c>
      <c r="X3" s="6">
        <f>W3/D3</f>
        <v>1.9342359767891683E-3</v>
      </c>
      <c r="Y3" s="5"/>
      <c r="Z3" s="4"/>
      <c r="AA3" s="4"/>
      <c r="AB3" s="4"/>
      <c r="AC3" s="4"/>
      <c r="AD3" s="5">
        <f>SUM(AD4:AD99702)</f>
        <v>-28.37506300811123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Info!B2:BZ3000""),37,FALSE)),"""")*-1"),-5.961005770125)</f>
        <v>-5.9610057701250003</v>
      </c>
      <c r="AG3" s="5">
        <f>SUM(AG4:AG99702)</f>
        <v>-6.91</v>
      </c>
    </row>
    <row r="4" spans="1:33" ht="15.75" customHeight="1" x14ac:dyDescent="0.2">
      <c r="A4" s="14" t="s">
        <v>31</v>
      </c>
      <c r="B4" s="14" t="s">
        <v>486</v>
      </c>
      <c r="C4" s="15">
        <f t="shared" ref="C4:C32" si="4">IFERROR(F4/D4," - ")</f>
        <v>17.990000000000002</v>
      </c>
      <c r="D4" s="16">
        <v>17</v>
      </c>
      <c r="E4" s="16">
        <v>0</v>
      </c>
      <c r="F4" s="17">
        <v>305.83000000000004</v>
      </c>
      <c r="G4" s="17">
        <v>-7.0000000000000007E-2</v>
      </c>
      <c r="H4" s="18">
        <f t="shared" si="1"/>
        <v>2.2888532845044633E-4</v>
      </c>
      <c r="I4" s="18">
        <f t="shared" si="2"/>
        <v>0.25216300291193</v>
      </c>
      <c r="J4" s="17">
        <f t="shared" ref="J4:J32" si="5">F4*0.85+G4+AF4*D4+D4*AE4+AG4+AD4</f>
        <v>77.11901118055556</v>
      </c>
      <c r="K4" s="17">
        <f t="shared" si="3"/>
        <v>4.536412422385621</v>
      </c>
      <c r="L4" s="16">
        <v>65</v>
      </c>
      <c r="M4" s="19">
        <f t="shared" ref="M4:M32" si="6">IFERROR(D4/L4,"-")</f>
        <v>0.26153846153846155</v>
      </c>
      <c r="N4" s="16">
        <v>123</v>
      </c>
      <c r="O4" s="20">
        <f t="shared" ref="O4:P4" si="7">D4/7</f>
        <v>2.4285714285714284</v>
      </c>
      <c r="P4" s="20">
        <f t="shared" si="7"/>
        <v>0</v>
      </c>
      <c r="Q4" s="16">
        <f t="shared" ref="Q4:Q32" si="8">ROUNDDOWN(N4/(O4+P4),0)</f>
        <v>50</v>
      </c>
      <c r="R4" s="16"/>
      <c r="S4" s="21">
        <v>3.41818181818181</v>
      </c>
      <c r="T4" s="14">
        <v>930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3.9964120370370365E-2</v>
      </c>
      <c r="AD4" s="25">
        <f t="shared" ref="AD4:AD32" si="12">IFERROR(AB4*AC4*D4*2,0)</f>
        <v>-0.93755826388888863</v>
      </c>
      <c r="AE4" s="25">
        <v>-4.9000000000000004</v>
      </c>
      <c r="AF4" s="25">
        <v>-5.7958194444444446</v>
      </c>
      <c r="AG4" s="25">
        <v>0</v>
      </c>
    </row>
    <row r="5" spans="1:33" ht="15.75" customHeight="1" x14ac:dyDescent="0.2">
      <c r="A5" s="28" t="s">
        <v>35</v>
      </c>
      <c r="B5" s="28" t="s">
        <v>618</v>
      </c>
      <c r="C5" s="15">
        <f t="shared" si="4"/>
        <v>17.207826086956526</v>
      </c>
      <c r="D5" s="29">
        <v>23</v>
      </c>
      <c r="E5" s="29">
        <v>0</v>
      </c>
      <c r="F5" s="30">
        <v>395.78000000000009</v>
      </c>
      <c r="G5" s="30">
        <v>-19.68</v>
      </c>
      <c r="H5" s="31">
        <f t="shared" si="1"/>
        <v>4.9724594471676174E-2</v>
      </c>
      <c r="I5" s="31">
        <f t="shared" si="2"/>
        <v>0.17549957493978111</v>
      </c>
      <c r="J5" s="32">
        <f t="shared" si="5"/>
        <v>69.459221769666584</v>
      </c>
      <c r="K5" s="32">
        <f t="shared" si="3"/>
        <v>3.0199661638985473</v>
      </c>
      <c r="L5" s="29">
        <v>85</v>
      </c>
      <c r="M5" s="33">
        <f t="shared" si="6"/>
        <v>0.27058823529411763</v>
      </c>
      <c r="N5" s="29">
        <v>184</v>
      </c>
      <c r="O5" s="34">
        <f t="shared" ref="O5:P5" si="13">D5/7</f>
        <v>3.2857142857142856</v>
      </c>
      <c r="P5" s="34">
        <f t="shared" si="13"/>
        <v>0</v>
      </c>
      <c r="Q5" s="29">
        <f t="shared" si="8"/>
        <v>56</v>
      </c>
      <c r="R5" s="29"/>
      <c r="S5" s="35">
        <v>1.61209068010075</v>
      </c>
      <c r="T5" s="28">
        <v>930</v>
      </c>
      <c r="U5" s="36" t="s">
        <v>33</v>
      </c>
      <c r="V5" s="37" t="s">
        <v>33</v>
      </c>
      <c r="W5" s="28">
        <v>1</v>
      </c>
      <c r="X5" s="38">
        <f t="shared" si="9"/>
        <v>4.3478260869565216E-2</v>
      </c>
      <c r="Y5" s="39">
        <f t="shared" si="10"/>
        <v>19.68</v>
      </c>
      <c r="Z5" s="28">
        <v>0</v>
      </c>
      <c r="AA5" s="28" t="s">
        <v>34</v>
      </c>
      <c r="AB5" s="40">
        <f t="shared" si="11"/>
        <v>-0.69</v>
      </c>
      <c r="AC5" s="41">
        <v>4.0010428736964074E-2</v>
      </c>
      <c r="AD5" s="39">
        <f t="shared" si="12"/>
        <v>-1.2699310081112396</v>
      </c>
      <c r="AE5" s="39">
        <v>-4.9000000000000004</v>
      </c>
      <c r="AF5" s="39">
        <v>-5.7958194444444446</v>
      </c>
      <c r="AG5" s="39">
        <v>0</v>
      </c>
    </row>
    <row r="6" spans="1:33" ht="15.75" customHeight="1" x14ac:dyDescent="0.2">
      <c r="A6" s="28" t="s">
        <v>37</v>
      </c>
      <c r="B6" s="28" t="s">
        <v>619</v>
      </c>
      <c r="C6" s="15">
        <f t="shared" si="4"/>
        <v>17.990000000000006</v>
      </c>
      <c r="D6" s="29">
        <v>29</v>
      </c>
      <c r="E6" s="29">
        <v>0</v>
      </c>
      <c r="F6" s="30">
        <v>521.71000000000015</v>
      </c>
      <c r="G6" s="30">
        <v>-3.12</v>
      </c>
      <c r="H6" s="31">
        <f t="shared" si="1"/>
        <v>5.9803339019761925E-3</v>
      </c>
      <c r="I6" s="31">
        <f t="shared" si="2"/>
        <v>0.24641155433840436</v>
      </c>
      <c r="J6" s="32">
        <f t="shared" si="5"/>
        <v>128.55537201388898</v>
      </c>
      <c r="K6" s="32">
        <f t="shared" si="3"/>
        <v>4.4329438625478961</v>
      </c>
      <c r="L6" s="29">
        <v>103</v>
      </c>
      <c r="M6" s="33">
        <f t="shared" si="6"/>
        <v>0.28155339805825241</v>
      </c>
      <c r="N6" s="29">
        <v>141</v>
      </c>
      <c r="O6" s="34">
        <f t="shared" ref="O6:P6" si="14">D6/7</f>
        <v>4.1428571428571432</v>
      </c>
      <c r="P6" s="34">
        <f t="shared" si="14"/>
        <v>0</v>
      </c>
      <c r="Q6" s="29">
        <f t="shared" si="8"/>
        <v>34</v>
      </c>
      <c r="R6" s="29"/>
      <c r="S6" s="35">
        <v>1.9437500000000001</v>
      </c>
      <c r="T6" s="28">
        <v>930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3.12</v>
      </c>
      <c r="Z6" s="28">
        <v>1</v>
      </c>
      <c r="AA6" s="28" t="s">
        <v>34</v>
      </c>
      <c r="AB6" s="40">
        <f t="shared" si="11"/>
        <v>-0.69</v>
      </c>
      <c r="AC6" s="41">
        <v>3.9964120370370365E-2</v>
      </c>
      <c r="AD6" s="39">
        <f t="shared" si="12"/>
        <v>-1.5993640972222218</v>
      </c>
      <c r="AE6" s="39">
        <v>-4.9000000000000004</v>
      </c>
      <c r="AF6" s="39">
        <v>-5.7958194444444446</v>
      </c>
      <c r="AG6" s="39">
        <v>0</v>
      </c>
    </row>
    <row r="7" spans="1:33" ht="15.75" customHeight="1" x14ac:dyDescent="0.2">
      <c r="A7" s="28" t="s">
        <v>39</v>
      </c>
      <c r="B7" s="28" t="s">
        <v>620</v>
      </c>
      <c r="C7" s="15">
        <f t="shared" si="4"/>
        <v>19.55521739130435</v>
      </c>
      <c r="D7" s="29">
        <v>23</v>
      </c>
      <c r="E7" s="29">
        <v>1</v>
      </c>
      <c r="F7" s="30">
        <v>449.77000000000004</v>
      </c>
      <c r="G7" s="30">
        <v>-0.08</v>
      </c>
      <c r="H7" s="31">
        <f t="shared" si="1"/>
        <v>1.7786868844075861E-4</v>
      </c>
      <c r="I7" s="31">
        <f t="shared" si="2"/>
        <v>0.30004711652004851</v>
      </c>
      <c r="J7" s="32">
        <f t="shared" si="5"/>
        <v>134.95219159722222</v>
      </c>
      <c r="K7" s="32">
        <f t="shared" si="3"/>
        <v>5.8674865911835754</v>
      </c>
      <c r="L7" s="29">
        <v>102</v>
      </c>
      <c r="M7" s="33">
        <f t="shared" si="6"/>
        <v>0.22549019607843138</v>
      </c>
      <c r="N7" s="29">
        <v>185</v>
      </c>
      <c r="O7" s="34">
        <f t="shared" ref="O7:P7" si="15">D7/7</f>
        <v>3.2857142857142856</v>
      </c>
      <c r="P7" s="34">
        <f t="shared" si="15"/>
        <v>0.14285714285714285</v>
      </c>
      <c r="Q7" s="29">
        <f t="shared" si="8"/>
        <v>53</v>
      </c>
      <c r="R7" s="29"/>
      <c r="S7" s="35">
        <v>2.1690140845070398</v>
      </c>
      <c r="T7" s="28">
        <v>930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3.9964120370370365E-2</v>
      </c>
      <c r="AD7" s="39">
        <f t="shared" si="12"/>
        <v>-1.2684611805555552</v>
      </c>
      <c r="AE7" s="39">
        <v>-4.9000000000000004</v>
      </c>
      <c r="AF7" s="39">
        <v>-5.7958194444444446</v>
      </c>
      <c r="AG7" s="39">
        <v>0</v>
      </c>
    </row>
    <row r="8" spans="1:33" ht="15.75" customHeight="1" x14ac:dyDescent="0.2">
      <c r="A8" s="28" t="s">
        <v>41</v>
      </c>
      <c r="B8" s="28" t="s">
        <v>621</v>
      </c>
      <c r="C8" s="15">
        <f t="shared" si="4"/>
        <v>22.15129032258065</v>
      </c>
      <c r="D8" s="29">
        <v>31</v>
      </c>
      <c r="E8" s="29">
        <v>0</v>
      </c>
      <c r="F8" s="30">
        <v>686.69000000000017</v>
      </c>
      <c r="G8" s="30">
        <v>-0.08</v>
      </c>
      <c r="H8" s="31">
        <f t="shared" si="1"/>
        <v>1.165008956006349E-4</v>
      </c>
      <c r="I8" s="31">
        <f t="shared" si="2"/>
        <v>0.36435194182317443</v>
      </c>
      <c r="J8" s="32">
        <f t="shared" si="5"/>
        <v>250.1968349305557</v>
      </c>
      <c r="K8" s="32">
        <f t="shared" si="3"/>
        <v>8.0708656429211523</v>
      </c>
      <c r="L8" s="29">
        <v>75</v>
      </c>
      <c r="M8" s="33">
        <f t="shared" si="6"/>
        <v>0.41333333333333333</v>
      </c>
      <c r="N8" s="29">
        <v>144</v>
      </c>
      <c r="O8" s="34">
        <f t="shared" ref="O8:P8" si="16">D8/7</f>
        <v>4.4285714285714288</v>
      </c>
      <c r="P8" s="34">
        <f t="shared" si="16"/>
        <v>0</v>
      </c>
      <c r="Q8" s="29">
        <f t="shared" si="8"/>
        <v>32</v>
      </c>
      <c r="R8" s="29"/>
      <c r="S8" s="35">
        <v>2.5643153526970899</v>
      </c>
      <c r="T8" s="28">
        <v>930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3.9964120370370365E-2</v>
      </c>
      <c r="AD8" s="39">
        <f t="shared" si="12"/>
        <v>-1.709665069444444</v>
      </c>
      <c r="AE8" s="39">
        <v>-4.9000000000000004</v>
      </c>
      <c r="AF8" s="39">
        <v>-5.8</v>
      </c>
      <c r="AG8" s="39">
        <v>0</v>
      </c>
    </row>
    <row r="9" spans="1:33" ht="15.75" customHeight="1" x14ac:dyDescent="0.2">
      <c r="A9" s="28" t="s">
        <v>43</v>
      </c>
      <c r="B9" s="28" t="s">
        <v>622</v>
      </c>
      <c r="C9" s="15">
        <f t="shared" si="4"/>
        <v>24.99</v>
      </c>
      <c r="D9" s="29">
        <v>4</v>
      </c>
      <c r="E9" s="29">
        <v>0</v>
      </c>
      <c r="F9" s="30">
        <v>99.96</v>
      </c>
      <c r="G9" s="30">
        <v>0</v>
      </c>
      <c r="H9" s="31">
        <f t="shared" si="1"/>
        <v>0</v>
      </c>
      <c r="I9" s="31">
        <f t="shared" si="2"/>
        <v>0.41742372782446324</v>
      </c>
      <c r="J9" s="32">
        <f t="shared" si="5"/>
        <v>41.725675833333341</v>
      </c>
      <c r="K9" s="32">
        <f t="shared" si="3"/>
        <v>10.431418958333335</v>
      </c>
      <c r="L9" s="29">
        <v>55</v>
      </c>
      <c r="M9" s="33">
        <f t="shared" si="6"/>
        <v>7.2727272727272724E-2</v>
      </c>
      <c r="N9" s="29">
        <v>126</v>
      </c>
      <c r="O9" s="34">
        <f t="shared" ref="O9:P9" si="17">D9/7</f>
        <v>0.5714285714285714</v>
      </c>
      <c r="P9" s="34">
        <f t="shared" si="17"/>
        <v>0</v>
      </c>
      <c r="Q9" s="29">
        <f t="shared" si="8"/>
        <v>220</v>
      </c>
      <c r="R9" s="29"/>
      <c r="S9" s="35">
        <v>1.62083936324167</v>
      </c>
      <c r="T9" s="28">
        <v>7380</v>
      </c>
      <c r="U9" s="36">
        <v>450</v>
      </c>
      <c r="V9" s="37" t="s">
        <v>623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3.9964120370370365E-2</v>
      </c>
      <c r="AD9" s="39">
        <f t="shared" si="12"/>
        <v>-0.22060194444444439</v>
      </c>
      <c r="AE9" s="39">
        <v>-4.9000000000000004</v>
      </c>
      <c r="AF9" s="39">
        <v>-5.8549305555555504</v>
      </c>
      <c r="AG9" s="39">
        <v>0</v>
      </c>
    </row>
    <row r="10" spans="1:33" ht="15.75" customHeight="1" x14ac:dyDescent="0.2">
      <c r="A10" s="28" t="s">
        <v>44</v>
      </c>
      <c r="B10" s="28" t="s">
        <v>621</v>
      </c>
      <c r="C10" s="15">
        <f t="shared" si="4"/>
        <v>24.186250000000001</v>
      </c>
      <c r="D10" s="29">
        <v>16</v>
      </c>
      <c r="E10" s="29">
        <v>0</v>
      </c>
      <c r="F10" s="30">
        <v>386.98</v>
      </c>
      <c r="G10" s="30">
        <v>-0.19999999999999998</v>
      </c>
      <c r="H10" s="31">
        <f t="shared" si="1"/>
        <v>5.1682257481006761E-4</v>
      </c>
      <c r="I10" s="31">
        <f t="shared" si="2"/>
        <v>0.40253166399641682</v>
      </c>
      <c r="J10" s="32">
        <f t="shared" si="5"/>
        <v>155.77170333333339</v>
      </c>
      <c r="K10" s="32">
        <f t="shared" si="3"/>
        <v>9.735731458333337</v>
      </c>
      <c r="L10" s="29">
        <v>70</v>
      </c>
      <c r="M10" s="33">
        <f t="shared" si="6"/>
        <v>0.22857142857142856</v>
      </c>
      <c r="N10" s="29">
        <v>107</v>
      </c>
      <c r="O10" s="34">
        <f t="shared" ref="O10:P10" si="18">D10/7</f>
        <v>2.2857142857142856</v>
      </c>
      <c r="P10" s="34">
        <f t="shared" si="18"/>
        <v>0</v>
      </c>
      <c r="Q10" s="29">
        <f t="shared" si="8"/>
        <v>46</v>
      </c>
      <c r="R10" s="29"/>
      <c r="S10" s="35">
        <v>1.94244604316546</v>
      </c>
      <c r="T10" s="28">
        <v>1980</v>
      </c>
      <c r="U10" s="36">
        <v>450</v>
      </c>
      <c r="V10" s="37" t="s">
        <v>624</v>
      </c>
      <c r="W10" s="28">
        <v>0</v>
      </c>
      <c r="X10" s="38">
        <f t="shared" si="9"/>
        <v>0</v>
      </c>
      <c r="Y10" s="39">
        <f t="shared" si="10"/>
        <v>0.19999999999999998</v>
      </c>
      <c r="Z10" s="28">
        <v>1</v>
      </c>
      <c r="AA10" s="28" t="s">
        <v>34</v>
      </c>
      <c r="AB10" s="40">
        <f t="shared" si="11"/>
        <v>-0.69</v>
      </c>
      <c r="AC10" s="41">
        <v>3.9964120370370365E-2</v>
      </c>
      <c r="AD10" s="39">
        <f t="shared" si="12"/>
        <v>-0.88240777777777757</v>
      </c>
      <c r="AE10" s="39">
        <v>-4.9000000000000004</v>
      </c>
      <c r="AF10" s="39">
        <v>-5.8549305555555504</v>
      </c>
      <c r="AG10" s="39">
        <v>0</v>
      </c>
    </row>
    <row r="11" spans="1:33" ht="15.75" customHeight="1" x14ac:dyDescent="0.2">
      <c r="A11" s="28" t="s">
        <v>45</v>
      </c>
      <c r="B11" s="28" t="s">
        <v>625</v>
      </c>
      <c r="C11" s="15">
        <f t="shared" si="4"/>
        <v>22.963636363636365</v>
      </c>
      <c r="D11" s="29">
        <v>11</v>
      </c>
      <c r="E11" s="29">
        <v>0</v>
      </c>
      <c r="F11" s="30">
        <v>252.60000000000002</v>
      </c>
      <c r="G11" s="30">
        <v>0</v>
      </c>
      <c r="H11" s="31">
        <f t="shared" si="1"/>
        <v>0</v>
      </c>
      <c r="I11" s="31">
        <f t="shared" si="2"/>
        <v>0.37925221117049374</v>
      </c>
      <c r="J11" s="32">
        <f t="shared" si="5"/>
        <v>95.799108541666726</v>
      </c>
      <c r="K11" s="32">
        <f t="shared" si="3"/>
        <v>8.709009867424248</v>
      </c>
      <c r="L11" s="29">
        <v>69</v>
      </c>
      <c r="M11" s="33">
        <f t="shared" si="6"/>
        <v>0.15942028985507245</v>
      </c>
      <c r="N11" s="29">
        <v>93</v>
      </c>
      <c r="O11" s="34">
        <f t="shared" ref="O11:P11" si="19">D11/7</f>
        <v>1.5714285714285714</v>
      </c>
      <c r="P11" s="34">
        <f t="shared" si="19"/>
        <v>0</v>
      </c>
      <c r="Q11" s="29">
        <f t="shared" si="8"/>
        <v>59</v>
      </c>
      <c r="R11" s="29"/>
      <c r="S11" s="35">
        <v>2.1084598698481498</v>
      </c>
      <c r="T11" s="28">
        <v>1575</v>
      </c>
      <c r="U11" s="36">
        <v>600</v>
      </c>
      <c r="V11" s="37" t="s">
        <v>626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3.9964120370370365E-2</v>
      </c>
      <c r="AD11" s="39">
        <f t="shared" si="12"/>
        <v>-0.60665534722222203</v>
      </c>
      <c r="AE11" s="39">
        <v>-4.9000000000000004</v>
      </c>
      <c r="AF11" s="39">
        <v>-5.8549305555555504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25.108947368421056</v>
      </c>
      <c r="D12" s="29">
        <v>19</v>
      </c>
      <c r="E12" s="29">
        <v>0</v>
      </c>
      <c r="F12" s="30">
        <v>477.07000000000005</v>
      </c>
      <c r="G12" s="30">
        <v>-0.08</v>
      </c>
      <c r="H12" s="31">
        <f t="shared" si="1"/>
        <v>1.6769027606011695E-4</v>
      </c>
      <c r="I12" s="31">
        <f t="shared" si="2"/>
        <v>0.41930525962297666</v>
      </c>
      <c r="J12" s="32">
        <f t="shared" si="5"/>
        <v>200.03796020833349</v>
      </c>
      <c r="K12" s="32">
        <f t="shared" si="3"/>
        <v>10.528313695175447</v>
      </c>
      <c r="L12" s="29">
        <v>61</v>
      </c>
      <c r="M12" s="33">
        <f t="shared" si="6"/>
        <v>0.31147540983606559</v>
      </c>
      <c r="N12" s="29">
        <v>164</v>
      </c>
      <c r="O12" s="34">
        <f t="shared" ref="O12:P12" si="20">D12/7</f>
        <v>2.7142857142857144</v>
      </c>
      <c r="P12" s="34">
        <f t="shared" si="20"/>
        <v>0</v>
      </c>
      <c r="Q12" s="29">
        <f t="shared" si="8"/>
        <v>60</v>
      </c>
      <c r="R12" s="29"/>
      <c r="S12" s="35">
        <v>1.87407407407407</v>
      </c>
      <c r="T12" s="28">
        <v>645</v>
      </c>
      <c r="U12" s="36">
        <v>600</v>
      </c>
      <c r="V12" s="37" t="s">
        <v>627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3.9964120370370365E-2</v>
      </c>
      <c r="AD12" s="39">
        <f t="shared" si="12"/>
        <v>-1.0478592361111108</v>
      </c>
      <c r="AE12" s="39">
        <v>-4.9000000000000004</v>
      </c>
      <c r="AF12" s="39">
        <v>-5.8549305555555504</v>
      </c>
      <c r="AG12" s="39">
        <v>0</v>
      </c>
    </row>
    <row r="13" spans="1:33" ht="15.75" customHeight="1" x14ac:dyDescent="0.2">
      <c r="A13" s="28" t="s">
        <v>47</v>
      </c>
      <c r="B13" s="28" t="s">
        <v>144</v>
      </c>
      <c r="C13" s="15">
        <f t="shared" si="4"/>
        <v>23.99</v>
      </c>
      <c r="D13" s="29">
        <v>12</v>
      </c>
      <c r="E13" s="29">
        <v>0</v>
      </c>
      <c r="F13" s="32">
        <v>287.88</v>
      </c>
      <c r="G13" s="30">
        <v>-0.02</v>
      </c>
      <c r="H13" s="31">
        <f t="shared" si="1"/>
        <v>6.947339169098236E-5</v>
      </c>
      <c r="I13" s="31">
        <f t="shared" si="2"/>
        <v>0.39802589331202837</v>
      </c>
      <c r="J13" s="32">
        <f t="shared" si="5"/>
        <v>114.58369416666672</v>
      </c>
      <c r="K13" s="32">
        <f t="shared" si="3"/>
        <v>9.5486411805555598</v>
      </c>
      <c r="L13" s="29">
        <v>35</v>
      </c>
      <c r="M13" s="33">
        <f t="shared" si="6"/>
        <v>0.34285714285714286</v>
      </c>
      <c r="N13" s="29">
        <v>156</v>
      </c>
      <c r="O13" s="34">
        <f t="shared" ref="O13:P13" si="21">D13/7</f>
        <v>1.7142857142857142</v>
      </c>
      <c r="P13" s="34">
        <f t="shared" si="21"/>
        <v>0</v>
      </c>
      <c r="Q13" s="29">
        <f t="shared" si="8"/>
        <v>91</v>
      </c>
      <c r="R13" s="29"/>
      <c r="S13" s="35">
        <v>1.97995991983967</v>
      </c>
      <c r="T13" s="28">
        <v>705</v>
      </c>
      <c r="U13" s="36">
        <v>600</v>
      </c>
      <c r="V13" s="37" t="s">
        <v>628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3.9964120370370365E-2</v>
      </c>
      <c r="AD13" s="39">
        <f t="shared" si="12"/>
        <v>-0.6618058333333332</v>
      </c>
      <c r="AE13" s="39">
        <v>-4.9000000000000004</v>
      </c>
      <c r="AF13" s="39">
        <v>-5.8860416666666602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19.918823529411764</v>
      </c>
      <c r="D14" s="29">
        <v>17</v>
      </c>
      <c r="E14" s="29">
        <v>0</v>
      </c>
      <c r="F14" s="32">
        <v>338.62</v>
      </c>
      <c r="G14" s="30">
        <v>-7.0000000000000007E-2</v>
      </c>
      <c r="H14" s="31">
        <f t="shared" si="1"/>
        <v>2.067213986179198E-4</v>
      </c>
      <c r="I14" s="31">
        <f t="shared" si="2"/>
        <v>0.3055245803637644</v>
      </c>
      <c r="J14" s="32">
        <f t="shared" si="5"/>
        <v>103.4567334027779</v>
      </c>
      <c r="K14" s="32">
        <f t="shared" si="3"/>
        <v>6.0856902001634054</v>
      </c>
      <c r="L14" s="29">
        <v>62</v>
      </c>
      <c r="M14" s="33">
        <f t="shared" si="6"/>
        <v>0.27419354838709675</v>
      </c>
      <c r="N14" s="29">
        <v>126</v>
      </c>
      <c r="O14" s="34">
        <f t="shared" ref="O14:P14" si="22">D14/7</f>
        <v>2.4285714285714284</v>
      </c>
      <c r="P14" s="34">
        <f t="shared" si="22"/>
        <v>0</v>
      </c>
      <c r="Q14" s="29">
        <f t="shared" si="8"/>
        <v>51</v>
      </c>
      <c r="R14" s="29"/>
      <c r="S14" s="35">
        <v>1.54675118858954</v>
      </c>
      <c r="T14" s="28">
        <v>1260</v>
      </c>
      <c r="U14" s="36">
        <v>600</v>
      </c>
      <c r="V14" s="37" t="s">
        <v>628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3.9964120370370365E-2</v>
      </c>
      <c r="AD14" s="39">
        <f t="shared" si="12"/>
        <v>-0.93755826388888863</v>
      </c>
      <c r="AE14" s="39">
        <v>-4.9000000000000004</v>
      </c>
      <c r="AF14" s="39">
        <v>-5.8860416666666602</v>
      </c>
      <c r="AG14" s="39">
        <v>0</v>
      </c>
    </row>
    <row r="15" spans="1:33" ht="15.75" customHeight="1" x14ac:dyDescent="0.2">
      <c r="A15" s="28" t="s">
        <v>49</v>
      </c>
      <c r="B15" s="28" t="s">
        <v>154</v>
      </c>
      <c r="C15" s="15">
        <f t="shared" si="4"/>
        <v>17.990000000000002</v>
      </c>
      <c r="D15" s="29">
        <v>17</v>
      </c>
      <c r="E15" s="29">
        <v>3</v>
      </c>
      <c r="F15" s="32">
        <v>305.83000000000004</v>
      </c>
      <c r="G15" s="30">
        <v>-0.02</v>
      </c>
      <c r="H15" s="31">
        <f t="shared" si="1"/>
        <v>6.5395808128698948E-5</v>
      </c>
      <c r="I15" s="31">
        <f t="shared" si="2"/>
        <v>0.24731136056887137</v>
      </c>
      <c r="J15" s="32">
        <f t="shared" si="5"/>
        <v>75.635233402777942</v>
      </c>
      <c r="K15" s="32">
        <f t="shared" si="3"/>
        <v>4.4491313766339964</v>
      </c>
      <c r="L15" s="29">
        <v>66</v>
      </c>
      <c r="M15" s="33">
        <f t="shared" si="6"/>
        <v>0.25757575757575757</v>
      </c>
      <c r="N15" s="29">
        <v>115</v>
      </c>
      <c r="O15" s="34">
        <f t="shared" ref="O15:P15" si="23">D15/7</f>
        <v>2.4285714285714284</v>
      </c>
      <c r="P15" s="34">
        <f t="shared" si="23"/>
        <v>0.42857142857142855</v>
      </c>
      <c r="Q15" s="29">
        <f t="shared" si="8"/>
        <v>40</v>
      </c>
      <c r="R15" s="29"/>
      <c r="S15" s="35">
        <v>1.6357142857142799</v>
      </c>
      <c r="T15" s="28">
        <v>1260</v>
      </c>
      <c r="U15" s="36">
        <v>600</v>
      </c>
      <c r="V15" s="37" t="s">
        <v>628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3.9964120370370365E-2</v>
      </c>
      <c r="AD15" s="39">
        <f t="shared" si="12"/>
        <v>-0.93755826388888863</v>
      </c>
      <c r="AE15" s="39">
        <v>-4.9000000000000004</v>
      </c>
      <c r="AF15" s="39">
        <v>-5.8860416666666602</v>
      </c>
      <c r="AG15" s="39">
        <v>0</v>
      </c>
    </row>
    <row r="16" spans="1:33" ht="15.75" customHeight="1" x14ac:dyDescent="0.2">
      <c r="A16" s="28" t="s">
        <v>50</v>
      </c>
      <c r="B16" s="28" t="s">
        <v>131</v>
      </c>
      <c r="C16" s="15">
        <f t="shared" si="4"/>
        <v>17.989999999999998</v>
      </c>
      <c r="D16" s="29">
        <v>18</v>
      </c>
      <c r="E16" s="29">
        <v>0</v>
      </c>
      <c r="F16" s="32">
        <v>323.82</v>
      </c>
      <c r="G16" s="30">
        <v>-0.08</v>
      </c>
      <c r="H16" s="31">
        <f t="shared" si="1"/>
        <v>2.4705083070841825E-4</v>
      </c>
      <c r="I16" s="31">
        <f t="shared" si="2"/>
        <v>0.2471297055462916</v>
      </c>
      <c r="J16" s="32">
        <f t="shared" si="5"/>
        <v>80.025541250000146</v>
      </c>
      <c r="K16" s="32">
        <f t="shared" si="3"/>
        <v>4.4458634027777855</v>
      </c>
      <c r="L16" s="29">
        <v>65</v>
      </c>
      <c r="M16" s="33">
        <f t="shared" si="6"/>
        <v>0.27692307692307694</v>
      </c>
      <c r="N16" s="29">
        <v>154</v>
      </c>
      <c r="O16" s="34">
        <f t="shared" ref="O16:P16" si="24">D16/7</f>
        <v>2.5714285714285716</v>
      </c>
      <c r="P16" s="34">
        <f t="shared" si="24"/>
        <v>0</v>
      </c>
      <c r="Q16" s="29">
        <f t="shared" si="8"/>
        <v>59</v>
      </c>
      <c r="R16" s="29"/>
      <c r="S16" s="35">
        <v>1.62607204116638</v>
      </c>
      <c r="T16" s="28">
        <v>1260</v>
      </c>
      <c r="U16" s="36">
        <v>600</v>
      </c>
      <c r="V16" s="37" t="s">
        <v>629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3.9964120370370365E-2</v>
      </c>
      <c r="AD16" s="39">
        <f t="shared" si="12"/>
        <v>-0.99270874999999981</v>
      </c>
      <c r="AE16" s="39">
        <v>-4.9000000000000004</v>
      </c>
      <c r="AF16" s="39">
        <v>-5.8860416666666602</v>
      </c>
      <c r="AG16" s="39">
        <v>0</v>
      </c>
    </row>
    <row r="17" spans="1:33" ht="15.75" customHeight="1" x14ac:dyDescent="0.2">
      <c r="A17" s="28" t="s">
        <v>51</v>
      </c>
      <c r="B17" s="28" t="s">
        <v>630</v>
      </c>
      <c r="C17" s="15">
        <f t="shared" si="4"/>
        <v>17.400833333333335</v>
      </c>
      <c r="D17" s="29">
        <v>24</v>
      </c>
      <c r="E17" s="29">
        <v>0</v>
      </c>
      <c r="F17" s="32">
        <v>417.62000000000006</v>
      </c>
      <c r="G17" s="30">
        <v>-0.1</v>
      </c>
      <c r="H17" s="31">
        <f t="shared" si="1"/>
        <v>2.3945213351850964E-4</v>
      </c>
      <c r="I17" s="31">
        <f t="shared" si="2"/>
        <v>0.22673336605845859</v>
      </c>
      <c r="J17" s="32">
        <f t="shared" si="5"/>
        <v>94.688388333333492</v>
      </c>
      <c r="K17" s="32">
        <f t="shared" si="3"/>
        <v>3.9453495138888957</v>
      </c>
      <c r="L17" s="29">
        <v>63</v>
      </c>
      <c r="M17" s="33">
        <f t="shared" si="6"/>
        <v>0.38095238095238093</v>
      </c>
      <c r="N17" s="29">
        <v>125</v>
      </c>
      <c r="O17" s="34">
        <f t="shared" ref="O17:P17" si="25">D17/7</f>
        <v>3.4285714285714284</v>
      </c>
      <c r="P17" s="34">
        <f t="shared" si="25"/>
        <v>0</v>
      </c>
      <c r="Q17" s="29">
        <f t="shared" si="8"/>
        <v>36</v>
      </c>
      <c r="R17" s="29"/>
      <c r="S17" s="35">
        <v>1.63455149501661</v>
      </c>
      <c r="T17" s="28">
        <v>1260</v>
      </c>
      <c r="U17" s="36">
        <v>600</v>
      </c>
      <c r="V17" s="37" t="s">
        <v>631</v>
      </c>
      <c r="W17" s="28">
        <v>0</v>
      </c>
      <c r="X17" s="38">
        <f t="shared" si="9"/>
        <v>0</v>
      </c>
      <c r="Y17" s="39">
        <f t="shared" si="10"/>
        <v>0.05</v>
      </c>
      <c r="Z17" s="28">
        <v>2</v>
      </c>
      <c r="AA17" s="28" t="s">
        <v>34</v>
      </c>
      <c r="AB17" s="40">
        <f t="shared" si="11"/>
        <v>-0.69</v>
      </c>
      <c r="AC17" s="41">
        <v>3.9964120370370365E-2</v>
      </c>
      <c r="AD17" s="39">
        <f t="shared" si="12"/>
        <v>-1.3236116666666664</v>
      </c>
      <c r="AE17" s="39">
        <v>-4.9000000000000004</v>
      </c>
      <c r="AF17" s="39">
        <v>-5.8860416666666602</v>
      </c>
      <c r="AG17" s="39">
        <v>0</v>
      </c>
    </row>
    <row r="18" spans="1:33" ht="15.75" customHeight="1" x14ac:dyDescent="0.2">
      <c r="A18" s="28" t="s">
        <v>52</v>
      </c>
      <c r="B18" s="28" t="s">
        <v>632</v>
      </c>
      <c r="C18" s="15">
        <f t="shared" si="4"/>
        <v>15.489736842105261</v>
      </c>
      <c r="D18" s="29">
        <v>38</v>
      </c>
      <c r="E18" s="29">
        <v>0</v>
      </c>
      <c r="F18" s="32">
        <v>588.6099999999999</v>
      </c>
      <c r="G18" s="30">
        <v>-0.14000000000000001</v>
      </c>
      <c r="H18" s="31">
        <f t="shared" si="1"/>
        <v>2.378484905115442E-4</v>
      </c>
      <c r="I18" s="31">
        <f t="shared" si="2"/>
        <v>0.13812744974506824</v>
      </c>
      <c r="J18" s="32">
        <f t="shared" si="5"/>
        <v>81.303198194444604</v>
      </c>
      <c r="K18" s="32">
        <f t="shared" si="3"/>
        <v>2.1395578472222265</v>
      </c>
      <c r="L18" s="29">
        <v>84</v>
      </c>
      <c r="M18" s="33">
        <f t="shared" si="6"/>
        <v>0.45238095238095238</v>
      </c>
      <c r="N18" s="29">
        <v>139</v>
      </c>
      <c r="O18" s="34">
        <f t="shared" ref="O18:P18" si="26">D18/7</f>
        <v>5.4285714285714288</v>
      </c>
      <c r="P18" s="34">
        <f t="shared" si="26"/>
        <v>0</v>
      </c>
      <c r="Q18" s="29">
        <f t="shared" si="8"/>
        <v>25</v>
      </c>
      <c r="R18" s="29"/>
      <c r="S18" s="35">
        <v>1.61392405063291</v>
      </c>
      <c r="T18" s="28">
        <v>615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3.9964120370370365E-2</v>
      </c>
      <c r="AD18" s="39">
        <f t="shared" si="12"/>
        <v>-2.0957184722222215</v>
      </c>
      <c r="AE18" s="39">
        <v>-4.9000000000000004</v>
      </c>
      <c r="AF18" s="39">
        <v>-5.8860416666666602</v>
      </c>
      <c r="AG18" s="39">
        <v>-6.91</v>
      </c>
    </row>
    <row r="19" spans="1:33" ht="15.75" customHeight="1" x14ac:dyDescent="0.2">
      <c r="A19" s="28" t="s">
        <v>54</v>
      </c>
      <c r="B19" s="28" t="s">
        <v>633</v>
      </c>
      <c r="C19" s="15">
        <f t="shared" si="4"/>
        <v>15.65666666666667</v>
      </c>
      <c r="D19" s="29">
        <v>36</v>
      </c>
      <c r="E19" s="29">
        <v>0</v>
      </c>
      <c r="F19" s="32">
        <v>563.6400000000001</v>
      </c>
      <c r="G19" s="30">
        <v>-0.02</v>
      </c>
      <c r="H19" s="31">
        <f t="shared" si="1"/>
        <v>3.5483642041019083E-5</v>
      </c>
      <c r="I19" s="31">
        <f t="shared" si="2"/>
        <v>0.15757233517848285</v>
      </c>
      <c r="J19" s="32">
        <f t="shared" si="5"/>
        <v>88.814071000000084</v>
      </c>
      <c r="K19" s="32">
        <f t="shared" si="3"/>
        <v>2.4670575277777802</v>
      </c>
      <c r="L19" s="29">
        <v>109</v>
      </c>
      <c r="M19" s="33">
        <f t="shared" si="6"/>
        <v>0.33027522935779818</v>
      </c>
      <c r="N19" s="29">
        <v>98</v>
      </c>
      <c r="O19" s="34">
        <f t="shared" ref="O19:P19" si="27">D19/7</f>
        <v>5.1428571428571432</v>
      </c>
      <c r="P19" s="34">
        <f t="shared" si="27"/>
        <v>0</v>
      </c>
      <c r="Q19" s="29">
        <f t="shared" si="8"/>
        <v>19</v>
      </c>
      <c r="R19" s="29"/>
      <c r="S19" s="35">
        <v>2.0038387715930899</v>
      </c>
      <c r="T19" s="28">
        <v>615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3.9501388888888891E-2</v>
      </c>
      <c r="AD19" s="39">
        <f t="shared" si="12"/>
        <v>-1.962429</v>
      </c>
      <c r="AE19" s="39">
        <v>-4.9000000000000004</v>
      </c>
      <c r="AF19" s="39">
        <v>-5.8860416666666664</v>
      </c>
      <c r="AG19" s="39">
        <v>0</v>
      </c>
    </row>
    <row r="20" spans="1:33" ht="15.75" customHeight="1" x14ac:dyDescent="0.2">
      <c r="A20" s="28" t="s">
        <v>55</v>
      </c>
      <c r="B20" s="28" t="s">
        <v>633</v>
      </c>
      <c r="C20" s="15">
        <f t="shared" si="4"/>
        <v>18.778800000000004</v>
      </c>
      <c r="D20" s="29">
        <v>25</v>
      </c>
      <c r="E20" s="29">
        <v>0</v>
      </c>
      <c r="F20" s="32">
        <v>469.47000000000014</v>
      </c>
      <c r="G20" s="30">
        <v>-0.08</v>
      </c>
      <c r="H20" s="31">
        <f t="shared" si="1"/>
        <v>1.7040492470232386E-4</v>
      </c>
      <c r="I20" s="31">
        <f t="shared" si="2"/>
        <v>0.27255343348172784</v>
      </c>
      <c r="J20" s="32">
        <f t="shared" si="5"/>
        <v>127.9556604166668</v>
      </c>
      <c r="K20" s="32">
        <f t="shared" si="3"/>
        <v>5.1182264166666718</v>
      </c>
      <c r="L20" s="29">
        <v>80</v>
      </c>
      <c r="M20" s="33">
        <f t="shared" si="6"/>
        <v>0.3125</v>
      </c>
      <c r="N20" s="29">
        <v>216</v>
      </c>
      <c r="O20" s="34">
        <f t="shared" ref="O20:P20" si="28">D20/7</f>
        <v>3.5714285714285716</v>
      </c>
      <c r="P20" s="34">
        <f t="shared" si="28"/>
        <v>0</v>
      </c>
      <c r="Q20" s="29">
        <f t="shared" si="8"/>
        <v>60</v>
      </c>
      <c r="R20" s="29"/>
      <c r="S20" s="35">
        <v>1.62985074626865</v>
      </c>
      <c r="T20" s="28">
        <v>615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3.9501388888888891E-2</v>
      </c>
      <c r="AD20" s="39">
        <f t="shared" si="12"/>
        <v>-1.3627979166666666</v>
      </c>
      <c r="AE20" s="39">
        <v>-4.9000000000000004</v>
      </c>
      <c r="AF20" s="39">
        <v>-5.8860416666666664</v>
      </c>
      <c r="AG20" s="39">
        <v>0</v>
      </c>
    </row>
    <row r="21" spans="1:33" ht="15.75" customHeight="1" x14ac:dyDescent="0.2">
      <c r="A21" s="28" t="s">
        <v>56</v>
      </c>
      <c r="B21" s="28" t="s">
        <v>144</v>
      </c>
      <c r="C21" s="15">
        <f t="shared" si="4"/>
        <v>21.990000000000002</v>
      </c>
      <c r="D21" s="29">
        <v>14</v>
      </c>
      <c r="E21" s="29">
        <v>0</v>
      </c>
      <c r="F21" s="32">
        <v>307.86</v>
      </c>
      <c r="G21" s="30">
        <v>-20.849999999999998</v>
      </c>
      <c r="H21" s="31">
        <f t="shared" si="1"/>
        <v>6.7725589553693233E-2</v>
      </c>
      <c r="I21" s="31">
        <f t="shared" si="2"/>
        <v>0.2892978946057731</v>
      </c>
      <c r="J21" s="32">
        <f t="shared" si="5"/>
        <v>89.063249833333316</v>
      </c>
      <c r="K21" s="32">
        <f t="shared" si="3"/>
        <v>6.3616607023809513</v>
      </c>
      <c r="L21" s="29">
        <v>33</v>
      </c>
      <c r="M21" s="33">
        <f t="shared" si="6"/>
        <v>0.42424242424242425</v>
      </c>
      <c r="N21" s="29">
        <v>205</v>
      </c>
      <c r="O21" s="34">
        <f t="shared" ref="O21:P21" si="29">D21/7</f>
        <v>2</v>
      </c>
      <c r="P21" s="34">
        <f t="shared" si="29"/>
        <v>0</v>
      </c>
      <c r="Q21" s="29">
        <f t="shared" si="8"/>
        <v>102</v>
      </c>
      <c r="R21" s="29"/>
      <c r="S21" s="35">
        <v>1.44606413994169</v>
      </c>
      <c r="T21" s="28">
        <v>615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3.9501388888888891E-2</v>
      </c>
      <c r="AD21" s="39">
        <f t="shared" si="12"/>
        <v>-0.76316683333333335</v>
      </c>
      <c r="AE21" s="39">
        <v>-4.9000000000000004</v>
      </c>
      <c r="AF21" s="39">
        <v>-5.8860416666666664</v>
      </c>
      <c r="AG21" s="39">
        <v>0</v>
      </c>
    </row>
    <row r="22" spans="1:33" ht="15.75" customHeight="1" x14ac:dyDescent="0.2">
      <c r="A22" s="28" t="s">
        <v>57</v>
      </c>
      <c r="B22" s="28" t="s">
        <v>350</v>
      </c>
      <c r="C22" s="15">
        <f t="shared" si="4"/>
        <v>20.650454545454547</v>
      </c>
      <c r="D22" s="29">
        <v>22</v>
      </c>
      <c r="E22" s="29">
        <v>0</v>
      </c>
      <c r="F22" s="30">
        <v>454.31000000000006</v>
      </c>
      <c r="G22" s="30">
        <v>-3.7600000000000002</v>
      </c>
      <c r="H22" s="31">
        <f t="shared" si="1"/>
        <v>8.2762871167264638E-3</v>
      </c>
      <c r="I22" s="31">
        <f t="shared" si="2"/>
        <v>0.3167689929049915</v>
      </c>
      <c r="J22" s="32">
        <f t="shared" si="5"/>
        <v>143.91132116666671</v>
      </c>
      <c r="K22" s="32">
        <f t="shared" si="3"/>
        <v>6.541423689393941</v>
      </c>
      <c r="L22" s="29">
        <v>52</v>
      </c>
      <c r="M22" s="33">
        <f t="shared" si="6"/>
        <v>0.42307692307692307</v>
      </c>
      <c r="N22" s="29">
        <v>183</v>
      </c>
      <c r="O22" s="34">
        <f t="shared" ref="O22:P22" si="30">D22/7</f>
        <v>3.1428571428571428</v>
      </c>
      <c r="P22" s="34">
        <f t="shared" si="30"/>
        <v>0</v>
      </c>
      <c r="Q22" s="29">
        <f t="shared" si="8"/>
        <v>58</v>
      </c>
      <c r="R22" s="29"/>
      <c r="S22" s="35">
        <v>1.6134969325153301</v>
      </c>
      <c r="T22" s="28">
        <v>555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3.9501388888888891E-2</v>
      </c>
      <c r="AD22" s="39">
        <f t="shared" si="12"/>
        <v>-1.1992621666666667</v>
      </c>
      <c r="AE22" s="39">
        <v>-4.9000000000000004</v>
      </c>
      <c r="AF22" s="39">
        <v>-5.8860416666666664</v>
      </c>
      <c r="AG22" s="39">
        <v>0</v>
      </c>
    </row>
    <row r="23" spans="1:33" ht="15.75" customHeight="1" x14ac:dyDescent="0.2">
      <c r="A23" s="28" t="s">
        <v>58</v>
      </c>
      <c r="B23" s="28" t="s">
        <v>82</v>
      </c>
      <c r="C23" s="15">
        <f t="shared" si="4"/>
        <v>20.431739130434782</v>
      </c>
      <c r="D23" s="29">
        <v>23</v>
      </c>
      <c r="E23" s="29">
        <v>0</v>
      </c>
      <c r="F23" s="32">
        <v>469.93</v>
      </c>
      <c r="G23" s="30">
        <v>-0.02</v>
      </c>
      <c r="H23" s="31">
        <f t="shared" si="1"/>
        <v>4.2559530142787224E-5</v>
      </c>
      <c r="I23" s="31">
        <f t="shared" si="2"/>
        <v>0.31938324342632607</v>
      </c>
      <c r="J23" s="32">
        <f t="shared" si="5"/>
        <v>150.0877675833334</v>
      </c>
      <c r="K23" s="32">
        <f t="shared" si="3"/>
        <v>6.5255551123188438</v>
      </c>
      <c r="L23" s="29">
        <v>60</v>
      </c>
      <c r="M23" s="33">
        <f t="shared" si="6"/>
        <v>0.38333333333333336</v>
      </c>
      <c r="N23" s="29">
        <v>160</v>
      </c>
      <c r="O23" s="34">
        <f t="shared" ref="O23:P23" si="31">D23/7</f>
        <v>3.2857142857142856</v>
      </c>
      <c r="P23" s="34">
        <f t="shared" si="31"/>
        <v>0</v>
      </c>
      <c r="Q23" s="29">
        <f t="shared" si="8"/>
        <v>48</v>
      </c>
      <c r="R23" s="29"/>
      <c r="S23" s="35">
        <v>1.87993138936535</v>
      </c>
      <c r="T23" s="28">
        <v>555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3.9501388888888891E-2</v>
      </c>
      <c r="AD23" s="39">
        <f t="shared" si="12"/>
        <v>-1.2537740833333333</v>
      </c>
      <c r="AE23" s="39">
        <v>-4.9000000000000004</v>
      </c>
      <c r="AF23" s="39">
        <v>-5.8860416666666664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21.990000000000002</v>
      </c>
      <c r="D24" s="29">
        <v>14</v>
      </c>
      <c r="E24" s="29">
        <v>0</v>
      </c>
      <c r="F24" s="32">
        <v>307.86</v>
      </c>
      <c r="G24" s="32">
        <v>-0.14000000000000001</v>
      </c>
      <c r="H24" s="31">
        <f t="shared" si="1"/>
        <v>4.5475216007276038E-4</v>
      </c>
      <c r="I24" s="31">
        <f t="shared" si="2"/>
        <v>0.3565687319993936</v>
      </c>
      <c r="J24" s="32">
        <f t="shared" si="5"/>
        <v>109.77324983333332</v>
      </c>
      <c r="K24" s="32">
        <f t="shared" si="3"/>
        <v>7.8409464166666663</v>
      </c>
      <c r="L24" s="29">
        <v>52</v>
      </c>
      <c r="M24" s="33">
        <f t="shared" si="6"/>
        <v>0.26923076923076922</v>
      </c>
      <c r="N24" s="29">
        <v>146</v>
      </c>
      <c r="O24" s="34">
        <f t="shared" ref="O24:P24" si="32">D24/7</f>
        <v>2</v>
      </c>
      <c r="P24" s="34">
        <f t="shared" si="32"/>
        <v>0</v>
      </c>
      <c r="Q24" s="29">
        <f t="shared" si="8"/>
        <v>73</v>
      </c>
      <c r="R24" s="29"/>
      <c r="S24" s="35">
        <v>1.68996960486322</v>
      </c>
      <c r="T24" s="28">
        <v>555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3.9501388888888891E-2</v>
      </c>
      <c r="AD24" s="39">
        <f t="shared" si="12"/>
        <v>-0.76316683333333335</v>
      </c>
      <c r="AE24" s="39">
        <v>-4.9000000000000004</v>
      </c>
      <c r="AF24" s="39">
        <v>-5.8860416666666664</v>
      </c>
      <c r="AG24" s="39">
        <v>0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21.99</v>
      </c>
      <c r="D25" s="16">
        <v>11</v>
      </c>
      <c r="E25" s="16">
        <v>0</v>
      </c>
      <c r="F25" s="17">
        <v>241.89</v>
      </c>
      <c r="G25" s="17">
        <v>0</v>
      </c>
      <c r="H25" s="31">
        <f t="shared" si="1"/>
        <v>0</v>
      </c>
      <c r="I25" s="31">
        <f t="shared" si="2"/>
        <v>0.35684347809610423</v>
      </c>
      <c r="J25" s="32">
        <f t="shared" si="5"/>
        <v>86.31686891666665</v>
      </c>
      <c r="K25" s="32">
        <f t="shared" si="3"/>
        <v>7.8469880833333319</v>
      </c>
      <c r="L25" s="16">
        <v>42</v>
      </c>
      <c r="M25" s="33">
        <f t="shared" si="6"/>
        <v>0.26190476190476192</v>
      </c>
      <c r="N25" s="16">
        <v>137</v>
      </c>
      <c r="O25" s="34">
        <f t="shared" ref="O25:P25" si="33">D25/7</f>
        <v>1.5714285714285714</v>
      </c>
      <c r="P25" s="34">
        <f t="shared" si="33"/>
        <v>0</v>
      </c>
      <c r="Q25" s="29">
        <f t="shared" si="8"/>
        <v>87</v>
      </c>
      <c r="R25" s="29"/>
      <c r="S25" s="21">
        <v>1.5284090909090911</v>
      </c>
      <c r="T25" s="28">
        <v>555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3.9501388888888891E-2</v>
      </c>
      <c r="AD25" s="39">
        <f t="shared" si="12"/>
        <v>-0.59963108333333337</v>
      </c>
      <c r="AE25" s="25">
        <v>-4.9000000000000004</v>
      </c>
      <c r="AF25" s="25">
        <v>-5.89</v>
      </c>
      <c r="AG25" s="25">
        <v>0</v>
      </c>
    </row>
    <row r="26" spans="1:33" ht="15.75" customHeight="1" x14ac:dyDescent="0.2">
      <c r="A26" s="14" t="s">
        <v>61</v>
      </c>
      <c r="B26" s="28" t="s">
        <v>82</v>
      </c>
      <c r="C26" s="15">
        <f t="shared" si="4"/>
        <v>21.990000000000002</v>
      </c>
      <c r="D26" s="16">
        <v>15</v>
      </c>
      <c r="E26" s="16">
        <v>0</v>
      </c>
      <c r="F26" s="17">
        <v>329.85</v>
      </c>
      <c r="G26" s="17">
        <v>-0.03</v>
      </c>
      <c r="H26" s="31">
        <f t="shared" si="1"/>
        <v>9.0950432014552063E-5</v>
      </c>
      <c r="I26" s="31">
        <f t="shared" si="2"/>
        <v>0.35465877292708836</v>
      </c>
      <c r="J26" s="32">
        <f t="shared" si="5"/>
        <v>116.98419625000011</v>
      </c>
      <c r="K26" s="32">
        <f t="shared" si="3"/>
        <v>7.7989464166666744</v>
      </c>
      <c r="L26" s="16">
        <v>62</v>
      </c>
      <c r="M26" s="33">
        <f t="shared" si="6"/>
        <v>0.24193548387096775</v>
      </c>
      <c r="N26" s="16">
        <v>122</v>
      </c>
      <c r="O26" s="34">
        <f t="shared" ref="O26:P26" si="34">D26/7</f>
        <v>2.1428571428571428</v>
      </c>
      <c r="P26" s="34">
        <f t="shared" si="34"/>
        <v>0</v>
      </c>
      <c r="Q26" s="29">
        <f t="shared" si="8"/>
        <v>56</v>
      </c>
      <c r="R26" s="29"/>
      <c r="S26" s="21">
        <v>1.67741935483871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3.9501388888888891E-2</v>
      </c>
      <c r="AD26" s="39">
        <f t="shared" si="12"/>
        <v>-0.81767875000000001</v>
      </c>
      <c r="AE26" s="25">
        <v>-4.95</v>
      </c>
      <c r="AF26" s="25">
        <v>-5.8860416666666602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21.990000000000002</v>
      </c>
      <c r="D27" s="16">
        <v>10</v>
      </c>
      <c r="E27" s="16">
        <v>0</v>
      </c>
      <c r="F27" s="17">
        <v>219.9</v>
      </c>
      <c r="G27" s="17">
        <v>0</v>
      </c>
      <c r="H27" s="31">
        <f t="shared" si="1"/>
        <v>0</v>
      </c>
      <c r="I27" s="31">
        <f t="shared" si="2"/>
        <v>0.35474972335910293</v>
      </c>
      <c r="J27" s="32">
        <f t="shared" si="5"/>
        <v>78.009464166666731</v>
      </c>
      <c r="K27" s="32">
        <f t="shared" si="3"/>
        <v>7.8009464166666733</v>
      </c>
      <c r="L27" s="16">
        <v>43</v>
      </c>
      <c r="M27" s="33">
        <f t="shared" si="6"/>
        <v>0.23255813953488372</v>
      </c>
      <c r="N27" s="16">
        <v>111</v>
      </c>
      <c r="O27" s="34">
        <f t="shared" ref="O27:P27" si="35">D27/7</f>
        <v>1.4285714285714286</v>
      </c>
      <c r="P27" s="34">
        <f t="shared" si="35"/>
        <v>0</v>
      </c>
      <c r="Q27" s="29">
        <f t="shared" si="8"/>
        <v>77</v>
      </c>
      <c r="R27" s="29"/>
      <c r="S27" s="21">
        <v>1.8330494037478711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3.9501388888888891E-2</v>
      </c>
      <c r="AD27" s="39">
        <f t="shared" si="12"/>
        <v>-0.54511916666666671</v>
      </c>
      <c r="AE27" s="25">
        <v>-4.95</v>
      </c>
      <c r="AF27" s="25">
        <v>-5.8860416666666602</v>
      </c>
      <c r="AG27" s="25">
        <v>0</v>
      </c>
    </row>
    <row r="28" spans="1:33" ht="15.75" customHeight="1" x14ac:dyDescent="0.2">
      <c r="A28" s="14" t="s">
        <v>63</v>
      </c>
      <c r="B28" s="14" t="s">
        <v>232</v>
      </c>
      <c r="C28" s="15">
        <f t="shared" si="4"/>
        <v>21.99</v>
      </c>
      <c r="D28" s="16">
        <v>4</v>
      </c>
      <c r="E28" s="16">
        <v>0</v>
      </c>
      <c r="F28" s="17">
        <v>87.96</v>
      </c>
      <c r="G28" s="17">
        <v>-0.06</v>
      </c>
      <c r="H28" s="31">
        <f t="shared" si="1"/>
        <v>6.8212824010914052E-4</v>
      </c>
      <c r="I28" s="31">
        <f t="shared" si="2"/>
        <v>0.35406759511899366</v>
      </c>
      <c r="J28" s="32">
        <f t="shared" si="5"/>
        <v>31.14378566666668</v>
      </c>
      <c r="K28" s="32">
        <f t="shared" si="3"/>
        <v>7.7859464166666701</v>
      </c>
      <c r="L28" s="16">
        <v>43</v>
      </c>
      <c r="M28" s="33">
        <f t="shared" si="6"/>
        <v>9.3023255813953487E-2</v>
      </c>
      <c r="N28" s="16">
        <v>107</v>
      </c>
      <c r="O28" s="34">
        <f t="shared" ref="O28:P28" si="36">D28/7</f>
        <v>0.5714285714285714</v>
      </c>
      <c r="P28" s="34">
        <f t="shared" si="36"/>
        <v>0</v>
      </c>
      <c r="Q28" s="29">
        <f t="shared" si="8"/>
        <v>187</v>
      </c>
      <c r="R28" s="29"/>
      <c r="S28" s="21">
        <v>1.94392523364486</v>
      </c>
      <c r="T28" s="14" t="s">
        <v>33</v>
      </c>
      <c r="U28" s="22" t="s">
        <v>33</v>
      </c>
      <c r="V28" s="43" t="s">
        <v>634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3.9501388888888891E-2</v>
      </c>
      <c r="AD28" s="39">
        <f t="shared" si="12"/>
        <v>-0.21804766666666667</v>
      </c>
      <c r="AE28" s="25">
        <v>-4.95</v>
      </c>
      <c r="AF28" s="25">
        <v>-5.8860416666666602</v>
      </c>
      <c r="AG28" s="25">
        <v>0</v>
      </c>
    </row>
    <row r="29" spans="1:33" ht="15.75" customHeight="1" x14ac:dyDescent="0.2">
      <c r="A29" s="14" t="s">
        <v>65</v>
      </c>
      <c r="B29" s="14" t="s">
        <v>281</v>
      </c>
      <c r="C29" s="15">
        <f t="shared" si="4"/>
        <v>20.735454545454544</v>
      </c>
      <c r="D29" s="16">
        <v>22</v>
      </c>
      <c r="E29" s="16">
        <v>0</v>
      </c>
      <c r="F29" s="17">
        <v>456.18</v>
      </c>
      <c r="G29" s="17">
        <v>0</v>
      </c>
      <c r="H29" s="31">
        <f t="shared" si="1"/>
        <v>0</v>
      </c>
      <c r="I29" s="31">
        <f t="shared" si="2"/>
        <v>0.30182500203136214</v>
      </c>
      <c r="J29" s="32">
        <f t="shared" si="5"/>
        <v>137.68652942666679</v>
      </c>
      <c r="K29" s="32">
        <f t="shared" si="3"/>
        <v>6.2584786103030359</v>
      </c>
      <c r="L29" s="16">
        <v>45</v>
      </c>
      <c r="M29" s="33">
        <f t="shared" si="6"/>
        <v>0.48888888888888887</v>
      </c>
      <c r="N29" s="16">
        <v>90</v>
      </c>
      <c r="O29" s="34">
        <f t="shared" ref="O29:P29" si="37">D29/7</f>
        <v>3.1428571428571428</v>
      </c>
      <c r="P29" s="34">
        <f t="shared" si="37"/>
        <v>0</v>
      </c>
      <c r="Q29" s="29">
        <f t="shared" si="8"/>
        <v>28</v>
      </c>
      <c r="R29" s="29"/>
      <c r="S29" s="21">
        <v>1.5174506828528069</v>
      </c>
      <c r="T29" s="14" t="s">
        <v>33</v>
      </c>
      <c r="U29" s="22" t="s">
        <v>33</v>
      </c>
      <c r="V29" s="43" t="s">
        <v>634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3.9501388888888891E-2</v>
      </c>
      <c r="AD29" s="39">
        <f t="shared" si="12"/>
        <v>-1.1992621666666667</v>
      </c>
      <c r="AE29" s="25">
        <v>-4.95</v>
      </c>
      <c r="AF29" s="25">
        <v>-6.3621458366666603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21.656666666666666</v>
      </c>
      <c r="D30" s="16">
        <v>6</v>
      </c>
      <c r="E30" s="16">
        <v>0</v>
      </c>
      <c r="F30" s="17">
        <v>129.94</v>
      </c>
      <c r="G30" s="17">
        <v>0</v>
      </c>
      <c r="H30" s="31">
        <f t="shared" si="1"/>
        <v>0</v>
      </c>
      <c r="I30" s="31">
        <f t="shared" si="2"/>
        <v>0.34366549083615505</v>
      </c>
      <c r="J30" s="32">
        <f t="shared" si="5"/>
        <v>44.655893879249987</v>
      </c>
      <c r="K30" s="32">
        <f t="shared" si="3"/>
        <v>7.4426489798749982</v>
      </c>
      <c r="L30" s="16">
        <v>33</v>
      </c>
      <c r="M30" s="33">
        <f t="shared" si="6"/>
        <v>0.18181818181818182</v>
      </c>
      <c r="N30" s="16">
        <v>79</v>
      </c>
      <c r="O30" s="34">
        <f t="shared" ref="O30:P30" si="38">D30/7</f>
        <v>0.8571428571428571</v>
      </c>
      <c r="P30" s="34">
        <f t="shared" si="38"/>
        <v>0</v>
      </c>
      <c r="Q30" s="29">
        <f t="shared" si="8"/>
        <v>92</v>
      </c>
      <c r="R30" s="29"/>
      <c r="S30" s="21">
        <v>1.579288025889968</v>
      </c>
      <c r="T30" s="14" t="s">
        <v>33</v>
      </c>
      <c r="U30" s="22" t="s">
        <v>33</v>
      </c>
      <c r="V30" s="43" t="s">
        <v>634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3.9501388888888891E-2</v>
      </c>
      <c r="AD30" s="39">
        <f t="shared" si="12"/>
        <v>-0.32707150000000001</v>
      </c>
      <c r="AE30" s="25">
        <v>-4.95</v>
      </c>
      <c r="AF30" s="25">
        <v>-5.9610057701250003</v>
      </c>
      <c r="AG30" s="25">
        <v>0</v>
      </c>
    </row>
    <row r="31" spans="1:33" ht="15.75" customHeight="1" x14ac:dyDescent="0.2">
      <c r="A31" s="14" t="s">
        <v>67</v>
      </c>
      <c r="B31" s="28" t="s">
        <v>82</v>
      </c>
      <c r="C31" s="15">
        <f t="shared" si="4"/>
        <v>21.99</v>
      </c>
      <c r="D31" s="16">
        <v>8</v>
      </c>
      <c r="E31" s="16">
        <v>0</v>
      </c>
      <c r="F31" s="17">
        <v>175.92</v>
      </c>
      <c r="G31" s="44">
        <v>0</v>
      </c>
      <c r="H31" s="31">
        <f t="shared" si="1"/>
        <v>0</v>
      </c>
      <c r="I31" s="31">
        <f t="shared" si="2"/>
        <v>0.35134071456154292</v>
      </c>
      <c r="J31" s="32">
        <f t="shared" si="5"/>
        <v>61.80785850566663</v>
      </c>
      <c r="K31" s="32">
        <f t="shared" si="3"/>
        <v>7.7259823132083287</v>
      </c>
      <c r="L31" s="16">
        <v>41</v>
      </c>
      <c r="M31" s="33">
        <f t="shared" si="6"/>
        <v>0.1951219512195122</v>
      </c>
      <c r="N31" s="16">
        <v>69</v>
      </c>
      <c r="O31" s="34">
        <f t="shared" ref="O31:P32" si="39">D31/7</f>
        <v>1.1428571428571428</v>
      </c>
      <c r="P31" s="34">
        <f t="shared" si="39"/>
        <v>0</v>
      </c>
      <c r="Q31" s="29">
        <f t="shared" si="8"/>
        <v>60</v>
      </c>
      <c r="R31" s="29"/>
      <c r="S31" s="21">
        <v>1.49655172413793</v>
      </c>
      <c r="T31" s="14">
        <v>555</v>
      </c>
      <c r="U31" s="22" t="s">
        <v>33</v>
      </c>
      <c r="V31" s="43" t="s">
        <v>634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3.9501388888888891E-2</v>
      </c>
      <c r="AD31" s="39">
        <f t="shared" si="12"/>
        <v>-0.43609533333333333</v>
      </c>
      <c r="AE31" s="45">
        <v>-4.95</v>
      </c>
      <c r="AF31" s="45">
        <v>-5.9610057701250012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21.99</v>
      </c>
      <c r="D32" s="54">
        <v>8</v>
      </c>
      <c r="E32" s="54">
        <v>0</v>
      </c>
      <c r="F32" s="55">
        <v>175.92</v>
      </c>
      <c r="G32" s="55">
        <v>0</v>
      </c>
      <c r="H32" s="31">
        <f t="shared" si="1"/>
        <v>0</v>
      </c>
      <c r="I32" s="31">
        <f t="shared" si="2"/>
        <v>0.35134071456154303</v>
      </c>
      <c r="J32" s="32">
        <f t="shared" si="5"/>
        <v>61.807858505666644</v>
      </c>
      <c r="K32" s="32">
        <f t="shared" si="3"/>
        <v>7.7259823132083305</v>
      </c>
      <c r="L32" s="54">
        <v>22</v>
      </c>
      <c r="M32" s="33">
        <f t="shared" si="6"/>
        <v>0.36363636363636365</v>
      </c>
      <c r="N32" s="54">
        <v>61</v>
      </c>
      <c r="O32" s="34">
        <f t="shared" si="39"/>
        <v>1.1428571428571428</v>
      </c>
      <c r="P32" s="34">
        <f t="shared" si="39"/>
        <v>0</v>
      </c>
      <c r="Q32" s="29">
        <f t="shared" si="8"/>
        <v>53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1.582150101419878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3.9501388888888891E-2</v>
      </c>
      <c r="AD32" s="39">
        <f t="shared" si="12"/>
        <v>-0.43609533333333333</v>
      </c>
      <c r="AE32" s="60">
        <v>-4.95</v>
      </c>
      <c r="AF32" s="60">
        <v>-5.9610057701250003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B6D7A8"/>
  </sheetPr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3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Info!B1:BJ5000""),3,FALSE),"""")"),"Brushed Gold Kitchen Cabinet Pulls - 3 Inch Hole Center Bin Cup Drawer Handles - 10 Pack of Kitchen Cabinet Hardware")</f>
        <v>Brushed Gold Kitchen Cabinet Pulls - 3 Inch Hole Center Bin Cup Drawer Handles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Info!B1:BJ5000""),2,FALSE),"""")"),"B08LDW1D73")</f>
        <v>B08LDW1D73</v>
      </c>
      <c r="B2" s="2" t="s">
        <v>635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12.310823661176459</v>
      </c>
      <c r="D3" s="4">
        <f>SUM(D4:D99702)</f>
        <v>51</v>
      </c>
      <c r="E3" s="4"/>
      <c r="F3" s="5">
        <f t="shared" ref="F3:G3" si="0">SUM(F4:F99702)</f>
        <v>952.49</v>
      </c>
      <c r="G3" s="5">
        <f t="shared" si="0"/>
        <v>-248.13</v>
      </c>
      <c r="H3" s="6">
        <f>G3/F3*-1</f>
        <v>0.26050667198605759</v>
      </c>
      <c r="I3" s="7">
        <f>J3/F3</f>
        <v>2.2143898677764166E-2</v>
      </c>
      <c r="J3" s="5">
        <f>SUM(J4:J99702)</f>
        <v>21.09184205158359</v>
      </c>
      <c r="K3" s="5">
        <f>J3/D3</f>
        <v>0.41356553042320765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8</v>
      </c>
      <c r="X3" s="6">
        <f>W3/D3</f>
        <v>0.15686274509803921</v>
      </c>
      <c r="Y3" s="5"/>
      <c r="Z3" s="4"/>
      <c r="AA3" s="4"/>
      <c r="AB3" s="4"/>
      <c r="AC3" s="4"/>
      <c r="AD3" s="5">
        <f>SUM(AD4:AD99702)</f>
        <v>-2.7152302604166674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Info!B2:BZ3000""),37,FALSE)),"""")*-1"),-5.51420011199999)</f>
        <v>-5.5142001119999904</v>
      </c>
      <c r="AG3" s="5">
        <f>SUM(AG4:AG99702)</f>
        <v>0</v>
      </c>
    </row>
    <row r="4" spans="1:33" ht="15.75" hidden="1" customHeight="1" x14ac:dyDescent="0.2">
      <c r="A4" s="14" t="s">
        <v>31</v>
      </c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1"/>
      <c r="AB4" s="26"/>
      <c r="AC4" s="27"/>
      <c r="AD4" s="25"/>
      <c r="AE4" s="25"/>
      <c r="AF4" s="25"/>
      <c r="AG4" s="25"/>
    </row>
    <row r="5" spans="1:33" ht="15.75" hidden="1" customHeight="1" x14ac:dyDescent="0.2">
      <c r="A5" s="28" t="s">
        <v>35</v>
      </c>
      <c r="B5" s="28"/>
      <c r="C5" s="15"/>
      <c r="D5" s="29"/>
      <c r="E5" s="29"/>
      <c r="F5" s="30"/>
      <c r="G5" s="30"/>
      <c r="H5" s="31"/>
      <c r="I5" s="31"/>
      <c r="J5" s="32"/>
      <c r="K5" s="32"/>
      <c r="L5" s="29"/>
      <c r="M5" s="33"/>
      <c r="N5" s="29"/>
      <c r="O5" s="34"/>
      <c r="P5" s="34"/>
      <c r="Q5" s="29"/>
      <c r="R5" s="29"/>
      <c r="S5" s="35"/>
      <c r="T5" s="28"/>
      <c r="U5" s="36"/>
      <c r="V5" s="37"/>
      <c r="W5" s="28"/>
      <c r="X5" s="38"/>
      <c r="Y5" s="39"/>
      <c r="Z5" s="28"/>
      <c r="AA5" s="28"/>
      <c r="AB5" s="40"/>
      <c r="AC5" s="41"/>
      <c r="AD5" s="39"/>
      <c r="AE5" s="39"/>
      <c r="AF5" s="39"/>
      <c r="AG5" s="39"/>
    </row>
    <row r="6" spans="1:33" ht="15.75" hidden="1" customHeight="1" x14ac:dyDescent="0.2">
      <c r="A6" s="28" t="s">
        <v>37</v>
      </c>
      <c r="B6" s="28"/>
      <c r="C6" s="15"/>
      <c r="D6" s="29"/>
      <c r="E6" s="29"/>
      <c r="F6" s="30"/>
      <c r="G6" s="30"/>
      <c r="H6" s="31"/>
      <c r="I6" s="31"/>
      <c r="J6" s="32"/>
      <c r="K6" s="32"/>
      <c r="L6" s="29"/>
      <c r="M6" s="33"/>
      <c r="N6" s="29"/>
      <c r="O6" s="34"/>
      <c r="P6" s="34"/>
      <c r="Q6" s="29"/>
      <c r="R6" s="29"/>
      <c r="S6" s="35"/>
      <c r="T6" s="28"/>
      <c r="U6" s="36"/>
      <c r="V6" s="37"/>
      <c r="W6" s="28"/>
      <c r="X6" s="38"/>
      <c r="Y6" s="39"/>
      <c r="Z6" s="28"/>
      <c r="AA6" s="28"/>
      <c r="AB6" s="40"/>
      <c r="AC6" s="41"/>
      <c r="AD6" s="39"/>
      <c r="AE6" s="39"/>
      <c r="AF6" s="39"/>
      <c r="AG6" s="39"/>
    </row>
    <row r="7" spans="1:33" ht="15.75" hidden="1" customHeight="1" x14ac:dyDescent="0.2">
      <c r="A7" s="28" t="s">
        <v>39</v>
      </c>
      <c r="B7" s="28"/>
      <c r="C7" s="15"/>
      <c r="D7" s="29"/>
      <c r="E7" s="29"/>
      <c r="F7" s="30"/>
      <c r="G7" s="30"/>
      <c r="H7" s="31"/>
      <c r="I7" s="31"/>
      <c r="J7" s="32"/>
      <c r="K7" s="32"/>
      <c r="L7" s="29"/>
      <c r="M7" s="33"/>
      <c r="N7" s="29"/>
      <c r="O7" s="34"/>
      <c r="P7" s="34"/>
      <c r="Q7" s="29"/>
      <c r="R7" s="29"/>
      <c r="S7" s="35"/>
      <c r="T7" s="28"/>
      <c r="U7" s="36"/>
      <c r="V7" s="37"/>
      <c r="W7" s="28"/>
      <c r="X7" s="38"/>
      <c r="Y7" s="39"/>
      <c r="Z7" s="28"/>
      <c r="AA7" s="28"/>
      <c r="AB7" s="40"/>
      <c r="AC7" s="41"/>
      <c r="AD7" s="39"/>
      <c r="AE7" s="39"/>
      <c r="AF7" s="39"/>
      <c r="AG7" s="39"/>
    </row>
    <row r="8" spans="1:33" ht="15.75" hidden="1" customHeight="1" x14ac:dyDescent="0.2">
      <c r="A8" s="28" t="s">
        <v>41</v>
      </c>
      <c r="B8" s="28"/>
      <c r="C8" s="15"/>
      <c r="D8" s="29"/>
      <c r="E8" s="29"/>
      <c r="F8" s="30"/>
      <c r="G8" s="30"/>
      <c r="H8" s="31"/>
      <c r="I8" s="31"/>
      <c r="J8" s="32"/>
      <c r="K8" s="32"/>
      <c r="L8" s="29"/>
      <c r="M8" s="33"/>
      <c r="N8" s="29"/>
      <c r="O8" s="34"/>
      <c r="P8" s="34"/>
      <c r="Q8" s="29"/>
      <c r="R8" s="29"/>
      <c r="S8" s="35"/>
      <c r="T8" s="28"/>
      <c r="U8" s="36"/>
      <c r="V8" s="37"/>
      <c r="W8" s="28"/>
      <c r="X8" s="38"/>
      <c r="Y8" s="39"/>
      <c r="Z8" s="28"/>
      <c r="AA8" s="28"/>
      <c r="AB8" s="40"/>
      <c r="AC8" s="41"/>
      <c r="AD8" s="39"/>
      <c r="AE8" s="39"/>
      <c r="AF8" s="39"/>
      <c r="AG8" s="39"/>
    </row>
    <row r="9" spans="1:33" ht="15.75" hidden="1" customHeight="1" x14ac:dyDescent="0.2">
      <c r="A9" s="28" t="s">
        <v>43</v>
      </c>
      <c r="B9" s="28"/>
      <c r="C9" s="15"/>
      <c r="D9" s="29"/>
      <c r="E9" s="29"/>
      <c r="F9" s="30"/>
      <c r="G9" s="30"/>
      <c r="H9" s="31"/>
      <c r="I9" s="31"/>
      <c r="J9" s="32"/>
      <c r="K9" s="32"/>
      <c r="L9" s="29"/>
      <c r="M9" s="33"/>
      <c r="N9" s="29"/>
      <c r="O9" s="34"/>
      <c r="P9" s="34"/>
      <c r="Q9" s="29"/>
      <c r="R9" s="29"/>
      <c r="S9" s="35"/>
      <c r="T9" s="28"/>
      <c r="U9" s="36"/>
      <c r="V9" s="37"/>
      <c r="W9" s="28"/>
      <c r="X9" s="38"/>
      <c r="Y9" s="39"/>
      <c r="Z9" s="28"/>
      <c r="AA9" s="28"/>
      <c r="AB9" s="40"/>
      <c r="AC9" s="41"/>
      <c r="AD9" s="39"/>
      <c r="AE9" s="39"/>
      <c r="AF9" s="39"/>
      <c r="AG9" s="39"/>
    </row>
    <row r="10" spans="1:33" ht="15.75" hidden="1" customHeight="1" x14ac:dyDescent="0.2">
      <c r="A10" s="28" t="s">
        <v>44</v>
      </c>
      <c r="B10" s="28"/>
      <c r="C10" s="15"/>
      <c r="D10" s="29"/>
      <c r="E10" s="29"/>
      <c r="F10" s="30"/>
      <c r="G10" s="30"/>
      <c r="H10" s="31"/>
      <c r="I10" s="31"/>
      <c r="J10" s="32"/>
      <c r="K10" s="32"/>
      <c r="L10" s="29"/>
      <c r="M10" s="33"/>
      <c r="N10" s="29"/>
      <c r="O10" s="34"/>
      <c r="P10" s="34"/>
      <c r="Q10" s="29"/>
      <c r="R10" s="29"/>
      <c r="S10" s="35"/>
      <c r="T10" s="28"/>
      <c r="U10" s="36"/>
      <c r="V10" s="37"/>
      <c r="W10" s="28"/>
      <c r="X10" s="38"/>
      <c r="Y10" s="39"/>
      <c r="Z10" s="28"/>
      <c r="AA10" s="28"/>
      <c r="AB10" s="40"/>
      <c r="AC10" s="41"/>
      <c r="AD10" s="39"/>
      <c r="AE10" s="39"/>
      <c r="AF10" s="39"/>
      <c r="AG10" s="39"/>
    </row>
    <row r="11" spans="1:33" ht="15.75" hidden="1" customHeight="1" x14ac:dyDescent="0.2">
      <c r="A11" s="28" t="s">
        <v>45</v>
      </c>
      <c r="B11" s="28"/>
      <c r="C11" s="15"/>
      <c r="D11" s="29"/>
      <c r="E11" s="29"/>
      <c r="F11" s="30"/>
      <c r="G11" s="30"/>
      <c r="H11" s="31"/>
      <c r="I11" s="31"/>
      <c r="J11" s="32"/>
      <c r="K11" s="32"/>
      <c r="L11" s="29"/>
      <c r="M11" s="33"/>
      <c r="N11" s="29"/>
      <c r="O11" s="34"/>
      <c r="P11" s="34"/>
      <c r="Q11" s="29"/>
      <c r="R11" s="29"/>
      <c r="S11" s="35"/>
      <c r="T11" s="28"/>
      <c r="U11" s="36"/>
      <c r="V11" s="37"/>
      <c r="W11" s="28"/>
      <c r="X11" s="38"/>
      <c r="Y11" s="39"/>
      <c r="Z11" s="28"/>
      <c r="AA11" s="28"/>
      <c r="AB11" s="40"/>
      <c r="AC11" s="41"/>
      <c r="AD11" s="39"/>
      <c r="AE11" s="39"/>
      <c r="AF11" s="39"/>
      <c r="AG11" s="39"/>
    </row>
    <row r="12" spans="1:33" ht="15.75" hidden="1" customHeight="1" x14ac:dyDescent="0.2">
      <c r="A12" s="28" t="s">
        <v>46</v>
      </c>
      <c r="B12" s="28"/>
      <c r="C12" s="15"/>
      <c r="D12" s="29"/>
      <c r="E12" s="29"/>
      <c r="F12" s="30"/>
      <c r="G12" s="30"/>
      <c r="H12" s="31"/>
      <c r="I12" s="31"/>
      <c r="J12" s="32"/>
      <c r="K12" s="32"/>
      <c r="L12" s="29"/>
      <c r="M12" s="33"/>
      <c r="N12" s="29"/>
      <c r="O12" s="34"/>
      <c r="P12" s="34"/>
      <c r="Q12" s="29"/>
      <c r="R12" s="29"/>
      <c r="S12" s="35"/>
      <c r="T12" s="28"/>
      <c r="U12" s="36"/>
      <c r="V12" s="37"/>
      <c r="W12" s="28"/>
      <c r="X12" s="38"/>
      <c r="Y12" s="39"/>
      <c r="Z12" s="28"/>
      <c r="AA12" s="28"/>
      <c r="AB12" s="40"/>
      <c r="AC12" s="41"/>
      <c r="AD12" s="39"/>
      <c r="AE12" s="39"/>
      <c r="AF12" s="39"/>
      <c r="AG12" s="39"/>
    </row>
    <row r="13" spans="1:33" ht="15.75" hidden="1" customHeight="1" x14ac:dyDescent="0.2">
      <c r="A13" s="28" t="s">
        <v>47</v>
      </c>
      <c r="B13" s="28"/>
      <c r="C13" s="15"/>
      <c r="D13" s="29"/>
      <c r="E13" s="29"/>
      <c r="F13" s="32"/>
      <c r="G13" s="30"/>
      <c r="H13" s="31"/>
      <c r="I13" s="31"/>
      <c r="J13" s="32"/>
      <c r="K13" s="32"/>
      <c r="L13" s="29"/>
      <c r="M13" s="33"/>
      <c r="N13" s="29"/>
      <c r="O13" s="34"/>
      <c r="P13" s="34"/>
      <c r="Q13" s="29"/>
      <c r="R13" s="29"/>
      <c r="S13" s="35"/>
      <c r="T13" s="28"/>
      <c r="U13" s="36"/>
      <c r="V13" s="37"/>
      <c r="W13" s="28"/>
      <c r="X13" s="38"/>
      <c r="Y13" s="39"/>
      <c r="Z13" s="28"/>
      <c r="AA13" s="28"/>
      <c r="AB13" s="40"/>
      <c r="AC13" s="41"/>
      <c r="AD13" s="39"/>
      <c r="AE13" s="39"/>
      <c r="AF13" s="39"/>
      <c r="AG13" s="39"/>
    </row>
    <row r="14" spans="1:33" ht="15.75" hidden="1" customHeight="1" x14ac:dyDescent="0.2">
      <c r="A14" s="28" t="s">
        <v>48</v>
      </c>
      <c r="B14" s="28"/>
      <c r="C14" s="15"/>
      <c r="D14" s="29"/>
      <c r="E14" s="29"/>
      <c r="F14" s="32"/>
      <c r="G14" s="30"/>
      <c r="H14" s="31"/>
      <c r="I14" s="31"/>
      <c r="J14" s="32"/>
      <c r="K14" s="32"/>
      <c r="L14" s="29"/>
      <c r="M14" s="33"/>
      <c r="N14" s="29"/>
      <c r="O14" s="34"/>
      <c r="P14" s="34"/>
      <c r="Q14" s="29"/>
      <c r="R14" s="29"/>
      <c r="S14" s="35"/>
      <c r="T14" s="28"/>
      <c r="U14" s="36"/>
      <c r="V14" s="37"/>
      <c r="W14" s="28"/>
      <c r="X14" s="38"/>
      <c r="Y14" s="39"/>
      <c r="Z14" s="28"/>
      <c r="AA14" s="28"/>
      <c r="AB14" s="40"/>
      <c r="AC14" s="41"/>
      <c r="AD14" s="39"/>
      <c r="AE14" s="39"/>
      <c r="AF14" s="39"/>
      <c r="AG14" s="39"/>
    </row>
    <row r="15" spans="1:33" ht="15.75" hidden="1" customHeight="1" x14ac:dyDescent="0.2">
      <c r="A15" s="28" t="s">
        <v>49</v>
      </c>
      <c r="B15" s="28"/>
      <c r="C15" s="15"/>
      <c r="D15" s="29"/>
      <c r="E15" s="29"/>
      <c r="F15" s="32"/>
      <c r="G15" s="30"/>
      <c r="H15" s="31"/>
      <c r="I15" s="31"/>
      <c r="J15" s="32"/>
      <c r="K15" s="32"/>
      <c r="L15" s="29"/>
      <c r="M15" s="33"/>
      <c r="N15" s="29"/>
      <c r="O15" s="34"/>
      <c r="P15" s="34"/>
      <c r="Q15" s="29"/>
      <c r="R15" s="29"/>
      <c r="S15" s="35"/>
      <c r="T15" s="28"/>
      <c r="U15" s="36"/>
      <c r="V15" s="37"/>
      <c r="W15" s="28"/>
      <c r="X15" s="38"/>
      <c r="Y15" s="39"/>
      <c r="Z15" s="28"/>
      <c r="AA15" s="28"/>
      <c r="AB15" s="40"/>
      <c r="AC15" s="41"/>
      <c r="AD15" s="39"/>
      <c r="AE15" s="39"/>
      <c r="AF15" s="39"/>
      <c r="AG15" s="39"/>
    </row>
    <row r="16" spans="1:33" ht="15.75" hidden="1" customHeight="1" x14ac:dyDescent="0.2">
      <c r="A16" s="28" t="s">
        <v>50</v>
      </c>
      <c r="B16" s="28"/>
      <c r="C16" s="15"/>
      <c r="D16" s="29"/>
      <c r="E16" s="29"/>
      <c r="F16" s="32"/>
      <c r="G16" s="30"/>
      <c r="H16" s="31"/>
      <c r="I16" s="31"/>
      <c r="J16" s="32"/>
      <c r="K16" s="32"/>
      <c r="L16" s="29"/>
      <c r="M16" s="33"/>
      <c r="N16" s="29"/>
      <c r="O16" s="34"/>
      <c r="P16" s="34"/>
      <c r="Q16" s="29"/>
      <c r="R16" s="29"/>
      <c r="S16" s="35"/>
      <c r="T16" s="28"/>
      <c r="U16" s="36"/>
      <c r="V16" s="37"/>
      <c r="W16" s="28"/>
      <c r="X16" s="38"/>
      <c r="Y16" s="39"/>
      <c r="Z16" s="28"/>
      <c r="AA16" s="28"/>
      <c r="AB16" s="40"/>
      <c r="AC16" s="41"/>
      <c r="AD16" s="39"/>
      <c r="AE16" s="39"/>
      <c r="AF16" s="39"/>
      <c r="AG16" s="39"/>
    </row>
    <row r="17" spans="1:33" ht="15.75" hidden="1" customHeight="1" x14ac:dyDescent="0.2">
      <c r="A17" s="28" t="s">
        <v>51</v>
      </c>
      <c r="B17" s="28"/>
      <c r="C17" s="15"/>
      <c r="D17" s="29"/>
      <c r="E17" s="29"/>
      <c r="F17" s="32"/>
      <c r="G17" s="30"/>
      <c r="H17" s="31"/>
      <c r="I17" s="31"/>
      <c r="J17" s="32"/>
      <c r="K17" s="32"/>
      <c r="L17" s="29"/>
      <c r="M17" s="33"/>
      <c r="N17" s="29"/>
      <c r="O17" s="34"/>
      <c r="P17" s="34"/>
      <c r="Q17" s="29"/>
      <c r="R17" s="29"/>
      <c r="S17" s="35"/>
      <c r="T17" s="28"/>
      <c r="U17" s="36"/>
      <c r="V17" s="37"/>
      <c r="W17" s="28"/>
      <c r="X17" s="38"/>
      <c r="Y17" s="39"/>
      <c r="Z17" s="28"/>
      <c r="AA17" s="28"/>
      <c r="AB17" s="40"/>
      <c r="AC17" s="41"/>
      <c r="AD17" s="39"/>
      <c r="AE17" s="39"/>
      <c r="AF17" s="39"/>
      <c r="AG17" s="39"/>
    </row>
    <row r="18" spans="1:33" ht="15.75" hidden="1" customHeight="1" x14ac:dyDescent="0.2">
      <c r="A18" s="28" t="s">
        <v>52</v>
      </c>
      <c r="B18" s="28"/>
      <c r="C18" s="15"/>
      <c r="D18" s="29"/>
      <c r="E18" s="29"/>
      <c r="F18" s="32"/>
      <c r="G18" s="30"/>
      <c r="H18" s="31"/>
      <c r="I18" s="31"/>
      <c r="J18" s="32"/>
      <c r="K18" s="32"/>
      <c r="L18" s="29"/>
      <c r="M18" s="33"/>
      <c r="N18" s="29"/>
      <c r="O18" s="34"/>
      <c r="P18" s="34"/>
      <c r="Q18" s="29"/>
      <c r="R18" s="29"/>
      <c r="S18" s="35"/>
      <c r="T18" s="28"/>
      <c r="U18" s="36"/>
      <c r="V18" s="37"/>
      <c r="W18" s="28"/>
      <c r="X18" s="38"/>
      <c r="Y18" s="39"/>
      <c r="Z18" s="28"/>
      <c r="AA18" s="28"/>
      <c r="AB18" s="40"/>
      <c r="AC18" s="41"/>
      <c r="AD18" s="39"/>
      <c r="AE18" s="39"/>
      <c r="AF18" s="39"/>
      <c r="AG18" s="39"/>
    </row>
    <row r="19" spans="1:33" ht="15.75" hidden="1" customHeight="1" x14ac:dyDescent="0.2">
      <c r="A19" s="28" t="s">
        <v>54</v>
      </c>
      <c r="B19" s="28"/>
      <c r="C19" s="15"/>
      <c r="D19" s="29"/>
      <c r="E19" s="29"/>
      <c r="F19" s="32"/>
      <c r="G19" s="30"/>
      <c r="H19" s="31"/>
      <c r="I19" s="31"/>
      <c r="J19" s="32"/>
      <c r="K19" s="32"/>
      <c r="L19" s="29"/>
      <c r="M19" s="33"/>
      <c r="N19" s="29"/>
      <c r="O19" s="34"/>
      <c r="P19" s="34"/>
      <c r="Q19" s="29"/>
      <c r="R19" s="29"/>
      <c r="S19" s="35"/>
      <c r="T19" s="28"/>
      <c r="U19" s="36"/>
      <c r="V19" s="37"/>
      <c r="W19" s="28"/>
      <c r="X19" s="38"/>
      <c r="Y19" s="39"/>
      <c r="Z19" s="28"/>
      <c r="AA19" s="28"/>
      <c r="AB19" s="40"/>
      <c r="AC19" s="41"/>
      <c r="AD19" s="39"/>
      <c r="AE19" s="39"/>
      <c r="AF19" s="39"/>
      <c r="AG19" s="39"/>
    </row>
    <row r="20" spans="1:33" ht="15.75" hidden="1" customHeight="1" x14ac:dyDescent="0.2">
      <c r="A20" s="28" t="s">
        <v>55</v>
      </c>
      <c r="B20" s="28"/>
      <c r="C20" s="15"/>
      <c r="D20" s="29"/>
      <c r="E20" s="29"/>
      <c r="F20" s="32"/>
      <c r="G20" s="30"/>
      <c r="H20" s="31"/>
      <c r="I20" s="31"/>
      <c r="J20" s="32"/>
      <c r="K20" s="32"/>
      <c r="L20" s="29"/>
      <c r="M20" s="33"/>
      <c r="N20" s="29"/>
      <c r="O20" s="34"/>
      <c r="P20" s="34"/>
      <c r="Q20" s="29"/>
      <c r="R20" s="29"/>
      <c r="S20" s="35"/>
      <c r="T20" s="28"/>
      <c r="U20" s="36"/>
      <c r="V20" s="37"/>
      <c r="W20" s="28"/>
      <c r="X20" s="38"/>
      <c r="Y20" s="39"/>
      <c r="Z20" s="28"/>
      <c r="AA20" s="28"/>
      <c r="AB20" s="40"/>
      <c r="AC20" s="41"/>
      <c r="AD20" s="39"/>
      <c r="AE20" s="39"/>
      <c r="AF20" s="39"/>
      <c r="AG20" s="39"/>
    </row>
    <row r="21" spans="1:33" ht="15.75" hidden="1" customHeight="1" x14ac:dyDescent="0.2">
      <c r="A21" s="28" t="s">
        <v>56</v>
      </c>
      <c r="B21" s="28"/>
      <c r="C21" s="15"/>
      <c r="D21" s="29"/>
      <c r="E21" s="29"/>
      <c r="F21" s="32"/>
      <c r="G21" s="30"/>
      <c r="H21" s="31"/>
      <c r="I21" s="31"/>
      <c r="J21" s="32"/>
      <c r="K21" s="32"/>
      <c r="L21" s="29"/>
      <c r="M21" s="33"/>
      <c r="N21" s="29"/>
      <c r="O21" s="34"/>
      <c r="P21" s="34"/>
      <c r="Q21" s="29"/>
      <c r="R21" s="29"/>
      <c r="S21" s="35"/>
      <c r="T21" s="28"/>
      <c r="U21" s="36"/>
      <c r="V21" s="37"/>
      <c r="W21" s="28"/>
      <c r="X21" s="38"/>
      <c r="Y21" s="39"/>
      <c r="Z21" s="28"/>
      <c r="AA21" s="28"/>
      <c r="AB21" s="40"/>
      <c r="AC21" s="41"/>
      <c r="AD21" s="39"/>
      <c r="AE21" s="39"/>
      <c r="AF21" s="39"/>
      <c r="AG21" s="39"/>
    </row>
    <row r="22" spans="1:33" ht="15.75" hidden="1" customHeight="1" x14ac:dyDescent="0.2">
      <c r="A22" s="28" t="s">
        <v>57</v>
      </c>
      <c r="B22" s="28"/>
      <c r="C22" s="15"/>
      <c r="D22" s="29"/>
      <c r="E22" s="29"/>
      <c r="F22" s="30"/>
      <c r="G22" s="30"/>
      <c r="H22" s="31"/>
      <c r="I22" s="31"/>
      <c r="J22" s="32"/>
      <c r="K22" s="32"/>
      <c r="L22" s="29"/>
      <c r="M22" s="33"/>
      <c r="N22" s="29"/>
      <c r="O22" s="34"/>
      <c r="P22" s="34"/>
      <c r="Q22" s="29"/>
      <c r="R22" s="29"/>
      <c r="S22" s="35"/>
      <c r="T22" s="28"/>
      <c r="U22" s="36"/>
      <c r="V22" s="37"/>
      <c r="W22" s="28"/>
      <c r="X22" s="38"/>
      <c r="Y22" s="39"/>
      <c r="Z22" s="28"/>
      <c r="AA22" s="28"/>
      <c r="AB22" s="40"/>
      <c r="AC22" s="41"/>
      <c r="AD22" s="39"/>
      <c r="AE22" s="39"/>
      <c r="AF22" s="39"/>
      <c r="AG22" s="39"/>
    </row>
    <row r="23" spans="1:33" ht="15.75" hidden="1" customHeight="1" x14ac:dyDescent="0.2">
      <c r="A23" s="28" t="s">
        <v>58</v>
      </c>
      <c r="B23" s="28"/>
      <c r="C23" s="15"/>
      <c r="D23" s="29"/>
      <c r="E23" s="29"/>
      <c r="F23" s="32"/>
      <c r="G23" s="30"/>
      <c r="H23" s="31"/>
      <c r="I23" s="31"/>
      <c r="J23" s="32"/>
      <c r="K23" s="32"/>
      <c r="L23" s="29"/>
      <c r="M23" s="33"/>
      <c r="N23" s="29"/>
      <c r="O23" s="34"/>
      <c r="P23" s="34"/>
      <c r="Q23" s="29"/>
      <c r="R23" s="29"/>
      <c r="S23" s="35"/>
      <c r="T23" s="28"/>
      <c r="U23" s="36"/>
      <c r="V23" s="37"/>
      <c r="W23" s="28"/>
      <c r="X23" s="38"/>
      <c r="Y23" s="39"/>
      <c r="Z23" s="28"/>
      <c r="AA23" s="28"/>
      <c r="AB23" s="40"/>
      <c r="AC23" s="41"/>
      <c r="AD23" s="39"/>
      <c r="AE23" s="39"/>
      <c r="AF23" s="39"/>
      <c r="AG23" s="39"/>
    </row>
    <row r="24" spans="1:33" ht="15.75" hidden="1" customHeight="1" x14ac:dyDescent="0.2">
      <c r="A24" s="28" t="s">
        <v>59</v>
      </c>
      <c r="B24" s="28"/>
      <c r="C24" s="15"/>
      <c r="D24" s="29"/>
      <c r="E24" s="29"/>
      <c r="F24" s="32"/>
      <c r="G24" s="32"/>
      <c r="H24" s="31"/>
      <c r="I24" s="31"/>
      <c r="J24" s="32"/>
      <c r="K24" s="32"/>
      <c r="L24" s="29"/>
      <c r="M24" s="33"/>
      <c r="N24" s="29"/>
      <c r="O24" s="34"/>
      <c r="P24" s="34"/>
      <c r="Q24" s="29"/>
      <c r="R24" s="29"/>
      <c r="S24" s="35"/>
      <c r="T24" s="28"/>
      <c r="U24" s="36"/>
      <c r="V24" s="37"/>
      <c r="W24" s="28"/>
      <c r="X24" s="38"/>
      <c r="Y24" s="39"/>
      <c r="Z24" s="28"/>
      <c r="AA24" s="28"/>
      <c r="AB24" s="40"/>
      <c r="AC24" s="41"/>
      <c r="AD24" s="39"/>
      <c r="AE24" s="39"/>
      <c r="AF24" s="39"/>
      <c r="AG24" s="39"/>
    </row>
    <row r="25" spans="1:33" ht="15.75" hidden="1" customHeight="1" x14ac:dyDescent="0.2">
      <c r="A25" s="14" t="s">
        <v>60</v>
      </c>
      <c r="B25" s="14"/>
      <c r="C25" s="15"/>
      <c r="D25" s="16"/>
      <c r="E25" s="16"/>
      <c r="F25" s="17"/>
      <c r="G25" s="17"/>
      <c r="H25" s="31"/>
      <c r="I25" s="31"/>
      <c r="J25" s="32"/>
      <c r="K25" s="32"/>
      <c r="L25" s="16"/>
      <c r="M25" s="33"/>
      <c r="N25" s="16"/>
      <c r="O25" s="34"/>
      <c r="P25" s="34"/>
      <c r="Q25" s="29"/>
      <c r="R25" s="29"/>
      <c r="S25" s="21"/>
      <c r="T25" s="28"/>
      <c r="U25" s="36"/>
      <c r="V25" s="37"/>
      <c r="W25" s="14"/>
      <c r="X25" s="38"/>
      <c r="Y25" s="39"/>
      <c r="Z25" s="14"/>
      <c r="AA25" s="28"/>
      <c r="AB25" s="40"/>
      <c r="AC25" s="41"/>
      <c r="AD25" s="39"/>
      <c r="AE25" s="25"/>
      <c r="AF25" s="25"/>
      <c r="AG25" s="25"/>
    </row>
    <row r="26" spans="1:33" ht="15.75" customHeight="1" x14ac:dyDescent="0.2">
      <c r="A26" s="14" t="s">
        <v>61</v>
      </c>
      <c r="B26" s="14"/>
      <c r="C26" s="15"/>
      <c r="D26" s="16"/>
      <c r="E26" s="16"/>
      <c r="F26" s="17"/>
      <c r="G26" s="17"/>
      <c r="H26" s="31"/>
      <c r="I26" s="31"/>
      <c r="J26" s="32"/>
      <c r="K26" s="32"/>
      <c r="L26" s="16"/>
      <c r="M26" s="33"/>
      <c r="N26" s="16"/>
      <c r="O26" s="34"/>
      <c r="P26" s="34"/>
      <c r="Q26" s="29"/>
      <c r="R26" s="29"/>
      <c r="S26" s="21"/>
      <c r="T26" s="28"/>
      <c r="U26" s="36"/>
      <c r="V26" s="37"/>
      <c r="W26" s="14"/>
      <c r="X26" s="38"/>
      <c r="Y26" s="39"/>
      <c r="Z26" s="14"/>
      <c r="AA26" s="28"/>
      <c r="AB26" s="40"/>
      <c r="AC26" s="41"/>
      <c r="AD26" s="39"/>
      <c r="AE26" s="25"/>
      <c r="AF26" s="25"/>
      <c r="AG26" s="25"/>
    </row>
    <row r="27" spans="1:33" ht="15.75" customHeight="1" x14ac:dyDescent="0.2">
      <c r="A27" s="14" t="s">
        <v>62</v>
      </c>
      <c r="B27" s="14"/>
      <c r="C27" s="15">
        <f t="shared" ref="C27:C32" si="1">IFERROR(F27/D27," - ")</f>
        <v>16.989999999999998</v>
      </c>
      <c r="D27" s="16">
        <v>5</v>
      </c>
      <c r="E27" s="16">
        <v>0</v>
      </c>
      <c r="F27" s="17">
        <v>84.949999999999989</v>
      </c>
      <c r="G27" s="17">
        <v>-60.5</v>
      </c>
      <c r="H27" s="31">
        <f t="shared" ref="H27:H32" si="2">G27/F27*-1</f>
        <v>0.71218363743378466</v>
      </c>
      <c r="I27" s="31">
        <f t="shared" ref="I27:I32" si="3">J27/F27</f>
        <v>-0.48995182317212727</v>
      </c>
      <c r="J27" s="32">
        <f t="shared" ref="J27:J32" si="4">F27*0.85+G27+AF27*D27+D27*AE27+AG27+AD27</f>
        <v>-41.621407378472206</v>
      </c>
      <c r="K27" s="32">
        <f t="shared" ref="K27:K32" si="5">J27/D27</f>
        <v>-8.3242814756944412</v>
      </c>
      <c r="L27" s="16">
        <v>30</v>
      </c>
      <c r="M27" s="33">
        <f t="shared" ref="M27:M32" si="6">IFERROR(D27/L27,"-")</f>
        <v>0.16666666666666666</v>
      </c>
      <c r="N27" s="16">
        <v>87</v>
      </c>
      <c r="O27" s="34">
        <f t="shared" ref="O27:P27" si="7">D27/7</f>
        <v>0.7142857142857143</v>
      </c>
      <c r="P27" s="34">
        <f t="shared" si="7"/>
        <v>0</v>
      </c>
      <c r="Q27" s="29">
        <f t="shared" ref="Q27:Q32" si="8">ROUNDDOWN(N27/(O27+P27),0)</f>
        <v>121</v>
      </c>
      <c r="R27" s="29"/>
      <c r="S27" s="21">
        <v>3.3707865168539318E-2</v>
      </c>
      <c r="T27" s="28">
        <v>0</v>
      </c>
      <c r="U27" s="36" t="s">
        <v>33</v>
      </c>
      <c r="V27" s="37" t="s">
        <v>33</v>
      </c>
      <c r="W27" s="14">
        <v>1</v>
      </c>
      <c r="X27" s="38">
        <f t="shared" ref="X27:X32" si="9">IFERROR(W27/D27,0)</f>
        <v>0.2</v>
      </c>
      <c r="Y27" s="39"/>
      <c r="Z27" s="14">
        <v>4</v>
      </c>
      <c r="AA27" s="28" t="s">
        <v>34</v>
      </c>
      <c r="AB27" s="40">
        <f t="shared" ref="AB27:AB32" si="10">IF(OR(AA27="UsLargeStandardSize",AA27="UsSmallStandardSize"),-0.69,-0.48)</f>
        <v>-0.69</v>
      </c>
      <c r="AC27" s="41">
        <v>3.8579571759259267E-2</v>
      </c>
      <c r="AD27" s="39">
        <f t="shared" ref="AD27:AD32" si="11">IFERROR(AB27*AC27*D27*2,0)</f>
        <v>-0.26619904513888892</v>
      </c>
      <c r="AE27" s="25">
        <v>-4.95</v>
      </c>
      <c r="AF27" s="25">
        <v>-5.6625416666666597</v>
      </c>
      <c r="AG27" s="25">
        <v>0</v>
      </c>
    </row>
    <row r="28" spans="1:33" ht="15.75" customHeight="1" x14ac:dyDescent="0.2">
      <c r="A28" s="14" t="s">
        <v>63</v>
      </c>
      <c r="B28" s="14" t="s">
        <v>636</v>
      </c>
      <c r="C28" s="15">
        <f t="shared" si="1"/>
        <v>16.989999999999998</v>
      </c>
      <c r="D28" s="16">
        <v>15</v>
      </c>
      <c r="E28" s="16">
        <v>0</v>
      </c>
      <c r="F28" s="17">
        <v>254.85</v>
      </c>
      <c r="G28" s="17">
        <v>-137.57</v>
      </c>
      <c r="H28" s="31">
        <f t="shared" si="2"/>
        <v>0.53980773003727678</v>
      </c>
      <c r="I28" s="31">
        <f t="shared" si="3"/>
        <v>-0.31757591577561922</v>
      </c>
      <c r="J28" s="32">
        <f t="shared" si="4"/>
        <v>-80.934222135416562</v>
      </c>
      <c r="K28" s="32">
        <f t="shared" si="5"/>
        <v>-5.3956148090277711</v>
      </c>
      <c r="L28" s="16">
        <v>54</v>
      </c>
      <c r="M28" s="33">
        <f t="shared" si="6"/>
        <v>0.27777777777777779</v>
      </c>
      <c r="N28" s="16">
        <v>58</v>
      </c>
      <c r="O28" s="34">
        <f t="shared" ref="O28:P28" si="12">D28/7</f>
        <v>2.1428571428571428</v>
      </c>
      <c r="P28" s="34">
        <f t="shared" si="12"/>
        <v>0</v>
      </c>
      <c r="Q28" s="29">
        <f t="shared" si="8"/>
        <v>27</v>
      </c>
      <c r="R28" s="29"/>
      <c r="S28" s="21">
        <v>0.26582278481012661</v>
      </c>
      <c r="T28" s="14" t="s">
        <v>33</v>
      </c>
      <c r="U28" s="22" t="s">
        <v>33</v>
      </c>
      <c r="V28" s="43" t="s">
        <v>64</v>
      </c>
      <c r="W28" s="14">
        <v>4</v>
      </c>
      <c r="X28" s="38">
        <f t="shared" si="9"/>
        <v>0.26666666666666666</v>
      </c>
      <c r="Y28" s="39">
        <f t="shared" ref="Y28:Y32" si="13">IFERROR(G28/(W28+Z28)*-1,0)</f>
        <v>19.65285714285714</v>
      </c>
      <c r="Z28" s="14">
        <v>3</v>
      </c>
      <c r="AA28" s="28" t="s">
        <v>34</v>
      </c>
      <c r="AB28" s="40">
        <f t="shared" si="10"/>
        <v>-0.69</v>
      </c>
      <c r="AC28" s="41">
        <v>3.8579571759259267E-2</v>
      </c>
      <c r="AD28" s="39">
        <f t="shared" si="11"/>
        <v>-0.79859713541666677</v>
      </c>
      <c r="AE28" s="25">
        <v>-4.95</v>
      </c>
      <c r="AF28" s="25">
        <v>-5.6625416666666597</v>
      </c>
      <c r="AG28" s="25">
        <v>0</v>
      </c>
    </row>
    <row r="29" spans="1:33" ht="15.75" customHeight="1" x14ac:dyDescent="0.2">
      <c r="A29" s="14" t="s">
        <v>65</v>
      </c>
      <c r="B29" s="14" t="s">
        <v>637</v>
      </c>
      <c r="C29" s="15">
        <f t="shared" si="1"/>
        <v>18.561428571428571</v>
      </c>
      <c r="D29" s="16">
        <v>7</v>
      </c>
      <c r="E29" s="16">
        <v>0</v>
      </c>
      <c r="F29" s="17">
        <v>129.93</v>
      </c>
      <c r="G29" s="17">
        <v>-29.01</v>
      </c>
      <c r="H29" s="31">
        <f t="shared" si="2"/>
        <v>0.22327407065342877</v>
      </c>
      <c r="I29" s="31">
        <f t="shared" si="3"/>
        <v>5.2105207959200615E-2</v>
      </c>
      <c r="J29" s="32">
        <f t="shared" si="4"/>
        <v>6.7700296701389364</v>
      </c>
      <c r="K29" s="32">
        <f t="shared" si="5"/>
        <v>0.96714709573413382</v>
      </c>
      <c r="L29" s="16">
        <v>32</v>
      </c>
      <c r="M29" s="33">
        <f t="shared" si="6"/>
        <v>0.21875</v>
      </c>
      <c r="N29" s="16">
        <v>64</v>
      </c>
      <c r="O29" s="34">
        <f t="shared" ref="O29:P29" si="14">D29/7</f>
        <v>1</v>
      </c>
      <c r="P29" s="34">
        <f t="shared" si="14"/>
        <v>0</v>
      </c>
      <c r="Q29" s="29">
        <f t="shared" si="8"/>
        <v>64</v>
      </c>
      <c r="R29" s="29"/>
      <c r="S29" s="21">
        <v>1.153846153846154</v>
      </c>
      <c r="T29" s="14" t="s">
        <v>33</v>
      </c>
      <c r="U29" s="22" t="s">
        <v>33</v>
      </c>
      <c r="V29" s="43" t="s">
        <v>64</v>
      </c>
      <c r="W29" s="14">
        <v>1</v>
      </c>
      <c r="X29" s="38">
        <f t="shared" si="9"/>
        <v>0.14285714285714285</v>
      </c>
      <c r="Y29" s="39">
        <f t="shared" si="13"/>
        <v>29.01</v>
      </c>
      <c r="Z29" s="14">
        <v>0</v>
      </c>
      <c r="AA29" s="28" t="s">
        <v>34</v>
      </c>
      <c r="AB29" s="40">
        <f t="shared" si="10"/>
        <v>-0.69</v>
      </c>
      <c r="AC29" s="41">
        <v>3.8579571759259267E-2</v>
      </c>
      <c r="AD29" s="39">
        <f t="shared" si="11"/>
        <v>-0.37267866319444448</v>
      </c>
      <c r="AE29" s="25">
        <v>-4.95</v>
      </c>
      <c r="AF29" s="25">
        <v>-5.6625416666666597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1"/>
        <v>20.99</v>
      </c>
      <c r="D30" s="16">
        <v>9</v>
      </c>
      <c r="E30" s="16">
        <v>0</v>
      </c>
      <c r="F30" s="17">
        <v>188.91</v>
      </c>
      <c r="G30" s="17">
        <v>-16.52</v>
      </c>
      <c r="H30" s="31">
        <f t="shared" si="2"/>
        <v>8.7449049812079821E-2</v>
      </c>
      <c r="I30" s="31">
        <f t="shared" si="3"/>
        <v>0.2614818734357634</v>
      </c>
      <c r="J30" s="32">
        <f t="shared" si="4"/>
        <v>49.39654071075006</v>
      </c>
      <c r="K30" s="32">
        <f t="shared" si="5"/>
        <v>5.4885045234166734</v>
      </c>
      <c r="L30" s="16">
        <v>32</v>
      </c>
      <c r="M30" s="33">
        <f t="shared" si="6"/>
        <v>0.28125</v>
      </c>
      <c r="N30" s="16">
        <v>54</v>
      </c>
      <c r="O30" s="34">
        <f t="shared" ref="O30:P30" si="15">D30/7</f>
        <v>1.2857142857142858</v>
      </c>
      <c r="P30" s="34">
        <f t="shared" si="15"/>
        <v>0</v>
      </c>
      <c r="Q30" s="29">
        <f t="shared" si="8"/>
        <v>42</v>
      </c>
      <c r="R30" s="29"/>
      <c r="S30" s="21">
        <v>1.576271186440678</v>
      </c>
      <c r="T30" s="14" t="s">
        <v>33</v>
      </c>
      <c r="U30" s="22" t="s">
        <v>33</v>
      </c>
      <c r="V30" s="43" t="s">
        <v>64</v>
      </c>
      <c r="W30" s="14">
        <v>2</v>
      </c>
      <c r="X30" s="38">
        <f t="shared" si="9"/>
        <v>0.22222222222222221</v>
      </c>
      <c r="Y30" s="39">
        <f t="shared" si="13"/>
        <v>8.26</v>
      </c>
      <c r="Z30" s="14">
        <v>0</v>
      </c>
      <c r="AA30" s="28" t="s">
        <v>34</v>
      </c>
      <c r="AB30" s="40">
        <f t="shared" si="10"/>
        <v>-0.69</v>
      </c>
      <c r="AC30" s="41">
        <v>3.8579571759259267E-2</v>
      </c>
      <c r="AD30" s="39">
        <f t="shared" si="11"/>
        <v>-0.4791582812500001</v>
      </c>
      <c r="AE30" s="25">
        <v>-4.95</v>
      </c>
      <c r="AF30" s="25">
        <v>-5.5142001119999904</v>
      </c>
      <c r="AG30" s="25">
        <v>0</v>
      </c>
    </row>
    <row r="31" spans="1:33" ht="15.75" customHeight="1" x14ac:dyDescent="0.2">
      <c r="A31" s="14" t="s">
        <v>67</v>
      </c>
      <c r="B31" s="49" t="s">
        <v>638</v>
      </c>
      <c r="C31" s="15">
        <f t="shared" si="1"/>
        <v>19.189999999999998</v>
      </c>
      <c r="D31" s="16">
        <v>10</v>
      </c>
      <c r="E31" s="16">
        <v>0</v>
      </c>
      <c r="F31" s="17">
        <v>191.89999999999998</v>
      </c>
      <c r="G31" s="44">
        <v>-4.1100000000000003</v>
      </c>
      <c r="H31" s="31">
        <f t="shared" si="2"/>
        <v>2.141740489838458E-2</v>
      </c>
      <c r="I31" s="31">
        <f t="shared" si="3"/>
        <v>0.28051381339094428</v>
      </c>
      <c r="J31" s="32">
        <f t="shared" si="4"/>
        <v>53.830600789722197</v>
      </c>
      <c r="K31" s="32">
        <f t="shared" si="5"/>
        <v>5.3830600789722194</v>
      </c>
      <c r="L31" s="16">
        <v>46</v>
      </c>
      <c r="M31" s="33">
        <f t="shared" si="6"/>
        <v>0.21739130434782608</v>
      </c>
      <c r="N31" s="16">
        <v>45</v>
      </c>
      <c r="O31" s="34">
        <f t="shared" ref="O31:P32" si="16">D31/7</f>
        <v>1.4285714285714286</v>
      </c>
      <c r="P31" s="34">
        <f t="shared" si="16"/>
        <v>0</v>
      </c>
      <c r="Q31" s="29">
        <f t="shared" si="8"/>
        <v>31</v>
      </c>
      <c r="R31" s="29"/>
      <c r="S31" s="21">
        <v>1.0985915492957701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3"/>
        <v>0</v>
      </c>
      <c r="Z31" s="14">
        <v>0</v>
      </c>
      <c r="AA31" s="14" t="s">
        <v>34</v>
      </c>
      <c r="AB31" s="40">
        <f t="shared" si="10"/>
        <v>-0.69</v>
      </c>
      <c r="AC31" s="27">
        <v>3.8579571759259267E-2</v>
      </c>
      <c r="AD31" s="39">
        <f t="shared" si="11"/>
        <v>-0.53239809027777785</v>
      </c>
      <c r="AE31" s="45">
        <v>-4.95</v>
      </c>
      <c r="AF31" s="45">
        <v>-5.5142001119999993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1"/>
        <v>20.39</v>
      </c>
      <c r="D32" s="54">
        <v>5</v>
      </c>
      <c r="E32" s="54">
        <v>0</v>
      </c>
      <c r="F32" s="55">
        <v>101.95</v>
      </c>
      <c r="G32" s="55">
        <v>-0.42</v>
      </c>
      <c r="H32" s="31">
        <f t="shared" si="2"/>
        <v>4.119666503187837E-3</v>
      </c>
      <c r="I32" s="31">
        <f t="shared" si="3"/>
        <v>0.3300667032355189</v>
      </c>
      <c r="J32" s="32">
        <f t="shared" si="4"/>
        <v>33.650300394861155</v>
      </c>
      <c r="K32" s="32">
        <f t="shared" si="5"/>
        <v>6.7300600789722314</v>
      </c>
      <c r="L32" s="54">
        <v>26</v>
      </c>
      <c r="M32" s="33">
        <f t="shared" si="6"/>
        <v>0.19230769230769232</v>
      </c>
      <c r="N32" s="54">
        <v>40</v>
      </c>
      <c r="O32" s="34">
        <f t="shared" si="16"/>
        <v>0.7142857142857143</v>
      </c>
      <c r="P32" s="34">
        <f t="shared" si="16"/>
        <v>0</v>
      </c>
      <c r="Q32" s="29">
        <f t="shared" si="8"/>
        <v>56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1.612903225806452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3"/>
        <v>0</v>
      </c>
      <c r="Z32" s="53">
        <v>0</v>
      </c>
      <c r="AA32" s="53" t="s">
        <v>34</v>
      </c>
      <c r="AB32" s="40">
        <f t="shared" si="10"/>
        <v>-0.69</v>
      </c>
      <c r="AC32" s="59">
        <v>3.8579571759259267E-2</v>
      </c>
      <c r="AD32" s="39">
        <f t="shared" si="11"/>
        <v>-0.26619904513888892</v>
      </c>
      <c r="AE32" s="60">
        <v>-4.95</v>
      </c>
      <c r="AF32" s="60">
        <v>-5.5142001119999904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3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Pulls - 3 Inch Bin Cup Drawer Handles - 10 Pack of Kitchen Cabinet Hardware")</f>
        <v>Black Kitchen Cabinet Pulls - 3 Inch Bin Cup Drawer Handles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Info!B1:BJ5000""),2,FALSE),"""")"),"B06Y14DFLC")</f>
        <v>B06Y14DFLC</v>
      </c>
      <c r="B2" s="2" t="s">
        <v>639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12.488606200147059</v>
      </c>
      <c r="D3" s="4">
        <f>SUM(D4:D99702)</f>
        <v>381</v>
      </c>
      <c r="E3" s="4"/>
      <c r="F3" s="5">
        <f t="shared" ref="F3:G3" si="0">SUM(F4:F99702)</f>
        <v>8464.8599999999988</v>
      </c>
      <c r="G3" s="5">
        <f t="shared" si="0"/>
        <v>-6.07</v>
      </c>
      <c r="H3" s="6">
        <f t="shared" ref="H3:H32" si="1">G3/F3*-1</f>
        <v>7.1708214902550089E-4</v>
      </c>
      <c r="I3" s="7">
        <f t="shared" ref="I3:I32" si="2">J3/F3</f>
        <v>0.37571076900999878</v>
      </c>
      <c r="J3" s="5">
        <f>SUM(J4:J99702)</f>
        <v>3180.3390601619776</v>
      </c>
      <c r="K3" s="5">
        <f t="shared" ref="K3:K32" si="3">J3/D3</f>
        <v>8.3473466145983668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Sheet!a1:g5000""),2,FALSE),"""")"),"5.5 - March
6 - April
6 - May
6 - June
6 - July
6 - Aug
6 - Sept
6 - Oct
6 - Nov
5 - Dec
5.5 - Jan
5.5 - Feb")</f>
        <v>5.5 - March
6 - April
6 - May
6 - June
6 - July
6 - Aug
6 - Sept
6 - Oct
6 - Nov
5 - Dec
5.5 - Jan
5.5 -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QTY-54")</f>
        <v>Del QTY-54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QTY-240")</f>
        <v>US QTY-240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-15.846270460398358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Info!B2:BZ3000""),37,FALSE)),"""")*-1"),-5.665315270125)</f>
        <v>-5.6653152701250002</v>
      </c>
      <c r="AG3" s="5">
        <f>SUM(AG4:AG99702)</f>
        <v>-4.0999999999999996</v>
      </c>
    </row>
    <row r="4" spans="1:33" ht="15.75" customHeight="1" x14ac:dyDescent="0.2">
      <c r="A4" s="14" t="s">
        <v>31</v>
      </c>
      <c r="B4" s="14" t="s">
        <v>83</v>
      </c>
      <c r="C4" s="15">
        <f t="shared" ref="C4:C32" si="4">IFERROR(F4/D4," - ")</f>
        <v>25.098108108108107</v>
      </c>
      <c r="D4" s="16">
        <v>37</v>
      </c>
      <c r="E4" s="16">
        <v>0</v>
      </c>
      <c r="F4" s="17">
        <v>928.63</v>
      </c>
      <c r="G4" s="17">
        <v>0</v>
      </c>
      <c r="H4" s="18">
        <f t="shared" si="1"/>
        <v>0</v>
      </c>
      <c r="I4" s="18">
        <f t="shared" si="2"/>
        <v>0.43554008737352184</v>
      </c>
      <c r="J4" s="17">
        <f t="shared" ref="J4:J32" si="5">F4*0.85+G4+AF4*D4+D4*AE4+AG4+AD4</f>
        <v>404.45559133767358</v>
      </c>
      <c r="K4" s="17">
        <f t="shared" si="3"/>
        <v>10.931232198315502</v>
      </c>
      <c r="L4" s="16">
        <v>65</v>
      </c>
      <c r="M4" s="19">
        <f t="shared" ref="M4:M32" si="6">IFERROR(D4/L4,"-")</f>
        <v>0.56923076923076921</v>
      </c>
      <c r="N4" s="16">
        <v>21</v>
      </c>
      <c r="O4" s="20">
        <f t="shared" ref="O4:P4" si="7">D4/7</f>
        <v>5.2857142857142856</v>
      </c>
      <c r="P4" s="20">
        <f t="shared" si="7"/>
        <v>0</v>
      </c>
      <c r="Q4" s="16">
        <f t="shared" ref="Q4:Q32" si="8">ROUNDDOWN(N4/(O4+P4),0)</f>
        <v>3</v>
      </c>
      <c r="R4" s="16"/>
      <c r="S4" s="21">
        <v>1.3461012311901499</v>
      </c>
      <c r="T4" s="14">
        <v>480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3.0137861689814811E-2</v>
      </c>
      <c r="AD4" s="25">
        <f t="shared" ref="AD4:AD32" si="12">IFERROR(AB4*AC4*D4*2,0)</f>
        <v>-1.5388392178819441</v>
      </c>
      <c r="AE4" s="25">
        <v>-4.9000000000000004</v>
      </c>
      <c r="AF4" s="25">
        <v>-5.4605694444444444</v>
      </c>
      <c r="AG4" s="25">
        <v>0</v>
      </c>
    </row>
    <row r="5" spans="1:33" ht="15.75" customHeight="1" x14ac:dyDescent="0.2">
      <c r="A5" s="28" t="s">
        <v>35</v>
      </c>
      <c r="B5" s="28" t="s">
        <v>611</v>
      </c>
      <c r="C5" s="15">
        <f t="shared" si="4"/>
        <v>25.740000000000002</v>
      </c>
      <c r="D5" s="29">
        <v>8</v>
      </c>
      <c r="E5" s="29">
        <v>0</v>
      </c>
      <c r="F5" s="30">
        <v>205.92000000000002</v>
      </c>
      <c r="G5" s="30">
        <v>0</v>
      </c>
      <c r="H5" s="31">
        <f t="shared" si="1"/>
        <v>0</v>
      </c>
      <c r="I5" s="31">
        <f t="shared" si="2"/>
        <v>0.44587381949427618</v>
      </c>
      <c r="J5" s="32">
        <f t="shared" si="5"/>
        <v>91.81433691026136</v>
      </c>
      <c r="K5" s="32">
        <f t="shared" si="3"/>
        <v>11.47679211378267</v>
      </c>
      <c r="L5" s="29">
        <v>61</v>
      </c>
      <c r="M5" s="33">
        <f t="shared" si="6"/>
        <v>0.13114754098360656</v>
      </c>
      <c r="N5" s="29">
        <v>164</v>
      </c>
      <c r="O5" s="34">
        <f t="shared" ref="O5:P5" si="13">D5/7</f>
        <v>1.1428571428571428</v>
      </c>
      <c r="P5" s="34">
        <f t="shared" si="13"/>
        <v>0</v>
      </c>
      <c r="Q5" s="29">
        <f t="shared" si="8"/>
        <v>143</v>
      </c>
      <c r="R5" s="29"/>
      <c r="S5" s="35">
        <v>1.1560975609755999</v>
      </c>
      <c r="T5" s="28">
        <v>480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3.017278389339513E-2</v>
      </c>
      <c r="AD5" s="39">
        <f t="shared" si="12"/>
        <v>-0.3331075341830822</v>
      </c>
      <c r="AE5" s="39">
        <v>-4.9000000000000004</v>
      </c>
      <c r="AF5" s="39">
        <v>-5.4605694444444444</v>
      </c>
      <c r="AG5" s="39">
        <v>0</v>
      </c>
    </row>
    <row r="6" spans="1:33" ht="15.75" customHeight="1" x14ac:dyDescent="0.2">
      <c r="A6" s="28" t="s">
        <v>37</v>
      </c>
      <c r="B6" s="28" t="s">
        <v>168</v>
      </c>
      <c r="C6" s="15">
        <f t="shared" si="4"/>
        <v>23.930000000000003</v>
      </c>
      <c r="D6" s="29">
        <v>6</v>
      </c>
      <c r="E6" s="29">
        <v>0</v>
      </c>
      <c r="F6" s="30">
        <v>143.58000000000001</v>
      </c>
      <c r="G6" s="30">
        <v>0</v>
      </c>
      <c r="H6" s="31">
        <f t="shared" si="1"/>
        <v>0</v>
      </c>
      <c r="I6" s="31">
        <f t="shared" si="2"/>
        <v>0.41530883018903508</v>
      </c>
      <c r="J6" s="32">
        <f t="shared" si="5"/>
        <v>59.630041838541665</v>
      </c>
      <c r="K6" s="32">
        <f t="shared" si="3"/>
        <v>9.9383403064236102</v>
      </c>
      <c r="L6" s="29">
        <v>77</v>
      </c>
      <c r="M6" s="33">
        <f t="shared" si="6"/>
        <v>7.792207792207792E-2</v>
      </c>
      <c r="N6" s="29">
        <v>150</v>
      </c>
      <c r="O6" s="34">
        <f t="shared" ref="O6:P6" si="14">D6/7</f>
        <v>0.8571428571428571</v>
      </c>
      <c r="P6" s="34">
        <f t="shared" si="14"/>
        <v>0</v>
      </c>
      <c r="Q6" s="29">
        <f t="shared" si="8"/>
        <v>175</v>
      </c>
      <c r="R6" s="29"/>
      <c r="S6" s="35">
        <v>1.33915574963609</v>
      </c>
      <c r="T6" s="28">
        <v>480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3.0137861689814811E-2</v>
      </c>
      <c r="AD6" s="39">
        <f t="shared" si="12"/>
        <v>-0.24954149479166662</v>
      </c>
      <c r="AE6" s="39">
        <v>-4.9000000000000004</v>
      </c>
      <c r="AF6" s="39">
        <v>-5.4605694444444444</v>
      </c>
      <c r="AG6" s="39">
        <v>0</v>
      </c>
    </row>
    <row r="7" spans="1:33" ht="15.75" customHeight="1" x14ac:dyDescent="0.2">
      <c r="A7" s="28" t="s">
        <v>39</v>
      </c>
      <c r="B7" s="28" t="s">
        <v>82</v>
      </c>
      <c r="C7" s="15">
        <f t="shared" si="4"/>
        <v>21.676666666666666</v>
      </c>
      <c r="D7" s="29">
        <v>9</v>
      </c>
      <c r="E7" s="29">
        <v>0</v>
      </c>
      <c r="F7" s="30">
        <v>195.09</v>
      </c>
      <c r="G7" s="30">
        <v>0</v>
      </c>
      <c r="H7" s="31">
        <f t="shared" si="1"/>
        <v>0</v>
      </c>
      <c r="I7" s="31">
        <f t="shared" si="2"/>
        <v>0.37012180407920708</v>
      </c>
      <c r="J7" s="32">
        <f t="shared" si="5"/>
        <v>72.207062757812508</v>
      </c>
      <c r="K7" s="32">
        <f t="shared" si="3"/>
        <v>8.0230069730902791</v>
      </c>
      <c r="L7" s="29">
        <v>90</v>
      </c>
      <c r="M7" s="33">
        <f t="shared" si="6"/>
        <v>0.1</v>
      </c>
      <c r="N7" s="29">
        <v>172</v>
      </c>
      <c r="O7" s="34">
        <f t="shared" ref="O7:P7" si="15">D7/7</f>
        <v>1.2857142857142858</v>
      </c>
      <c r="P7" s="34">
        <f t="shared" si="15"/>
        <v>0</v>
      </c>
      <c r="Q7" s="29">
        <f t="shared" si="8"/>
        <v>133</v>
      </c>
      <c r="R7" s="29"/>
      <c r="S7" s="35">
        <v>1.31334332833583</v>
      </c>
      <c r="T7" s="28">
        <v>480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3.0137861689814811E-2</v>
      </c>
      <c r="AD7" s="39">
        <f t="shared" si="12"/>
        <v>-0.37431224218749992</v>
      </c>
      <c r="AE7" s="39">
        <v>-4.9000000000000004</v>
      </c>
      <c r="AF7" s="39">
        <v>-5.4605694444444444</v>
      </c>
      <c r="AG7" s="39">
        <v>0</v>
      </c>
    </row>
    <row r="8" spans="1:33" ht="15.75" customHeight="1" x14ac:dyDescent="0.2">
      <c r="A8" s="28" t="s">
        <v>41</v>
      </c>
      <c r="B8" s="28" t="s">
        <v>640</v>
      </c>
      <c r="C8" s="15">
        <f t="shared" si="4"/>
        <v>21.144545454545455</v>
      </c>
      <c r="D8" s="29">
        <v>22</v>
      </c>
      <c r="E8" s="29">
        <v>0</v>
      </c>
      <c r="F8" s="30">
        <v>465.18</v>
      </c>
      <c r="G8" s="30">
        <v>-0.06</v>
      </c>
      <c r="H8" s="31">
        <f t="shared" si="1"/>
        <v>1.2898232942086933E-4</v>
      </c>
      <c r="I8" s="31">
        <f t="shared" si="2"/>
        <v>0.35794319299861821</v>
      </c>
      <c r="J8" s="32">
        <f t="shared" si="5"/>
        <v>166.50801451909723</v>
      </c>
      <c r="K8" s="32">
        <f t="shared" si="3"/>
        <v>7.5685461145044197</v>
      </c>
      <c r="L8" s="29">
        <v>74</v>
      </c>
      <c r="M8" s="33">
        <f t="shared" si="6"/>
        <v>0.29729729729729731</v>
      </c>
      <c r="N8" s="29">
        <v>144</v>
      </c>
      <c r="O8" s="34">
        <f t="shared" ref="O8:P8" si="16">D8/7</f>
        <v>3.1428571428571428</v>
      </c>
      <c r="P8" s="34">
        <f t="shared" si="16"/>
        <v>0</v>
      </c>
      <c r="Q8" s="29">
        <f t="shared" si="8"/>
        <v>45</v>
      </c>
      <c r="R8" s="29"/>
      <c r="S8" s="35">
        <v>1.66077738515901</v>
      </c>
      <c r="T8" s="28">
        <v>480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3.0137861689814811E-2</v>
      </c>
      <c r="AD8" s="39">
        <f t="shared" si="12"/>
        <v>-0.91498548090277765</v>
      </c>
      <c r="AE8" s="39">
        <v>-4.9000000000000004</v>
      </c>
      <c r="AF8" s="39">
        <v>-5.46</v>
      </c>
      <c r="AG8" s="39">
        <v>0</v>
      </c>
    </row>
    <row r="9" spans="1:33" ht="15.75" customHeight="1" x14ac:dyDescent="0.2">
      <c r="A9" s="28" t="s">
        <v>43</v>
      </c>
      <c r="B9" s="28" t="s">
        <v>82</v>
      </c>
      <c r="C9" s="15">
        <f t="shared" si="4"/>
        <v>24.589999999999996</v>
      </c>
      <c r="D9" s="29">
        <v>15</v>
      </c>
      <c r="E9" s="29">
        <v>6</v>
      </c>
      <c r="F9" s="30">
        <v>368.84999999999997</v>
      </c>
      <c r="G9" s="30">
        <v>0</v>
      </c>
      <c r="H9" s="31">
        <f t="shared" si="1"/>
        <v>0</v>
      </c>
      <c r="I9" s="31">
        <f t="shared" si="2"/>
        <v>0.42457215109038249</v>
      </c>
      <c r="J9" s="32">
        <f t="shared" si="5"/>
        <v>156.60343792968757</v>
      </c>
      <c r="K9" s="32">
        <f t="shared" si="3"/>
        <v>10.440229195312504</v>
      </c>
      <c r="L9" s="29">
        <v>78</v>
      </c>
      <c r="M9" s="33">
        <f t="shared" si="6"/>
        <v>0.19230769230769232</v>
      </c>
      <c r="N9" s="29">
        <v>127</v>
      </c>
      <c r="O9" s="34">
        <f t="shared" ref="O9:P9" si="17">D9/7</f>
        <v>2.1428571428571428</v>
      </c>
      <c r="P9" s="34">
        <f t="shared" si="17"/>
        <v>0.8571428571428571</v>
      </c>
      <c r="Q9" s="29">
        <f t="shared" si="8"/>
        <v>42</v>
      </c>
      <c r="R9" s="29"/>
      <c r="S9" s="35">
        <v>1.42011834319526</v>
      </c>
      <c r="T9" s="28">
        <v>4980</v>
      </c>
      <c r="U9" s="36">
        <v>4500</v>
      </c>
      <c r="V9" s="37" t="s">
        <v>641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3.0137861689814811E-2</v>
      </c>
      <c r="AD9" s="39">
        <f t="shared" si="12"/>
        <v>-0.62385373697916657</v>
      </c>
      <c r="AE9" s="39">
        <v>-4.9000000000000004</v>
      </c>
      <c r="AF9" s="39">
        <v>-5.5196805555555501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27.517000000000003</v>
      </c>
      <c r="D10" s="29">
        <v>10</v>
      </c>
      <c r="E10" s="29">
        <v>0</v>
      </c>
      <c r="F10" s="30">
        <v>275.17</v>
      </c>
      <c r="G10" s="30">
        <v>-0.14000000000000001</v>
      </c>
      <c r="H10" s="31">
        <f t="shared" si="1"/>
        <v>5.0877639277537522E-4</v>
      </c>
      <c r="I10" s="31">
        <f t="shared" si="2"/>
        <v>0.46931639333184955</v>
      </c>
      <c r="J10" s="32">
        <f t="shared" si="5"/>
        <v>129.14179195312505</v>
      </c>
      <c r="K10" s="32">
        <f t="shared" si="3"/>
        <v>12.914179195312505</v>
      </c>
      <c r="L10" s="29">
        <v>59</v>
      </c>
      <c r="M10" s="33">
        <f t="shared" si="6"/>
        <v>0.16949152542372881</v>
      </c>
      <c r="N10" s="29">
        <v>114</v>
      </c>
      <c r="O10" s="34">
        <f t="shared" ref="O10:P10" si="18">D10/7</f>
        <v>1.4285714285714286</v>
      </c>
      <c r="P10" s="34">
        <f t="shared" si="18"/>
        <v>0</v>
      </c>
      <c r="Q10" s="29">
        <f t="shared" si="8"/>
        <v>79</v>
      </c>
      <c r="R10" s="29"/>
      <c r="S10" s="35">
        <v>1.6197183098591501</v>
      </c>
      <c r="T10" s="28">
        <v>930</v>
      </c>
      <c r="U10" s="36">
        <v>450</v>
      </c>
      <c r="V10" s="37" t="s">
        <v>642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3.0137861689814811E-2</v>
      </c>
      <c r="AD10" s="39">
        <f t="shared" si="12"/>
        <v>-0.41590249131944435</v>
      </c>
      <c r="AE10" s="39">
        <v>-4.9000000000000004</v>
      </c>
      <c r="AF10" s="39">
        <v>-5.5196805555555501</v>
      </c>
      <c r="AG10" s="39">
        <v>0</v>
      </c>
    </row>
    <row r="11" spans="1:33" ht="15.75" customHeight="1" x14ac:dyDescent="0.2">
      <c r="A11" s="28" t="s">
        <v>45</v>
      </c>
      <c r="B11" s="28" t="s">
        <v>620</v>
      </c>
      <c r="C11" s="15">
        <f t="shared" si="4"/>
        <v>30.790000000000003</v>
      </c>
      <c r="D11" s="29">
        <v>10</v>
      </c>
      <c r="E11" s="29">
        <v>3</v>
      </c>
      <c r="F11" s="30">
        <v>307.90000000000003</v>
      </c>
      <c r="G11" s="30">
        <v>-0.08</v>
      </c>
      <c r="H11" s="31">
        <f t="shared" si="1"/>
        <v>2.5982461838259174E-4</v>
      </c>
      <c r="I11" s="31">
        <f t="shared" si="2"/>
        <v>0.50997821355350792</v>
      </c>
      <c r="J11" s="32">
        <f t="shared" si="5"/>
        <v>157.02229195312509</v>
      </c>
      <c r="K11" s="32">
        <f t="shared" si="3"/>
        <v>15.702229195312508</v>
      </c>
      <c r="L11" s="29">
        <v>66</v>
      </c>
      <c r="M11" s="33">
        <f t="shared" si="6"/>
        <v>0.15151515151515152</v>
      </c>
      <c r="N11" s="29">
        <v>101</v>
      </c>
      <c r="O11" s="34">
        <f t="shared" ref="O11:P11" si="19">D11/7</f>
        <v>1.4285714285714286</v>
      </c>
      <c r="P11" s="34">
        <f t="shared" si="19"/>
        <v>0.42857142857142855</v>
      </c>
      <c r="Q11" s="29">
        <f t="shared" si="8"/>
        <v>54</v>
      </c>
      <c r="R11" s="29"/>
      <c r="S11" s="35">
        <v>1.5920000000000001</v>
      </c>
      <c r="T11" s="28">
        <v>930</v>
      </c>
      <c r="U11" s="36">
        <v>450</v>
      </c>
      <c r="V11" s="37" t="s">
        <v>643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3.0137861689814811E-2</v>
      </c>
      <c r="AD11" s="39">
        <f t="shared" si="12"/>
        <v>-0.41590249131944435</v>
      </c>
      <c r="AE11" s="39">
        <v>-4.9000000000000004</v>
      </c>
      <c r="AF11" s="39">
        <v>-5.5196805555555501</v>
      </c>
      <c r="AG11" s="39">
        <v>0</v>
      </c>
    </row>
    <row r="12" spans="1:33" ht="15.75" customHeight="1" x14ac:dyDescent="0.2">
      <c r="A12" s="28" t="s">
        <v>46</v>
      </c>
      <c r="B12" s="28" t="s">
        <v>644</v>
      </c>
      <c r="C12" s="15">
        <f t="shared" si="4"/>
        <v>30.549999999999997</v>
      </c>
      <c r="D12" s="29">
        <v>4</v>
      </c>
      <c r="E12" s="29">
        <v>0</v>
      </c>
      <c r="F12" s="30">
        <v>122.19999999999999</v>
      </c>
      <c r="G12" s="30">
        <v>-0.16</v>
      </c>
      <c r="H12" s="31">
        <f t="shared" si="1"/>
        <v>1.3093289689034371E-3</v>
      </c>
      <c r="I12" s="31">
        <f t="shared" si="2"/>
        <v>0.50625954812806895</v>
      </c>
      <c r="J12" s="32">
        <f t="shared" si="5"/>
        <v>61.864916781250017</v>
      </c>
      <c r="K12" s="32">
        <f t="shared" si="3"/>
        <v>15.466229195312504</v>
      </c>
      <c r="L12" s="29">
        <v>58</v>
      </c>
      <c r="M12" s="33">
        <f t="shared" si="6"/>
        <v>6.8965517241379309E-2</v>
      </c>
      <c r="N12" s="29">
        <v>97</v>
      </c>
      <c r="O12" s="34">
        <f t="shared" ref="O12:P12" si="20">D12/7</f>
        <v>0.5714285714285714</v>
      </c>
      <c r="P12" s="34">
        <f t="shared" si="20"/>
        <v>0</v>
      </c>
      <c r="Q12" s="29">
        <f t="shared" si="8"/>
        <v>169</v>
      </c>
      <c r="R12" s="29"/>
      <c r="S12" s="35">
        <v>1.6644880174291901</v>
      </c>
      <c r="T12" s="28">
        <v>450</v>
      </c>
      <c r="U12" s="36">
        <v>450</v>
      </c>
      <c r="V12" s="37" t="s">
        <v>643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3.0137861689814811E-2</v>
      </c>
      <c r="AD12" s="39">
        <f t="shared" si="12"/>
        <v>-0.16636099652777775</v>
      </c>
      <c r="AE12" s="39">
        <v>-4.9000000000000004</v>
      </c>
      <c r="AF12" s="39">
        <v>-5.5196805555555501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26.224285714285717</v>
      </c>
      <c r="D13" s="29">
        <v>14</v>
      </c>
      <c r="E13" s="29">
        <v>0</v>
      </c>
      <c r="F13" s="32">
        <v>367.14000000000004</v>
      </c>
      <c r="G13" s="30">
        <v>0</v>
      </c>
      <c r="H13" s="31">
        <f t="shared" si="1"/>
        <v>0</v>
      </c>
      <c r="I13" s="31">
        <f t="shared" si="2"/>
        <v>0.44989827634912977</v>
      </c>
      <c r="J13" s="32">
        <f t="shared" si="5"/>
        <v>165.17565317881952</v>
      </c>
      <c r="K13" s="32">
        <f t="shared" si="3"/>
        <v>11.798260941344251</v>
      </c>
      <c r="L13" s="29">
        <v>42</v>
      </c>
      <c r="M13" s="33">
        <f t="shared" si="6"/>
        <v>0.33333333333333331</v>
      </c>
      <c r="N13" s="29">
        <v>82</v>
      </c>
      <c r="O13" s="34">
        <f t="shared" ref="O13:P13" si="21">D13/7</f>
        <v>2</v>
      </c>
      <c r="P13" s="34">
        <f t="shared" si="21"/>
        <v>0</v>
      </c>
      <c r="Q13" s="29">
        <f t="shared" si="8"/>
        <v>41</v>
      </c>
      <c r="R13" s="29"/>
      <c r="S13" s="35">
        <v>1.69302325581395</v>
      </c>
      <c r="T13" s="28">
        <v>525</v>
      </c>
      <c r="U13" s="36">
        <v>450</v>
      </c>
      <c r="V13" s="37" t="s">
        <v>645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3.0137861689814811E-2</v>
      </c>
      <c r="AD13" s="39">
        <f t="shared" si="12"/>
        <v>-0.58226348784722215</v>
      </c>
      <c r="AE13" s="39">
        <v>-4.9000000000000004</v>
      </c>
      <c r="AF13" s="39">
        <v>-5.5507916666666599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22.822903225806453</v>
      </c>
      <c r="D14" s="29">
        <v>31</v>
      </c>
      <c r="E14" s="29">
        <v>0</v>
      </c>
      <c r="F14" s="32">
        <v>707.51</v>
      </c>
      <c r="G14" s="30">
        <v>-0.02</v>
      </c>
      <c r="H14" s="31">
        <f t="shared" si="1"/>
        <v>2.8268151686901952E-5</v>
      </c>
      <c r="I14" s="31">
        <f t="shared" si="2"/>
        <v>0.39024135434162527</v>
      </c>
      <c r="J14" s="32">
        <f t="shared" si="5"/>
        <v>276.09966061024329</v>
      </c>
      <c r="K14" s="32">
        <f t="shared" si="3"/>
        <v>8.9064406648465582</v>
      </c>
      <c r="L14" s="29">
        <v>88</v>
      </c>
      <c r="M14" s="33">
        <f t="shared" si="6"/>
        <v>0.35227272727272729</v>
      </c>
      <c r="N14" s="29">
        <v>51</v>
      </c>
      <c r="O14" s="34">
        <f t="shared" ref="O14:P14" si="22">D14/7</f>
        <v>4.4285714285714288</v>
      </c>
      <c r="P14" s="34">
        <f t="shared" si="22"/>
        <v>0</v>
      </c>
      <c r="Q14" s="29">
        <f t="shared" si="8"/>
        <v>11</v>
      </c>
      <c r="R14" s="29"/>
      <c r="S14" s="35">
        <v>1.6725663716814101</v>
      </c>
      <c r="T14" s="28">
        <v>945</v>
      </c>
      <c r="U14" s="36">
        <v>450</v>
      </c>
      <c r="V14" s="37" t="s">
        <v>645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3.0137861689814811E-2</v>
      </c>
      <c r="AD14" s="39">
        <f t="shared" si="12"/>
        <v>-1.2892977230902776</v>
      </c>
      <c r="AE14" s="39">
        <v>-4.9000000000000004</v>
      </c>
      <c r="AF14" s="39">
        <v>-5.5507916666666599</v>
      </c>
      <c r="AG14" s="39">
        <v>0</v>
      </c>
    </row>
    <row r="15" spans="1:33" ht="15.75" customHeight="1" x14ac:dyDescent="0.2">
      <c r="A15" s="28" t="s">
        <v>49</v>
      </c>
      <c r="B15" s="28" t="s">
        <v>646</v>
      </c>
      <c r="C15" s="15">
        <f t="shared" si="4"/>
        <v>22.927083333333339</v>
      </c>
      <c r="D15" s="29">
        <v>24</v>
      </c>
      <c r="E15" s="29">
        <v>0</v>
      </c>
      <c r="F15" s="32">
        <v>550.25000000000011</v>
      </c>
      <c r="G15" s="30">
        <v>0</v>
      </c>
      <c r="H15" s="31">
        <f t="shared" si="1"/>
        <v>0</v>
      </c>
      <c r="I15" s="31">
        <f t="shared" si="2"/>
        <v>0.39235862611691691</v>
      </c>
      <c r="J15" s="32">
        <f t="shared" si="5"/>
        <v>215.89533402083359</v>
      </c>
      <c r="K15" s="32">
        <f t="shared" si="3"/>
        <v>8.9956389175347322</v>
      </c>
      <c r="L15" s="29">
        <v>63</v>
      </c>
      <c r="M15" s="33">
        <f t="shared" si="6"/>
        <v>0.38095238095238093</v>
      </c>
      <c r="N15" s="29">
        <v>22</v>
      </c>
      <c r="O15" s="34">
        <f t="shared" ref="O15:P15" si="23">D15/7</f>
        <v>3.4285714285714284</v>
      </c>
      <c r="P15" s="34">
        <f t="shared" si="23"/>
        <v>0</v>
      </c>
      <c r="Q15" s="29">
        <f t="shared" si="8"/>
        <v>6</v>
      </c>
      <c r="R15" s="29"/>
      <c r="S15" s="35">
        <v>2.0102564102564102</v>
      </c>
      <c r="T15" s="28">
        <v>945</v>
      </c>
      <c r="U15" s="36">
        <v>450</v>
      </c>
      <c r="V15" s="37" t="s">
        <v>645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3.0137861689814811E-2</v>
      </c>
      <c r="AD15" s="39">
        <f t="shared" si="12"/>
        <v>-0.99816597916666649</v>
      </c>
      <c r="AE15" s="39">
        <v>-4.9000000000000004</v>
      </c>
      <c r="AF15" s="39">
        <v>-5.5507916666666599</v>
      </c>
      <c r="AG15" s="39">
        <v>0</v>
      </c>
    </row>
    <row r="16" spans="1:33" ht="15.75" customHeight="1" x14ac:dyDescent="0.2">
      <c r="A16" s="28" t="s">
        <v>50</v>
      </c>
      <c r="B16" s="28" t="s">
        <v>379</v>
      </c>
      <c r="C16" s="15">
        <f t="shared" si="4"/>
        <v>23.119090909090911</v>
      </c>
      <c r="D16" s="29">
        <v>22</v>
      </c>
      <c r="E16" s="29">
        <v>0</v>
      </c>
      <c r="F16" s="32">
        <v>508.62</v>
      </c>
      <c r="G16" s="30">
        <v>0</v>
      </c>
      <c r="H16" s="31">
        <f t="shared" si="1"/>
        <v>0</v>
      </c>
      <c r="I16" s="31">
        <f t="shared" si="2"/>
        <v>0.39615940751922996</v>
      </c>
      <c r="J16" s="32">
        <f t="shared" si="5"/>
        <v>201.49459785243073</v>
      </c>
      <c r="K16" s="32">
        <f t="shared" si="3"/>
        <v>9.1588453569286692</v>
      </c>
      <c r="L16" s="29">
        <v>73</v>
      </c>
      <c r="M16" s="33">
        <f t="shared" si="6"/>
        <v>0.30136986301369861</v>
      </c>
      <c r="N16" s="29">
        <v>45</v>
      </c>
      <c r="O16" s="34">
        <f t="shared" ref="O16:P16" si="24">D16/7</f>
        <v>3.1428571428571428</v>
      </c>
      <c r="P16" s="34">
        <f t="shared" si="24"/>
        <v>0</v>
      </c>
      <c r="Q16" s="29">
        <f t="shared" si="8"/>
        <v>14</v>
      </c>
      <c r="R16" s="29"/>
      <c r="S16" s="35">
        <v>2.0947630922693201</v>
      </c>
      <c r="T16" s="28">
        <v>945</v>
      </c>
      <c r="U16" s="36">
        <v>450</v>
      </c>
      <c r="V16" s="37" t="s">
        <v>647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3.0137861689814811E-2</v>
      </c>
      <c r="AD16" s="39">
        <f t="shared" si="12"/>
        <v>-0.91498548090277765</v>
      </c>
      <c r="AE16" s="39">
        <v>-4.9000000000000004</v>
      </c>
      <c r="AF16" s="39">
        <v>-5.5507916666666599</v>
      </c>
      <c r="AG16" s="39">
        <v>0</v>
      </c>
    </row>
    <row r="17" spans="1:33" ht="15.75" customHeight="1" x14ac:dyDescent="0.2">
      <c r="A17" s="28" t="s">
        <v>51</v>
      </c>
      <c r="B17" s="28" t="s">
        <v>82</v>
      </c>
      <c r="C17" s="15">
        <f t="shared" si="4"/>
        <v>19.956428571428567</v>
      </c>
      <c r="D17" s="29">
        <v>14</v>
      </c>
      <c r="E17" s="29">
        <v>0</v>
      </c>
      <c r="F17" s="32">
        <v>279.38999999999993</v>
      </c>
      <c r="G17" s="30">
        <v>-7.0000000000000007E-2</v>
      </c>
      <c r="H17" s="31">
        <f t="shared" si="1"/>
        <v>2.5054583199112359E-4</v>
      </c>
      <c r="I17" s="31">
        <f t="shared" si="2"/>
        <v>0.32398494283553264</v>
      </c>
      <c r="J17" s="32">
        <f t="shared" si="5"/>
        <v>90.518153178819446</v>
      </c>
      <c r="K17" s="32">
        <f t="shared" si="3"/>
        <v>6.4655823699156745</v>
      </c>
      <c r="L17" s="29">
        <v>74</v>
      </c>
      <c r="M17" s="33">
        <f t="shared" si="6"/>
        <v>0.1891891891891892</v>
      </c>
      <c r="N17" s="29">
        <v>33</v>
      </c>
      <c r="O17" s="34">
        <f t="shared" ref="O17:P17" si="25">D17/7</f>
        <v>2</v>
      </c>
      <c r="P17" s="34">
        <f t="shared" si="25"/>
        <v>0</v>
      </c>
      <c r="Q17" s="29">
        <f t="shared" si="8"/>
        <v>16</v>
      </c>
      <c r="R17" s="29"/>
      <c r="S17" s="35">
        <v>2.45882352941176</v>
      </c>
      <c r="T17" s="28">
        <v>945</v>
      </c>
      <c r="U17" s="36">
        <v>450</v>
      </c>
      <c r="V17" s="37" t="s">
        <v>648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3.0137861689814811E-2</v>
      </c>
      <c r="AD17" s="39">
        <f t="shared" si="12"/>
        <v>-0.58226348784722215</v>
      </c>
      <c r="AE17" s="39">
        <v>-4.9000000000000004</v>
      </c>
      <c r="AF17" s="39">
        <v>-5.5507916666666599</v>
      </c>
      <c r="AG17" s="39">
        <v>0</v>
      </c>
    </row>
    <row r="18" spans="1:33" ht="15.75" customHeight="1" x14ac:dyDescent="0.2">
      <c r="A18" s="28" t="s">
        <v>52</v>
      </c>
      <c r="B18" s="28" t="s">
        <v>101</v>
      </c>
      <c r="C18" s="15">
        <f t="shared" si="4"/>
        <v>18.468260869565217</v>
      </c>
      <c r="D18" s="29">
        <v>23</v>
      </c>
      <c r="E18" s="29">
        <v>2</v>
      </c>
      <c r="F18" s="32">
        <v>424.77</v>
      </c>
      <c r="G18" s="30">
        <v>0</v>
      </c>
      <c r="H18" s="31">
        <f t="shared" si="1"/>
        <v>0</v>
      </c>
      <c r="I18" s="31">
        <f t="shared" si="2"/>
        <v>0.28186951982633435</v>
      </c>
      <c r="J18" s="32">
        <f t="shared" si="5"/>
        <v>119.72971593663205</v>
      </c>
      <c r="K18" s="32">
        <f t="shared" si="3"/>
        <v>5.2056398233318282</v>
      </c>
      <c r="L18" s="29">
        <v>53</v>
      </c>
      <c r="M18" s="33">
        <f t="shared" si="6"/>
        <v>0.43396226415094341</v>
      </c>
      <c r="N18" s="29">
        <v>10</v>
      </c>
      <c r="O18" s="34">
        <f t="shared" ref="O18:P18" si="26">D18/7</f>
        <v>3.2857142857142856</v>
      </c>
      <c r="P18" s="34">
        <f t="shared" si="26"/>
        <v>0.2857142857142857</v>
      </c>
      <c r="Q18" s="29">
        <f t="shared" si="8"/>
        <v>2</v>
      </c>
      <c r="R18" s="29"/>
      <c r="S18" s="35">
        <v>2.1089108910891001</v>
      </c>
      <c r="T18" s="28">
        <v>495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3.0137861689814811E-2</v>
      </c>
      <c r="AD18" s="39">
        <f t="shared" si="12"/>
        <v>-0.95657573003472207</v>
      </c>
      <c r="AE18" s="39">
        <v>-4.9000000000000004</v>
      </c>
      <c r="AF18" s="39">
        <v>-5.5507916666666599</v>
      </c>
      <c r="AG18" s="39">
        <v>0</v>
      </c>
    </row>
    <row r="19" spans="1:33" ht="15.75" customHeight="1" x14ac:dyDescent="0.2">
      <c r="A19" s="28" t="s">
        <v>54</v>
      </c>
      <c r="B19" s="28" t="s">
        <v>649</v>
      </c>
      <c r="C19" s="15">
        <f t="shared" si="4"/>
        <v>19.89</v>
      </c>
      <c r="D19" s="29">
        <v>1</v>
      </c>
      <c r="E19" s="29">
        <v>0</v>
      </c>
      <c r="F19" s="32">
        <v>19.89</v>
      </c>
      <c r="G19" s="30">
        <v>0</v>
      </c>
      <c r="H19" s="31">
        <f t="shared" si="1"/>
        <v>0</v>
      </c>
      <c r="I19" s="31">
        <f t="shared" si="2"/>
        <v>0.32247954168936105</v>
      </c>
      <c r="J19" s="32">
        <f t="shared" si="5"/>
        <v>6.414118084201391</v>
      </c>
      <c r="K19" s="32">
        <f t="shared" si="3"/>
        <v>6.414118084201391</v>
      </c>
      <c r="L19" s="29">
        <v>32</v>
      </c>
      <c r="M19" s="33">
        <f t="shared" si="6"/>
        <v>3.125E-2</v>
      </c>
      <c r="N19" s="29">
        <v>219</v>
      </c>
      <c r="O19" s="34">
        <f t="shared" ref="O19:P19" si="27">D19/7</f>
        <v>0.14285714285714285</v>
      </c>
      <c r="P19" s="34">
        <f t="shared" si="27"/>
        <v>0</v>
      </c>
      <c r="Q19" s="29">
        <f t="shared" si="8"/>
        <v>1533</v>
      </c>
      <c r="R19" s="29"/>
      <c r="S19" s="35" t="e">
        <v>#N/A</v>
      </c>
      <c r="T19" s="28">
        <v>495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3.0137861689814811E-2</v>
      </c>
      <c r="AD19" s="39">
        <f t="shared" si="12"/>
        <v>-4.1590249131944437E-2</v>
      </c>
      <c r="AE19" s="39">
        <v>-4.9000000000000004</v>
      </c>
      <c r="AF19" s="39">
        <v>-5.5507916666666661</v>
      </c>
      <c r="AG19" s="39">
        <v>0</v>
      </c>
    </row>
    <row r="20" spans="1:33" ht="15.75" customHeight="1" x14ac:dyDescent="0.2">
      <c r="A20" s="28" t="s">
        <v>55</v>
      </c>
      <c r="B20" s="28" t="s">
        <v>650</v>
      </c>
      <c r="C20" s="15">
        <f t="shared" si="4"/>
        <v>19.006666666666668</v>
      </c>
      <c r="D20" s="29">
        <v>18</v>
      </c>
      <c r="E20" s="29">
        <v>0</v>
      </c>
      <c r="F20" s="32">
        <v>342.12</v>
      </c>
      <c r="G20" s="30">
        <v>0</v>
      </c>
      <c r="H20" s="31">
        <f t="shared" si="1"/>
        <v>0</v>
      </c>
      <c r="I20" s="31">
        <f t="shared" si="2"/>
        <v>0.29796307002111844</v>
      </c>
      <c r="J20" s="32">
        <f t="shared" si="5"/>
        <v>101.93912551562504</v>
      </c>
      <c r="K20" s="32">
        <f t="shared" si="3"/>
        <v>5.6632847508680575</v>
      </c>
      <c r="L20" s="29">
        <v>53</v>
      </c>
      <c r="M20" s="33">
        <f t="shared" si="6"/>
        <v>0.33962264150943394</v>
      </c>
      <c r="N20" s="29">
        <v>195</v>
      </c>
      <c r="O20" s="34">
        <f t="shared" ref="O20:P20" si="28">D20/7</f>
        <v>2.5714285714285716</v>
      </c>
      <c r="P20" s="34">
        <f t="shared" si="28"/>
        <v>0</v>
      </c>
      <c r="Q20" s="29">
        <f t="shared" si="8"/>
        <v>75</v>
      </c>
      <c r="R20" s="29"/>
      <c r="S20" s="35">
        <v>1.4427350427350401</v>
      </c>
      <c r="T20" s="28">
        <v>495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3.0137861689814811E-2</v>
      </c>
      <c r="AD20" s="39">
        <f t="shared" si="12"/>
        <v>-0.74862448437499984</v>
      </c>
      <c r="AE20" s="39">
        <v>-4.9000000000000004</v>
      </c>
      <c r="AF20" s="39">
        <v>-5.5507916666666661</v>
      </c>
      <c r="AG20" s="39">
        <v>0</v>
      </c>
    </row>
    <row r="21" spans="1:33" ht="15.75" customHeight="1" x14ac:dyDescent="0.2">
      <c r="A21" s="28" t="s">
        <v>56</v>
      </c>
      <c r="B21" s="28" t="s">
        <v>144</v>
      </c>
      <c r="C21" s="15">
        <f t="shared" si="4"/>
        <v>22.99</v>
      </c>
      <c r="D21" s="29">
        <v>6</v>
      </c>
      <c r="E21" s="29">
        <v>0</v>
      </c>
      <c r="F21" s="32">
        <v>137.94</v>
      </c>
      <c r="G21" s="30">
        <v>0</v>
      </c>
      <c r="H21" s="31">
        <f t="shared" si="1"/>
        <v>0</v>
      </c>
      <c r="I21" s="31">
        <f t="shared" si="2"/>
        <v>0.39361105194438401</v>
      </c>
      <c r="J21" s="32">
        <f t="shared" si="5"/>
        <v>54.294708505208327</v>
      </c>
      <c r="K21" s="32">
        <f t="shared" si="3"/>
        <v>9.0491180842013872</v>
      </c>
      <c r="L21" s="29">
        <v>33</v>
      </c>
      <c r="M21" s="33">
        <f t="shared" si="6"/>
        <v>0.18181818181818182</v>
      </c>
      <c r="N21" s="29">
        <v>153</v>
      </c>
      <c r="O21" s="34">
        <f t="shared" ref="O21:P21" si="29">D21/7</f>
        <v>0.8571428571428571</v>
      </c>
      <c r="P21" s="34">
        <f t="shared" si="29"/>
        <v>0</v>
      </c>
      <c r="Q21" s="29">
        <f t="shared" si="8"/>
        <v>178</v>
      </c>
      <c r="R21" s="29"/>
      <c r="S21" s="35">
        <v>1.6146044624746401</v>
      </c>
      <c r="T21" s="28">
        <v>495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3.0137861689814811E-2</v>
      </c>
      <c r="AD21" s="39">
        <f t="shared" si="12"/>
        <v>-0.24954149479166662</v>
      </c>
      <c r="AE21" s="39">
        <v>-4.9000000000000004</v>
      </c>
      <c r="AF21" s="39">
        <v>-5.5507916666666661</v>
      </c>
      <c r="AG21" s="39">
        <v>0</v>
      </c>
    </row>
    <row r="22" spans="1:33" ht="15.75" customHeight="1" x14ac:dyDescent="0.2">
      <c r="A22" s="28" t="s">
        <v>57</v>
      </c>
      <c r="B22" s="28" t="s">
        <v>350</v>
      </c>
      <c r="C22" s="15">
        <f t="shared" si="4"/>
        <v>20.755384615384614</v>
      </c>
      <c r="D22" s="29">
        <v>13</v>
      </c>
      <c r="E22" s="29">
        <v>0</v>
      </c>
      <c r="F22" s="30">
        <v>269.82</v>
      </c>
      <c r="G22" s="30">
        <v>-0.04</v>
      </c>
      <c r="H22" s="31">
        <f t="shared" si="1"/>
        <v>1.4824697946779335E-4</v>
      </c>
      <c r="I22" s="31">
        <f t="shared" si="2"/>
        <v>0.34432597692764827</v>
      </c>
      <c r="J22" s="32">
        <f t="shared" si="5"/>
        <v>92.906035094618048</v>
      </c>
      <c r="K22" s="32">
        <f t="shared" si="3"/>
        <v>7.1466180842013882</v>
      </c>
      <c r="L22" s="29">
        <v>50</v>
      </c>
      <c r="M22" s="33">
        <f t="shared" si="6"/>
        <v>0.26</v>
      </c>
      <c r="N22" s="29">
        <v>162</v>
      </c>
      <c r="O22" s="34">
        <f t="shared" ref="O22:P22" si="30">D22/7</f>
        <v>1.8571428571428572</v>
      </c>
      <c r="P22" s="34">
        <f t="shared" si="30"/>
        <v>0</v>
      </c>
      <c r="Q22" s="29">
        <f t="shared" si="8"/>
        <v>87</v>
      </c>
      <c r="R22" s="29"/>
      <c r="S22" s="35">
        <v>1.8829268292682899</v>
      </c>
      <c r="T22" s="28">
        <v>420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3.0137861689814811E-2</v>
      </c>
      <c r="AD22" s="39">
        <f t="shared" si="12"/>
        <v>-0.54067323871527773</v>
      </c>
      <c r="AE22" s="39">
        <v>-4.9000000000000004</v>
      </c>
      <c r="AF22" s="39">
        <v>-5.5507916666666661</v>
      </c>
      <c r="AG22" s="39">
        <v>0</v>
      </c>
    </row>
    <row r="23" spans="1:33" ht="15.75" customHeight="1" x14ac:dyDescent="0.2">
      <c r="A23" s="28" t="s">
        <v>58</v>
      </c>
      <c r="B23" s="28" t="s">
        <v>651</v>
      </c>
      <c r="C23" s="15">
        <f t="shared" si="4"/>
        <v>21.262727272727275</v>
      </c>
      <c r="D23" s="29">
        <v>11</v>
      </c>
      <c r="E23" s="29">
        <v>0</v>
      </c>
      <c r="F23" s="32">
        <v>233.89000000000001</v>
      </c>
      <c r="G23" s="30">
        <v>0</v>
      </c>
      <c r="H23" s="31">
        <f t="shared" si="1"/>
        <v>0</v>
      </c>
      <c r="I23" s="31">
        <f t="shared" si="2"/>
        <v>0.35653640141184006</v>
      </c>
      <c r="J23" s="32">
        <f t="shared" si="5"/>
        <v>83.39029892621528</v>
      </c>
      <c r="K23" s="32">
        <f t="shared" si="3"/>
        <v>7.5809362660195712</v>
      </c>
      <c r="L23" s="29">
        <v>50</v>
      </c>
      <c r="M23" s="33">
        <f t="shared" si="6"/>
        <v>0.22</v>
      </c>
      <c r="N23" s="29">
        <v>149</v>
      </c>
      <c r="O23" s="34">
        <f t="shared" ref="O23:P23" si="31">D23/7</f>
        <v>1.5714285714285714</v>
      </c>
      <c r="P23" s="34">
        <f t="shared" si="31"/>
        <v>0</v>
      </c>
      <c r="Q23" s="29">
        <f t="shared" si="8"/>
        <v>94</v>
      </c>
      <c r="R23" s="29"/>
      <c r="S23" s="35">
        <v>2.1736694677871098</v>
      </c>
      <c r="T23" s="28">
        <v>420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3.0137861689814811E-2</v>
      </c>
      <c r="AD23" s="39">
        <f t="shared" si="12"/>
        <v>-0.45749274045138882</v>
      </c>
      <c r="AE23" s="39">
        <v>-4.9000000000000004</v>
      </c>
      <c r="AF23" s="39">
        <v>-5.5507916666666661</v>
      </c>
      <c r="AG23" s="39">
        <v>0</v>
      </c>
    </row>
    <row r="24" spans="1:33" ht="15.75" customHeight="1" x14ac:dyDescent="0.2">
      <c r="A24" s="28" t="s">
        <v>59</v>
      </c>
      <c r="B24" s="28" t="s">
        <v>232</v>
      </c>
      <c r="C24" s="15">
        <f t="shared" si="4"/>
        <v>21.993333333333336</v>
      </c>
      <c r="D24" s="29">
        <v>6</v>
      </c>
      <c r="E24" s="29">
        <v>0</v>
      </c>
      <c r="F24" s="32">
        <v>131.96</v>
      </c>
      <c r="G24" s="32">
        <v>0</v>
      </c>
      <c r="H24" s="31">
        <f t="shared" si="1"/>
        <v>0</v>
      </c>
      <c r="I24" s="31">
        <f t="shared" si="2"/>
        <v>0.36459312295550411</v>
      </c>
      <c r="J24" s="32">
        <f t="shared" si="5"/>
        <v>48.111708505208327</v>
      </c>
      <c r="K24" s="32">
        <f t="shared" si="3"/>
        <v>8.0186180842013872</v>
      </c>
      <c r="L24" s="29">
        <v>35</v>
      </c>
      <c r="M24" s="33">
        <f t="shared" si="6"/>
        <v>0.17142857142857143</v>
      </c>
      <c r="N24" s="29">
        <v>144</v>
      </c>
      <c r="O24" s="34">
        <f t="shared" ref="O24:P24" si="32">D24/7</f>
        <v>0.8571428571428571</v>
      </c>
      <c r="P24" s="34">
        <f t="shared" si="32"/>
        <v>0</v>
      </c>
      <c r="Q24" s="29">
        <f t="shared" si="8"/>
        <v>168</v>
      </c>
      <c r="R24" s="29"/>
      <c r="S24" s="35">
        <v>1.47924528301886</v>
      </c>
      <c r="T24" s="28">
        <v>420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3.0137861689814811E-2</v>
      </c>
      <c r="AD24" s="39">
        <f t="shared" si="12"/>
        <v>-0.24954149479166662</v>
      </c>
      <c r="AE24" s="39">
        <v>-4.9000000000000004</v>
      </c>
      <c r="AF24" s="39">
        <v>-5.5507916666666661</v>
      </c>
      <c r="AG24" s="39">
        <v>-1.1000000000000001</v>
      </c>
    </row>
    <row r="25" spans="1:33" ht="15.75" customHeight="1" x14ac:dyDescent="0.2">
      <c r="A25" s="14" t="s">
        <v>60</v>
      </c>
      <c r="B25" s="14" t="s">
        <v>652</v>
      </c>
      <c r="C25" s="15">
        <f t="shared" si="4"/>
        <v>21.561666666666667</v>
      </c>
      <c r="D25" s="16">
        <v>6</v>
      </c>
      <c r="E25" s="16">
        <v>0</v>
      </c>
      <c r="F25" s="17">
        <v>129.37</v>
      </c>
      <c r="G25" s="17">
        <v>-0.06</v>
      </c>
      <c r="H25" s="31">
        <f t="shared" si="1"/>
        <v>4.6378604004019473E-4</v>
      </c>
      <c r="I25" s="31">
        <f t="shared" si="2"/>
        <v>0.3544481603556337</v>
      </c>
      <c r="J25" s="32">
        <f t="shared" si="5"/>
        <v>45.85495850520833</v>
      </c>
      <c r="K25" s="32">
        <f t="shared" si="3"/>
        <v>7.6424930842013881</v>
      </c>
      <c r="L25" s="16">
        <v>55</v>
      </c>
      <c r="M25" s="33">
        <f t="shared" si="6"/>
        <v>0.10909090909090909</v>
      </c>
      <c r="N25" s="16">
        <v>133</v>
      </c>
      <c r="O25" s="34">
        <f t="shared" ref="O25:P25" si="33">D25/7</f>
        <v>0.8571428571428571</v>
      </c>
      <c r="P25" s="34">
        <f t="shared" si="33"/>
        <v>0</v>
      </c>
      <c r="Q25" s="29">
        <f t="shared" si="8"/>
        <v>155</v>
      </c>
      <c r="R25" s="29"/>
      <c r="S25" s="21">
        <v>1.4950298210735591</v>
      </c>
      <c r="T25" s="28">
        <v>420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3.0137861689814811E-2</v>
      </c>
      <c r="AD25" s="39">
        <f t="shared" si="12"/>
        <v>-0.24954149479166662</v>
      </c>
      <c r="AE25" s="25">
        <v>-4.9000000000000004</v>
      </c>
      <c r="AF25" s="25">
        <v>-5.55</v>
      </c>
      <c r="AG25" s="25">
        <v>-1.1000000000000001</v>
      </c>
    </row>
    <row r="26" spans="1:33" ht="15.75" customHeight="1" x14ac:dyDescent="0.2">
      <c r="A26" s="14" t="s">
        <v>61</v>
      </c>
      <c r="B26" s="14" t="s">
        <v>653</v>
      </c>
      <c r="C26" s="15">
        <f t="shared" si="4"/>
        <v>18.86</v>
      </c>
      <c r="D26" s="16">
        <v>4</v>
      </c>
      <c r="E26" s="16">
        <v>0</v>
      </c>
      <c r="F26" s="17">
        <v>75.44</v>
      </c>
      <c r="G26" s="17">
        <v>0</v>
      </c>
      <c r="H26" s="31">
        <f t="shared" si="1"/>
        <v>0</v>
      </c>
      <c r="I26" s="31">
        <f t="shared" si="2"/>
        <v>0.29101898643697743</v>
      </c>
      <c r="J26" s="32">
        <f t="shared" si="5"/>
        <v>21.954472336805576</v>
      </c>
      <c r="K26" s="32">
        <f t="shared" si="3"/>
        <v>5.4886180842013941</v>
      </c>
      <c r="L26" s="16">
        <v>40</v>
      </c>
      <c r="M26" s="33">
        <f t="shared" si="6"/>
        <v>0.1</v>
      </c>
      <c r="N26" s="16">
        <v>128</v>
      </c>
      <c r="O26" s="34">
        <f t="shared" ref="O26:P26" si="34">D26/7</f>
        <v>0.5714285714285714</v>
      </c>
      <c r="P26" s="34">
        <f t="shared" si="34"/>
        <v>0</v>
      </c>
      <c r="Q26" s="29">
        <f t="shared" si="8"/>
        <v>224</v>
      </c>
      <c r="R26" s="29"/>
      <c r="S26" s="21">
        <v>1.576837416481069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3.0137861689814811E-2</v>
      </c>
      <c r="AD26" s="39">
        <f t="shared" si="12"/>
        <v>-0.16636099652777775</v>
      </c>
      <c r="AE26" s="25">
        <v>-4.95</v>
      </c>
      <c r="AF26" s="25">
        <v>-5.5507916666666599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18.682307692307692</v>
      </c>
      <c r="D27" s="16">
        <v>13</v>
      </c>
      <c r="E27" s="16">
        <v>0</v>
      </c>
      <c r="F27" s="17">
        <v>242.87</v>
      </c>
      <c r="G27" s="17">
        <v>-2.12</v>
      </c>
      <c r="H27" s="31">
        <f t="shared" si="1"/>
        <v>8.7289496438423854E-3</v>
      </c>
      <c r="I27" s="31">
        <f t="shared" si="2"/>
        <v>0.26915030713804972</v>
      </c>
      <c r="J27" s="32">
        <f t="shared" si="5"/>
        <v>65.368535094618139</v>
      </c>
      <c r="K27" s="32">
        <f t="shared" si="3"/>
        <v>5.0283488534321643</v>
      </c>
      <c r="L27" s="16">
        <v>52</v>
      </c>
      <c r="M27" s="33">
        <f t="shared" si="6"/>
        <v>0.25</v>
      </c>
      <c r="N27" s="16">
        <v>122</v>
      </c>
      <c r="O27" s="34">
        <f t="shared" ref="O27:P27" si="35">D27/7</f>
        <v>1.8571428571428572</v>
      </c>
      <c r="P27" s="34">
        <f t="shared" si="35"/>
        <v>0</v>
      </c>
      <c r="Q27" s="29">
        <f t="shared" si="8"/>
        <v>65</v>
      </c>
      <c r="R27" s="29"/>
      <c r="S27" s="21">
        <v>1.7630853994490361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3.0137861689814811E-2</v>
      </c>
      <c r="AD27" s="39">
        <f t="shared" si="12"/>
        <v>-0.54067323871527773</v>
      </c>
      <c r="AE27" s="25">
        <v>-4.95</v>
      </c>
      <c r="AF27" s="25">
        <v>-5.5507916666666599</v>
      </c>
      <c r="AG27" s="25">
        <v>-1.9</v>
      </c>
    </row>
    <row r="28" spans="1:33" ht="15.75" customHeight="1" x14ac:dyDescent="0.2">
      <c r="A28" s="14" t="s">
        <v>63</v>
      </c>
      <c r="B28" s="14" t="s">
        <v>81</v>
      </c>
      <c r="C28" s="15">
        <f t="shared" si="4"/>
        <v>19.196666666666669</v>
      </c>
      <c r="D28" s="16">
        <v>6</v>
      </c>
      <c r="E28" s="16">
        <v>0</v>
      </c>
      <c r="F28" s="17">
        <v>115.18</v>
      </c>
      <c r="G28" s="17">
        <v>-3.24</v>
      </c>
      <c r="H28" s="31">
        <f t="shared" si="1"/>
        <v>2.81298836603577E-2</v>
      </c>
      <c r="I28" s="31">
        <f t="shared" si="2"/>
        <v>0.27269238153506148</v>
      </c>
      <c r="J28" s="32">
        <f t="shared" si="5"/>
        <v>31.408708505208384</v>
      </c>
      <c r="K28" s="32">
        <f t="shared" si="3"/>
        <v>5.2347847508680641</v>
      </c>
      <c r="L28" s="16">
        <v>50</v>
      </c>
      <c r="M28" s="33">
        <f t="shared" si="6"/>
        <v>0.12</v>
      </c>
      <c r="N28" s="16">
        <v>113</v>
      </c>
      <c r="O28" s="34">
        <f t="shared" ref="O28:P28" si="36">D28/7</f>
        <v>0.8571428571428571</v>
      </c>
      <c r="P28" s="34">
        <f t="shared" si="36"/>
        <v>0</v>
      </c>
      <c r="Q28" s="29">
        <f t="shared" si="8"/>
        <v>131</v>
      </c>
      <c r="R28" s="29"/>
      <c r="S28" s="21">
        <v>1.1313868613138689</v>
      </c>
      <c r="T28" s="14" t="s">
        <v>33</v>
      </c>
      <c r="U28" s="22" t="s">
        <v>33</v>
      </c>
      <c r="V28" s="43" t="s">
        <v>654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3.0137861689814811E-2</v>
      </c>
      <c r="AD28" s="39">
        <f t="shared" si="12"/>
        <v>-0.24954149479166662</v>
      </c>
      <c r="AE28" s="25">
        <v>-4.95</v>
      </c>
      <c r="AF28" s="25">
        <v>-5.5507916666666599</v>
      </c>
      <c r="AG28" s="25">
        <v>0</v>
      </c>
    </row>
    <row r="29" spans="1:33" ht="15.75" customHeight="1" x14ac:dyDescent="0.2">
      <c r="A29" s="14" t="s">
        <v>65</v>
      </c>
      <c r="B29" s="14" t="s">
        <v>167</v>
      </c>
      <c r="C29" s="15">
        <f t="shared" si="4"/>
        <v>19.048235294117646</v>
      </c>
      <c r="D29" s="16">
        <v>17</v>
      </c>
      <c r="E29" s="16">
        <v>0</v>
      </c>
      <c r="F29" s="17">
        <v>323.82</v>
      </c>
      <c r="G29" s="17">
        <v>0</v>
      </c>
      <c r="H29" s="31">
        <f t="shared" si="1"/>
        <v>0</v>
      </c>
      <c r="I29" s="31">
        <f t="shared" si="2"/>
        <v>0.27013112663724831</v>
      </c>
      <c r="J29" s="32">
        <f t="shared" si="5"/>
        <v>87.473861427673754</v>
      </c>
      <c r="K29" s="32">
        <f t="shared" si="3"/>
        <v>5.1455212604513969</v>
      </c>
      <c r="L29" s="16">
        <v>33</v>
      </c>
      <c r="M29" s="33">
        <f t="shared" si="6"/>
        <v>0.51515151515151514</v>
      </c>
      <c r="N29" s="16">
        <v>91</v>
      </c>
      <c r="O29" s="34">
        <f t="shared" ref="O29:P29" si="37">D29/7</f>
        <v>2.4285714285714284</v>
      </c>
      <c r="P29" s="34">
        <f t="shared" si="37"/>
        <v>0</v>
      </c>
      <c r="Q29" s="29">
        <f t="shared" si="8"/>
        <v>37</v>
      </c>
      <c r="R29" s="29"/>
      <c r="S29" s="21">
        <v>1.1306042884990251</v>
      </c>
      <c r="T29" s="14" t="s">
        <v>33</v>
      </c>
      <c r="U29" s="22" t="s">
        <v>33</v>
      </c>
      <c r="V29" s="43" t="s">
        <v>654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3.0137861689814811E-2</v>
      </c>
      <c r="AD29" s="39">
        <f t="shared" si="12"/>
        <v>-0.70703423524305542</v>
      </c>
      <c r="AE29" s="25">
        <v>-4.95</v>
      </c>
      <c r="AF29" s="25">
        <v>-6.0538884904166599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18.75</v>
      </c>
      <c r="D30" s="16">
        <v>11</v>
      </c>
      <c r="E30" s="16">
        <v>0</v>
      </c>
      <c r="F30" s="17">
        <v>206.25</v>
      </c>
      <c r="G30" s="17">
        <v>-0.08</v>
      </c>
      <c r="H30" s="31">
        <f t="shared" si="1"/>
        <v>3.878787878787879E-4</v>
      </c>
      <c r="I30" s="31">
        <f t="shared" si="2"/>
        <v>0.28124382685175076</v>
      </c>
      <c r="J30" s="32">
        <f t="shared" si="5"/>
        <v>58.006539288173599</v>
      </c>
      <c r="K30" s="32">
        <f t="shared" si="3"/>
        <v>5.2733217534703272</v>
      </c>
      <c r="L30" s="16">
        <v>24</v>
      </c>
      <c r="M30" s="33">
        <f t="shared" si="6"/>
        <v>0.45833333333333331</v>
      </c>
      <c r="N30" s="16">
        <v>74</v>
      </c>
      <c r="O30" s="34">
        <f t="shared" ref="O30:P30" si="38">D30/7</f>
        <v>1.5714285714285714</v>
      </c>
      <c r="P30" s="34">
        <f t="shared" si="38"/>
        <v>0</v>
      </c>
      <c r="Q30" s="29">
        <f t="shared" si="8"/>
        <v>47</v>
      </c>
      <c r="R30" s="29"/>
      <c r="S30" s="21">
        <v>1.1882845188284521</v>
      </c>
      <c r="T30" s="14" t="s">
        <v>33</v>
      </c>
      <c r="U30" s="22" t="s">
        <v>33</v>
      </c>
      <c r="V30" s="43" t="s">
        <v>654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3.0137861689814811E-2</v>
      </c>
      <c r="AD30" s="39">
        <f t="shared" si="12"/>
        <v>-0.45749274045138882</v>
      </c>
      <c r="AE30" s="25">
        <v>-4.95</v>
      </c>
      <c r="AF30" s="25">
        <v>-5.6653152701250002</v>
      </c>
      <c r="AG30" s="25">
        <v>0</v>
      </c>
    </row>
    <row r="31" spans="1:33" ht="15.75" customHeight="1" x14ac:dyDescent="0.2">
      <c r="A31" s="14" t="s">
        <v>67</v>
      </c>
      <c r="B31" s="28" t="s">
        <v>82</v>
      </c>
      <c r="C31" s="15">
        <f t="shared" si="4"/>
        <v>20.032857142857143</v>
      </c>
      <c r="D31" s="16">
        <v>7</v>
      </c>
      <c r="E31" s="16">
        <v>2</v>
      </c>
      <c r="F31" s="17">
        <v>140.22999999999999</v>
      </c>
      <c r="G31" s="44">
        <v>0</v>
      </c>
      <c r="H31" s="31">
        <f t="shared" si="1"/>
        <v>0</v>
      </c>
      <c r="I31" s="31">
        <f t="shared" si="2"/>
        <v>0.31802867692506148</v>
      </c>
      <c r="J31" s="32">
        <f t="shared" si="5"/>
        <v>44.597161365201366</v>
      </c>
      <c r="K31" s="32">
        <f t="shared" si="3"/>
        <v>6.3710230521716236</v>
      </c>
      <c r="L31" s="16">
        <v>36</v>
      </c>
      <c r="M31" s="33">
        <f t="shared" si="6"/>
        <v>0.19444444444444445</v>
      </c>
      <c r="N31" s="16">
        <v>65</v>
      </c>
      <c r="O31" s="34">
        <f t="shared" ref="O31:P32" si="39">D31/7</f>
        <v>1</v>
      </c>
      <c r="P31" s="34">
        <f t="shared" si="39"/>
        <v>0.2857142857142857</v>
      </c>
      <c r="Q31" s="29">
        <f t="shared" si="8"/>
        <v>50</v>
      </c>
      <c r="R31" s="29"/>
      <c r="S31" s="21">
        <v>1.2610837438423601</v>
      </c>
      <c r="T31" s="14">
        <v>420</v>
      </c>
      <c r="U31" s="22" t="s">
        <v>33</v>
      </c>
      <c r="V31" s="43" t="s">
        <v>654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3.0137861689814811E-2</v>
      </c>
      <c r="AD31" s="39">
        <f t="shared" si="12"/>
        <v>-0.29113174392361107</v>
      </c>
      <c r="AE31" s="45">
        <v>-4.95</v>
      </c>
      <c r="AF31" s="45">
        <v>-5.6653152701250002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18.913846153846155</v>
      </c>
      <c r="D32" s="54">
        <v>13</v>
      </c>
      <c r="E32" s="54">
        <v>0</v>
      </c>
      <c r="F32" s="55">
        <v>245.88</v>
      </c>
      <c r="G32" s="55">
        <v>0</v>
      </c>
      <c r="H32" s="31">
        <f t="shared" si="1"/>
        <v>0</v>
      </c>
      <c r="I32" s="31">
        <f t="shared" si="2"/>
        <v>0.28655534508565039</v>
      </c>
      <c r="J32" s="32">
        <f t="shared" si="5"/>
        <v>70.458228249659712</v>
      </c>
      <c r="K32" s="32">
        <f t="shared" si="3"/>
        <v>5.4198637115122859</v>
      </c>
      <c r="L32" s="54">
        <v>20</v>
      </c>
      <c r="M32" s="33">
        <f t="shared" si="6"/>
        <v>0.65</v>
      </c>
      <c r="N32" s="54">
        <v>51</v>
      </c>
      <c r="O32" s="34">
        <f t="shared" si="39"/>
        <v>1.8571428571428572</v>
      </c>
      <c r="P32" s="34">
        <f t="shared" si="39"/>
        <v>0</v>
      </c>
      <c r="Q32" s="29">
        <f t="shared" si="8"/>
        <v>27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0.91228070175438591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3.0137861689814811E-2</v>
      </c>
      <c r="AD32" s="39">
        <f t="shared" si="12"/>
        <v>-0.54067323871527773</v>
      </c>
      <c r="AE32" s="60">
        <v>-4.95</v>
      </c>
      <c r="AF32" s="60">
        <v>-5.6653152701250002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33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Pulls - 3 Inch Bin Cup Drawer Handles - 5 Pack of Kitchen Cabinet Hardware")</f>
        <v>Black Kitchen Cabinet Pulls - 3 Inch Bin Cup Drawer Handles - 5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Info!B1:BJ5000""),2,FALSE),"""")"),"B07BVZZW3T")</f>
        <v>B07BVZZW3T</v>
      </c>
      <c r="B2" s="2" t="s">
        <v>655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7.4568723529411773</v>
      </c>
      <c r="D3" s="4">
        <f>SUM(D4:D99702)</f>
        <v>3</v>
      </c>
      <c r="E3" s="4"/>
      <c r="F3" s="5">
        <f t="shared" ref="F3:G3" si="0">SUM(F4:F99702)</f>
        <v>39.97</v>
      </c>
      <c r="G3" s="5">
        <f t="shared" si="0"/>
        <v>0</v>
      </c>
      <c r="H3" s="6">
        <f>G3/F3*-1</f>
        <v>0</v>
      </c>
      <c r="I3" s="7">
        <f>J3/F3</f>
        <v>0.3840617523455091</v>
      </c>
      <c r="J3" s="5">
        <f>SUM(J4:J99702)</f>
        <v>15.350948241249998</v>
      </c>
      <c r="K3" s="5">
        <f>J3/D3</f>
        <v>5.1169827470833331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-0.13755175875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Info!B2:BZ3000""),37,FALSE)),"""")*-1"),-2.8583415)</f>
        <v>-2.8583414999999999</v>
      </c>
      <c r="AG3" s="5">
        <f>SUM(AG4:AG99702)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1"/>
      <c r="AB4" s="26"/>
      <c r="AC4" s="27"/>
      <c r="AD4" s="25"/>
      <c r="AE4" s="25"/>
      <c r="AF4" s="25"/>
      <c r="AG4" s="25"/>
    </row>
    <row r="5" spans="1:33" ht="15.75" hidden="1" customHeight="1" x14ac:dyDescent="0.2">
      <c r="A5" s="28"/>
      <c r="B5" s="28"/>
      <c r="C5" s="15"/>
      <c r="D5" s="29"/>
      <c r="E5" s="29"/>
      <c r="F5" s="30"/>
      <c r="G5" s="30"/>
      <c r="H5" s="31"/>
      <c r="I5" s="31"/>
      <c r="J5" s="32"/>
      <c r="K5" s="32"/>
      <c r="L5" s="29"/>
      <c r="M5" s="33"/>
      <c r="N5" s="29"/>
      <c r="O5" s="34"/>
      <c r="P5" s="34"/>
      <c r="Q5" s="29"/>
      <c r="R5" s="29"/>
      <c r="S5" s="35"/>
      <c r="T5" s="28"/>
      <c r="U5" s="36"/>
      <c r="V5" s="37"/>
      <c r="W5" s="28"/>
      <c r="X5" s="38"/>
      <c r="Y5" s="39"/>
      <c r="Z5" s="28"/>
      <c r="AA5" s="28"/>
      <c r="AB5" s="40"/>
      <c r="AC5" s="41"/>
      <c r="AD5" s="39"/>
      <c r="AE5" s="39"/>
      <c r="AF5" s="39"/>
      <c r="AG5" s="39"/>
    </row>
    <row r="6" spans="1:33" ht="15.75" hidden="1" customHeight="1" x14ac:dyDescent="0.2">
      <c r="A6" s="28"/>
      <c r="B6" s="28"/>
      <c r="C6" s="15"/>
      <c r="D6" s="29"/>
      <c r="E6" s="29"/>
      <c r="F6" s="30"/>
      <c r="G6" s="30"/>
      <c r="H6" s="31"/>
      <c r="I6" s="31"/>
      <c r="J6" s="32"/>
      <c r="K6" s="32"/>
      <c r="L6" s="29"/>
      <c r="M6" s="33"/>
      <c r="N6" s="29"/>
      <c r="O6" s="34"/>
      <c r="P6" s="34"/>
      <c r="Q6" s="29"/>
      <c r="R6" s="29"/>
      <c r="S6" s="35"/>
      <c r="T6" s="28"/>
      <c r="U6" s="36"/>
      <c r="V6" s="37"/>
      <c r="W6" s="28"/>
      <c r="X6" s="38"/>
      <c r="Y6" s="39"/>
      <c r="Z6" s="28"/>
      <c r="AA6" s="28"/>
      <c r="AB6" s="40"/>
      <c r="AC6" s="41"/>
      <c r="AD6" s="39"/>
      <c r="AE6" s="39"/>
      <c r="AF6" s="39"/>
      <c r="AG6" s="39"/>
    </row>
    <row r="7" spans="1:33" ht="15.75" hidden="1" customHeight="1" x14ac:dyDescent="0.2">
      <c r="A7" s="28"/>
      <c r="B7" s="28"/>
      <c r="C7" s="15"/>
      <c r="D7" s="29"/>
      <c r="E7" s="29"/>
      <c r="F7" s="30"/>
      <c r="G7" s="30"/>
      <c r="H7" s="31"/>
      <c r="I7" s="31"/>
      <c r="J7" s="32"/>
      <c r="K7" s="32"/>
      <c r="L7" s="29"/>
      <c r="M7" s="33"/>
      <c r="N7" s="29"/>
      <c r="O7" s="34"/>
      <c r="P7" s="34"/>
      <c r="Q7" s="29"/>
      <c r="R7" s="29"/>
      <c r="S7" s="35"/>
      <c r="T7" s="28"/>
      <c r="U7" s="36"/>
      <c r="V7" s="37"/>
      <c r="W7" s="28"/>
      <c r="X7" s="38"/>
      <c r="Y7" s="39"/>
      <c r="Z7" s="28"/>
      <c r="AA7" s="28"/>
      <c r="AB7" s="40"/>
      <c r="AC7" s="41"/>
      <c r="AD7" s="39"/>
      <c r="AE7" s="39"/>
      <c r="AF7" s="39"/>
      <c r="AG7" s="39"/>
    </row>
    <row r="8" spans="1:33" ht="15.75" hidden="1" customHeight="1" x14ac:dyDescent="0.2">
      <c r="A8" s="28"/>
      <c r="B8" s="28"/>
      <c r="C8" s="15"/>
      <c r="D8" s="29"/>
      <c r="E8" s="29"/>
      <c r="F8" s="30"/>
      <c r="G8" s="30"/>
      <c r="H8" s="31"/>
      <c r="I8" s="31"/>
      <c r="J8" s="32"/>
      <c r="K8" s="32"/>
      <c r="L8" s="29"/>
      <c r="M8" s="33"/>
      <c r="N8" s="29"/>
      <c r="O8" s="34"/>
      <c r="P8" s="34"/>
      <c r="Q8" s="29"/>
      <c r="R8" s="29"/>
      <c r="S8" s="35"/>
      <c r="T8" s="28"/>
      <c r="U8" s="36"/>
      <c r="V8" s="37"/>
      <c r="W8" s="28"/>
      <c r="X8" s="38"/>
      <c r="Y8" s="39"/>
      <c r="Z8" s="28"/>
      <c r="AA8" s="28"/>
      <c r="AB8" s="40"/>
      <c r="AC8" s="41"/>
      <c r="AD8" s="39"/>
      <c r="AE8" s="39"/>
      <c r="AF8" s="39"/>
      <c r="AG8" s="39"/>
    </row>
    <row r="9" spans="1:33" ht="15.75" hidden="1" customHeight="1" x14ac:dyDescent="0.2">
      <c r="A9" s="28"/>
      <c r="B9" s="28"/>
      <c r="C9" s="15"/>
      <c r="D9" s="29"/>
      <c r="E9" s="29"/>
      <c r="F9" s="30"/>
      <c r="G9" s="30"/>
      <c r="H9" s="31"/>
      <c r="I9" s="31"/>
      <c r="J9" s="32"/>
      <c r="K9" s="32"/>
      <c r="L9" s="29"/>
      <c r="M9" s="33"/>
      <c r="N9" s="29"/>
      <c r="O9" s="34"/>
      <c r="P9" s="34"/>
      <c r="Q9" s="29"/>
      <c r="R9" s="29"/>
      <c r="S9" s="35"/>
      <c r="T9" s="28"/>
      <c r="U9" s="36"/>
      <c r="V9" s="37"/>
      <c r="W9" s="28"/>
      <c r="X9" s="38"/>
      <c r="Y9" s="39"/>
      <c r="Z9" s="28"/>
      <c r="AA9" s="28"/>
      <c r="AB9" s="40"/>
      <c r="AC9" s="41"/>
      <c r="AD9" s="39"/>
      <c r="AE9" s="39"/>
      <c r="AF9" s="39"/>
      <c r="AG9" s="39"/>
    </row>
    <row r="10" spans="1:33" ht="15.75" hidden="1" customHeight="1" x14ac:dyDescent="0.2">
      <c r="A10" s="28"/>
      <c r="B10" s="28"/>
      <c r="C10" s="15"/>
      <c r="D10" s="29"/>
      <c r="E10" s="29"/>
      <c r="F10" s="30"/>
      <c r="G10" s="30"/>
      <c r="H10" s="31"/>
      <c r="I10" s="31"/>
      <c r="J10" s="32"/>
      <c r="K10" s="32"/>
      <c r="L10" s="29"/>
      <c r="M10" s="33"/>
      <c r="N10" s="29"/>
      <c r="O10" s="34"/>
      <c r="P10" s="34"/>
      <c r="Q10" s="29"/>
      <c r="R10" s="29"/>
      <c r="S10" s="35"/>
      <c r="T10" s="28"/>
      <c r="U10" s="36"/>
      <c r="V10" s="37"/>
      <c r="W10" s="28"/>
      <c r="X10" s="38"/>
      <c r="Y10" s="39"/>
      <c r="Z10" s="28"/>
      <c r="AA10" s="28"/>
      <c r="AB10" s="40"/>
      <c r="AC10" s="41"/>
      <c r="AD10" s="39"/>
      <c r="AE10" s="39"/>
      <c r="AF10" s="39"/>
      <c r="AG10" s="39"/>
    </row>
    <row r="11" spans="1:33" ht="15.75" hidden="1" customHeight="1" x14ac:dyDescent="0.2">
      <c r="A11" s="28"/>
      <c r="B11" s="28"/>
      <c r="C11" s="15"/>
      <c r="D11" s="29"/>
      <c r="E11" s="29"/>
      <c r="F11" s="30"/>
      <c r="G11" s="30"/>
      <c r="H11" s="31"/>
      <c r="I11" s="31"/>
      <c r="J11" s="32"/>
      <c r="K11" s="32"/>
      <c r="L11" s="29"/>
      <c r="M11" s="33"/>
      <c r="N11" s="29"/>
      <c r="O11" s="34"/>
      <c r="P11" s="34"/>
      <c r="Q11" s="29"/>
      <c r="R11" s="29"/>
      <c r="S11" s="35"/>
      <c r="T11" s="28"/>
      <c r="U11" s="36"/>
      <c r="V11" s="37"/>
      <c r="W11" s="28"/>
      <c r="X11" s="38"/>
      <c r="Y11" s="39"/>
      <c r="Z11" s="28"/>
      <c r="AA11" s="28"/>
      <c r="AB11" s="40"/>
      <c r="AC11" s="41"/>
      <c r="AD11" s="39"/>
      <c r="AE11" s="39"/>
      <c r="AF11" s="39"/>
      <c r="AG11" s="39"/>
    </row>
    <row r="12" spans="1:33" ht="15.75" hidden="1" customHeight="1" x14ac:dyDescent="0.2">
      <c r="A12" s="28"/>
      <c r="B12" s="28"/>
      <c r="C12" s="15"/>
      <c r="D12" s="29"/>
      <c r="E12" s="29"/>
      <c r="F12" s="30"/>
      <c r="G12" s="30"/>
      <c r="H12" s="31"/>
      <c r="I12" s="31"/>
      <c r="J12" s="32"/>
      <c r="K12" s="32"/>
      <c r="L12" s="29"/>
      <c r="M12" s="33"/>
      <c r="N12" s="29"/>
      <c r="O12" s="34"/>
      <c r="P12" s="34"/>
      <c r="Q12" s="29"/>
      <c r="R12" s="29"/>
      <c r="S12" s="35"/>
      <c r="T12" s="28"/>
      <c r="U12" s="36"/>
      <c r="V12" s="37"/>
      <c r="W12" s="28"/>
      <c r="X12" s="38"/>
      <c r="Y12" s="39"/>
      <c r="Z12" s="28"/>
      <c r="AA12" s="28"/>
      <c r="AB12" s="40"/>
      <c r="AC12" s="41"/>
      <c r="AD12" s="39"/>
      <c r="AE12" s="39"/>
      <c r="AF12" s="39"/>
      <c r="AG12" s="39"/>
    </row>
    <row r="13" spans="1:33" ht="15.75" hidden="1" customHeight="1" x14ac:dyDescent="0.2">
      <c r="A13" s="28"/>
      <c r="B13" s="28"/>
      <c r="C13" s="15"/>
      <c r="D13" s="29"/>
      <c r="E13" s="29"/>
      <c r="F13" s="32"/>
      <c r="G13" s="30"/>
      <c r="H13" s="31"/>
      <c r="I13" s="31"/>
      <c r="J13" s="32"/>
      <c r="K13" s="32"/>
      <c r="L13" s="29"/>
      <c r="M13" s="33"/>
      <c r="N13" s="29"/>
      <c r="O13" s="34"/>
      <c r="P13" s="34"/>
      <c r="Q13" s="29"/>
      <c r="R13" s="29"/>
      <c r="S13" s="35"/>
      <c r="T13" s="28"/>
      <c r="U13" s="36"/>
      <c r="V13" s="37"/>
      <c r="W13" s="28"/>
      <c r="X13" s="38"/>
      <c r="Y13" s="39"/>
      <c r="Z13" s="28"/>
      <c r="AA13" s="28"/>
      <c r="AB13" s="40"/>
      <c r="AC13" s="41"/>
      <c r="AD13" s="39"/>
      <c r="AE13" s="39"/>
      <c r="AF13" s="39"/>
      <c r="AG13" s="39"/>
    </row>
    <row r="14" spans="1:33" ht="15.75" hidden="1" customHeight="1" x14ac:dyDescent="0.2">
      <c r="A14" s="28"/>
      <c r="B14" s="28"/>
      <c r="C14" s="15"/>
      <c r="D14" s="29"/>
      <c r="E14" s="29"/>
      <c r="F14" s="32"/>
      <c r="G14" s="30"/>
      <c r="H14" s="31"/>
      <c r="I14" s="31"/>
      <c r="J14" s="32"/>
      <c r="K14" s="32"/>
      <c r="L14" s="29"/>
      <c r="M14" s="33"/>
      <c r="N14" s="29"/>
      <c r="O14" s="34"/>
      <c r="P14" s="34"/>
      <c r="Q14" s="29"/>
      <c r="R14" s="29"/>
      <c r="S14" s="35"/>
      <c r="T14" s="28"/>
      <c r="U14" s="36"/>
      <c r="V14" s="37"/>
      <c r="W14" s="28"/>
      <c r="X14" s="38"/>
      <c r="Y14" s="39"/>
      <c r="Z14" s="28"/>
      <c r="AA14" s="28"/>
      <c r="AB14" s="40"/>
      <c r="AC14" s="41"/>
      <c r="AD14" s="39"/>
      <c r="AE14" s="39"/>
      <c r="AF14" s="39"/>
      <c r="AG14" s="39"/>
    </row>
    <row r="15" spans="1:33" ht="15.75" customHeight="1" x14ac:dyDescent="0.2">
      <c r="A15" s="28" t="s">
        <v>49</v>
      </c>
      <c r="B15" s="28"/>
      <c r="C15" s="15">
        <f t="shared" ref="C15:C32" si="1">IFERROR(F15/D15," - ")</f>
        <v>11.99</v>
      </c>
      <c r="D15" s="29">
        <v>1</v>
      </c>
      <c r="E15" s="29">
        <v>0</v>
      </c>
      <c r="F15" s="32">
        <v>11.99</v>
      </c>
      <c r="G15" s="30">
        <v>0</v>
      </c>
      <c r="H15" s="31">
        <f t="shared" ref="H15:H32" si="2">G15/F15*-1</f>
        <v>0</v>
      </c>
      <c r="I15" s="31">
        <f t="shared" ref="I15:I32" si="3">J15/F15</f>
        <v>0.33224765752710583</v>
      </c>
      <c r="J15" s="32">
        <f t="shared" ref="J15:J32" si="4">F15*0.85+G15+AF15*D15+D15*AE15+AG15+AD15</f>
        <v>3.9836494137499989</v>
      </c>
      <c r="K15" s="32">
        <f t="shared" ref="K15:K32" si="5">J15/D15</f>
        <v>3.9836494137499989</v>
      </c>
      <c r="L15" s="29">
        <v>4</v>
      </c>
      <c r="M15" s="33">
        <f t="shared" ref="M15:M32" si="6">IFERROR(D15/L15,"-")</f>
        <v>0.25</v>
      </c>
      <c r="N15" s="29">
        <v>7</v>
      </c>
      <c r="O15" s="34">
        <f t="shared" ref="O15:P15" si="7">D15/7</f>
        <v>0.14285714285714285</v>
      </c>
      <c r="P15" s="34">
        <f t="shared" si="7"/>
        <v>0</v>
      </c>
      <c r="Q15" s="29">
        <f t="shared" ref="Q15:Q32" si="8">ROUNDDOWN(N15/(O15+P15),0)</f>
        <v>49</v>
      </c>
      <c r="R15" s="29"/>
      <c r="S15" s="35">
        <v>0</v>
      </c>
      <c r="T15" s="28" t="s">
        <v>33</v>
      </c>
      <c r="U15" s="36" t="s">
        <v>33</v>
      </c>
      <c r="V15" s="37" t="s">
        <v>33</v>
      </c>
      <c r="W15" s="28">
        <v>0</v>
      </c>
      <c r="X15" s="38">
        <f t="shared" ref="X15:X32" si="9">IFERROR(W15/D15,0)</f>
        <v>0</v>
      </c>
      <c r="Y15" s="39">
        <f t="shared" ref="Y15:Y32" si="10">IFERROR(G15/(W15+Z15)*-1,0)</f>
        <v>0</v>
      </c>
      <c r="Z15" s="28">
        <v>0</v>
      </c>
      <c r="AA15" s="28" t="s">
        <v>34</v>
      </c>
      <c r="AB15" s="40">
        <f t="shared" ref="AB15:AB32" si="11">IF(OR(AA15="UsLargeStandardSize",AA15="UsSmallStandardSize"),-0.69,-0.48)</f>
        <v>-0.69</v>
      </c>
      <c r="AC15" s="41">
        <v>3.3225062499999999E-2</v>
      </c>
      <c r="AD15" s="39">
        <f t="shared" ref="AD15:AD32" si="12">IFERROR(AB15*AC15*D15*2,0)</f>
        <v>-4.5850586249999999E-2</v>
      </c>
      <c r="AE15" s="39">
        <v>-3.48</v>
      </c>
      <c r="AF15" s="39">
        <v>-2.6819999999999999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1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2"/>
        <v>#DIV/0!</v>
      </c>
      <c r="I16" s="31" t="e">
        <f t="shared" si="3"/>
        <v>#DIV/0!</v>
      </c>
      <c r="J16" s="32">
        <f t="shared" si="4"/>
        <v>0</v>
      </c>
      <c r="K16" s="32" t="e">
        <f t="shared" si="5"/>
        <v>#DIV/0!</v>
      </c>
      <c r="L16" s="29">
        <v>0</v>
      </c>
      <c r="M16" s="33" t="str">
        <f t="shared" si="6"/>
        <v>-</v>
      </c>
      <c r="N16" s="29">
        <v>6</v>
      </c>
      <c r="O16" s="34">
        <f t="shared" ref="O16:P16" si="13">D16/7</f>
        <v>0</v>
      </c>
      <c r="P16" s="34">
        <f t="shared" si="13"/>
        <v>0</v>
      </c>
      <c r="Q16" s="29" t="e">
        <f t="shared" si="8"/>
        <v>#DIV/0!</v>
      </c>
      <c r="R16" s="29"/>
      <c r="S16" s="35">
        <v>0.57142857142857095</v>
      </c>
      <c r="T16" s="28" t="s">
        <v>33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3.3225062499999999E-2</v>
      </c>
      <c r="AD16" s="39">
        <f t="shared" si="12"/>
        <v>0</v>
      </c>
      <c r="AE16" s="39">
        <v>-3.48</v>
      </c>
      <c r="AF16" s="39">
        <v>-2.6819999999999999</v>
      </c>
      <c r="AG16" s="39">
        <v>0</v>
      </c>
    </row>
    <row r="17" spans="1:33" ht="15.75" customHeight="1" x14ac:dyDescent="0.2">
      <c r="A17" s="28" t="s">
        <v>51</v>
      </c>
      <c r="B17" s="28"/>
      <c r="C17" s="15">
        <f t="shared" si="1"/>
        <v>13.99</v>
      </c>
      <c r="D17" s="29">
        <v>1</v>
      </c>
      <c r="E17" s="29">
        <v>0</v>
      </c>
      <c r="F17" s="32">
        <v>13.99</v>
      </c>
      <c r="G17" s="30">
        <v>0</v>
      </c>
      <c r="H17" s="31">
        <f t="shared" si="2"/>
        <v>0</v>
      </c>
      <c r="I17" s="31">
        <f t="shared" si="3"/>
        <v>0.40626514751608289</v>
      </c>
      <c r="J17" s="32">
        <f t="shared" si="4"/>
        <v>5.6836494137499995</v>
      </c>
      <c r="K17" s="32">
        <f t="shared" si="5"/>
        <v>5.6836494137499995</v>
      </c>
      <c r="L17" s="29">
        <v>10</v>
      </c>
      <c r="M17" s="33">
        <f t="shared" si="6"/>
        <v>0.1</v>
      </c>
      <c r="N17" s="29">
        <v>5</v>
      </c>
      <c r="O17" s="34">
        <f t="shared" ref="O17:P17" si="14">D17/7</f>
        <v>0.14285714285714285</v>
      </c>
      <c r="P17" s="34">
        <f t="shared" si="14"/>
        <v>0</v>
      </c>
      <c r="Q17" s="29">
        <f t="shared" si="8"/>
        <v>35</v>
      </c>
      <c r="R17" s="29"/>
      <c r="S17" s="35">
        <v>1.6</v>
      </c>
      <c r="T17" s="28" t="s">
        <v>33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3.3225062499999999E-2</v>
      </c>
      <c r="AD17" s="39">
        <f t="shared" si="12"/>
        <v>-4.5850586249999999E-2</v>
      </c>
      <c r="AE17" s="39">
        <v>-3.48</v>
      </c>
      <c r="AF17" s="39">
        <v>-2.6819999999999999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1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2"/>
        <v>#DIV/0!</v>
      </c>
      <c r="I18" s="31" t="e">
        <f t="shared" si="3"/>
        <v>#DIV/0!</v>
      </c>
      <c r="J18" s="32">
        <f t="shared" si="4"/>
        <v>0</v>
      </c>
      <c r="K18" s="32" t="e">
        <f t="shared" si="5"/>
        <v>#DIV/0!</v>
      </c>
      <c r="L18" s="29">
        <v>0</v>
      </c>
      <c r="M18" s="33" t="str">
        <f t="shared" si="6"/>
        <v>-</v>
      </c>
      <c r="N18" s="29">
        <v>4</v>
      </c>
      <c r="O18" s="34">
        <f t="shared" ref="O18:P18" si="15">D18/7</f>
        <v>0</v>
      </c>
      <c r="P18" s="34">
        <f t="shared" si="15"/>
        <v>0</v>
      </c>
      <c r="Q18" s="29" t="e">
        <f t="shared" si="8"/>
        <v>#DIV/0!</v>
      </c>
      <c r="R18" s="29"/>
      <c r="S18" s="35">
        <v>1.6</v>
      </c>
      <c r="T18" s="28" t="s">
        <v>33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3.3225062499999999E-2</v>
      </c>
      <c r="AD18" s="39">
        <f t="shared" si="12"/>
        <v>0</v>
      </c>
      <c r="AE18" s="39">
        <v>-3.48</v>
      </c>
      <c r="AF18" s="39">
        <v>-2.6819999999999999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1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2"/>
        <v>#DIV/0!</v>
      </c>
      <c r="I19" s="31" t="e">
        <f t="shared" si="3"/>
        <v>#DIV/0!</v>
      </c>
      <c r="J19" s="32">
        <f t="shared" si="4"/>
        <v>0</v>
      </c>
      <c r="K19" s="32" t="e">
        <f t="shared" si="5"/>
        <v>#DIV/0!</v>
      </c>
      <c r="L19" s="29">
        <v>0</v>
      </c>
      <c r="M19" s="33" t="str">
        <f t="shared" si="6"/>
        <v>-</v>
      </c>
      <c r="N19" s="29">
        <v>1</v>
      </c>
      <c r="O19" s="34">
        <f t="shared" ref="O19:P19" si="16">D19/7</f>
        <v>0</v>
      </c>
      <c r="P19" s="34">
        <f t="shared" si="16"/>
        <v>0</v>
      </c>
      <c r="Q19" s="29" t="e">
        <f t="shared" si="8"/>
        <v>#DIV/0!</v>
      </c>
      <c r="R19" s="29"/>
      <c r="S19" s="35">
        <v>0.72727272727272696</v>
      </c>
      <c r="T19" s="28" t="s">
        <v>33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3.3225062499999999E-2</v>
      </c>
      <c r="AD19" s="39">
        <f t="shared" si="12"/>
        <v>0</v>
      </c>
      <c r="AE19" s="39">
        <v>-3.48</v>
      </c>
      <c r="AF19" s="39">
        <v>-2.6819999999999999</v>
      </c>
      <c r="AG19" s="39">
        <v>0</v>
      </c>
    </row>
    <row r="20" spans="1:33" ht="15.75" customHeight="1" x14ac:dyDescent="0.2">
      <c r="A20" s="28" t="s">
        <v>55</v>
      </c>
      <c r="B20" s="28"/>
      <c r="C20" s="15">
        <f t="shared" si="1"/>
        <v>13.99</v>
      </c>
      <c r="D20" s="29">
        <v>1</v>
      </c>
      <c r="E20" s="29">
        <v>0</v>
      </c>
      <c r="F20" s="32">
        <v>13.99</v>
      </c>
      <c r="G20" s="30">
        <v>0</v>
      </c>
      <c r="H20" s="31">
        <f t="shared" si="2"/>
        <v>0</v>
      </c>
      <c r="I20" s="31">
        <f t="shared" si="3"/>
        <v>0.40626514751608289</v>
      </c>
      <c r="J20" s="32">
        <f t="shared" si="4"/>
        <v>5.6836494137499995</v>
      </c>
      <c r="K20" s="32">
        <f t="shared" si="5"/>
        <v>5.6836494137499995</v>
      </c>
      <c r="L20" s="29">
        <v>2</v>
      </c>
      <c r="M20" s="33">
        <f t="shared" si="6"/>
        <v>0.5</v>
      </c>
      <c r="N20" s="29">
        <v>0</v>
      </c>
      <c r="O20" s="34">
        <f t="shared" ref="O20:P20" si="17">D20/7</f>
        <v>0.14285714285714285</v>
      </c>
      <c r="P20" s="34">
        <f t="shared" si="17"/>
        <v>0</v>
      </c>
      <c r="Q20" s="29">
        <f t="shared" si="8"/>
        <v>0</v>
      </c>
      <c r="R20" s="29"/>
      <c r="S20" s="35" t="e">
        <v>#N/A</v>
      </c>
      <c r="T20" s="28" t="s">
        <v>33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3.3225062499999999E-2</v>
      </c>
      <c r="AD20" s="39">
        <f t="shared" si="12"/>
        <v>-4.5850586249999999E-2</v>
      </c>
      <c r="AE20" s="39">
        <v>-3.48</v>
      </c>
      <c r="AF20" s="39">
        <v>-2.6819999999999999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1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2"/>
        <v>#DIV/0!</v>
      </c>
      <c r="I21" s="31" t="e">
        <f t="shared" si="3"/>
        <v>#DIV/0!</v>
      </c>
      <c r="J21" s="32">
        <f t="shared" si="4"/>
        <v>0</v>
      </c>
      <c r="K21" s="32" t="e">
        <f t="shared" si="5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18">D21/7</f>
        <v>0</v>
      </c>
      <c r="P21" s="34">
        <f t="shared" si="18"/>
        <v>0</v>
      </c>
      <c r="Q21" s="29" t="e">
        <f t="shared" si="8"/>
        <v>#DIV/0!</v>
      </c>
      <c r="R21" s="29"/>
      <c r="S21" s="35" t="e">
        <v>#N/A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3.3225062499999999E-2</v>
      </c>
      <c r="AD21" s="39">
        <f t="shared" si="12"/>
        <v>0</v>
      </c>
      <c r="AE21" s="39">
        <v>-3.48</v>
      </c>
      <c r="AF21" s="39">
        <v>-2.6819999999999999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1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2"/>
        <v>#DIV/0!</v>
      </c>
      <c r="I22" s="31" t="e">
        <f t="shared" si="3"/>
        <v>#DIV/0!</v>
      </c>
      <c r="J22" s="32">
        <f t="shared" si="4"/>
        <v>0</v>
      </c>
      <c r="K22" s="32" t="e">
        <f t="shared" si="5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19">D22/7</f>
        <v>0</v>
      </c>
      <c r="P22" s="34">
        <f t="shared" si="19"/>
        <v>0</v>
      </c>
      <c r="Q22" s="29" t="e">
        <f t="shared" si="8"/>
        <v>#DIV/0!</v>
      </c>
      <c r="R22" s="29"/>
      <c r="S22" s="35" t="e">
        <v>#N/A</v>
      </c>
      <c r="T22" s="28" t="s">
        <v>33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3.3225062499999999E-2</v>
      </c>
      <c r="AD22" s="39">
        <f t="shared" si="12"/>
        <v>0</v>
      </c>
      <c r="AE22" s="39">
        <v>-3.48</v>
      </c>
      <c r="AF22" s="39">
        <v>-2.6819999999999999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1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2"/>
        <v>#DIV/0!</v>
      </c>
      <c r="I23" s="31" t="e">
        <f t="shared" si="3"/>
        <v>#DIV/0!</v>
      </c>
      <c r="J23" s="32">
        <f t="shared" si="4"/>
        <v>0</v>
      </c>
      <c r="K23" s="32" t="e">
        <f t="shared" si="5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20">D23/7</f>
        <v>0</v>
      </c>
      <c r="P23" s="34">
        <f t="shared" si="20"/>
        <v>0</v>
      </c>
      <c r="Q23" s="29" t="e">
        <f t="shared" si="8"/>
        <v>#DIV/0!</v>
      </c>
      <c r="R23" s="29"/>
      <c r="S23" s="35" t="e">
        <v>#N/A</v>
      </c>
      <c r="T23" s="28">
        <v>60</v>
      </c>
      <c r="U23" s="36" t="s">
        <v>33</v>
      </c>
      <c r="V23" s="37" t="s">
        <v>612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3.3225062499999999E-2</v>
      </c>
      <c r="AD23" s="39">
        <f t="shared" si="12"/>
        <v>0</v>
      </c>
      <c r="AE23" s="39">
        <v>-3.48</v>
      </c>
      <c r="AF23" s="39">
        <v>-2.6819999999999999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1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2"/>
        <v>#DIV/0!</v>
      </c>
      <c r="I24" s="31" t="e">
        <f t="shared" si="3"/>
        <v>#DIV/0!</v>
      </c>
      <c r="J24" s="32">
        <f t="shared" si="4"/>
        <v>0</v>
      </c>
      <c r="K24" s="32" t="e">
        <f t="shared" si="5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21">D24/7</f>
        <v>0</v>
      </c>
      <c r="P24" s="34">
        <f t="shared" si="21"/>
        <v>0</v>
      </c>
      <c r="Q24" s="29" t="e">
        <f t="shared" si="8"/>
        <v>#DIV/0!</v>
      </c>
      <c r="R24" s="29"/>
      <c r="S24" s="35" t="e">
        <v>#N/A</v>
      </c>
      <c r="T24" s="28">
        <v>60</v>
      </c>
      <c r="U24" s="36" t="s">
        <v>33</v>
      </c>
      <c r="V24" s="37" t="s">
        <v>612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3.3225062499999999E-2</v>
      </c>
      <c r="AD24" s="39">
        <f t="shared" si="12"/>
        <v>0</v>
      </c>
      <c r="AE24" s="39">
        <v>-3.48</v>
      </c>
      <c r="AF24" s="39">
        <v>-2.6819999999999999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1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2"/>
        <v>#DIV/0!</v>
      </c>
      <c r="I25" s="31" t="e">
        <f t="shared" si="3"/>
        <v>#DIV/0!</v>
      </c>
      <c r="J25" s="32">
        <f t="shared" si="4"/>
        <v>0</v>
      </c>
      <c r="K25" s="32" t="e">
        <f t="shared" si="5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22">D25/7</f>
        <v>0</v>
      </c>
      <c r="P25" s="34">
        <f t="shared" si="22"/>
        <v>0</v>
      </c>
      <c r="Q25" s="29" t="e">
        <f t="shared" si="8"/>
        <v>#DIV/0!</v>
      </c>
      <c r="R25" s="29"/>
      <c r="S25" s="21">
        <v>0</v>
      </c>
      <c r="T25" s="28">
        <v>60</v>
      </c>
      <c r="U25" s="36" t="s">
        <v>33</v>
      </c>
      <c r="V25" s="37" t="s">
        <v>613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3.3225062499999999E-2</v>
      </c>
      <c r="AD25" s="39">
        <f t="shared" si="12"/>
        <v>0</v>
      </c>
      <c r="AE25" s="25">
        <v>-3.48</v>
      </c>
      <c r="AF25" s="25">
        <v>-2.68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1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2"/>
        <v>#DIV/0!</v>
      </c>
      <c r="I26" s="31" t="e">
        <f t="shared" si="3"/>
        <v>#DIV/0!</v>
      </c>
      <c r="J26" s="32">
        <f t="shared" si="4"/>
        <v>0</v>
      </c>
      <c r="K26" s="32" t="e">
        <f t="shared" si="5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23">D26/7</f>
        <v>0</v>
      </c>
      <c r="P26" s="34">
        <f t="shared" si="23"/>
        <v>0</v>
      </c>
      <c r="Q26" s="29" t="e">
        <f t="shared" si="8"/>
        <v>#DIV/0!</v>
      </c>
      <c r="R26" s="29"/>
      <c r="S26" s="21">
        <v>0</v>
      </c>
      <c r="T26" s="28">
        <v>60</v>
      </c>
      <c r="U26" s="36" t="s">
        <v>33</v>
      </c>
      <c r="V26" s="37" t="s">
        <v>613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3.3225062499999999E-2</v>
      </c>
      <c r="AD26" s="39">
        <f t="shared" si="12"/>
        <v>0</v>
      </c>
      <c r="AE26" s="25">
        <v>-3.48</v>
      </c>
      <c r="AF26" s="25">
        <v>-2.6819999999999999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2"/>
        <v>#DIV/0!</v>
      </c>
      <c r="I27" s="31" t="e">
        <f t="shared" si="3"/>
        <v>#DIV/0!</v>
      </c>
      <c r="J27" s="32">
        <f t="shared" si="4"/>
        <v>0</v>
      </c>
      <c r="K27" s="32" t="e">
        <f t="shared" si="5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24">D27/7</f>
        <v>0</v>
      </c>
      <c r="P27" s="34">
        <f t="shared" si="24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3.3225062499999999E-2</v>
      </c>
      <c r="AD27" s="39">
        <f t="shared" si="12"/>
        <v>0</v>
      </c>
      <c r="AE27" s="25">
        <v>-3.48</v>
      </c>
      <c r="AF27" s="25">
        <v>-2.6819999999999999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2"/>
        <v>#DIV/0!</v>
      </c>
      <c r="I28" s="31" t="e">
        <f t="shared" si="3"/>
        <v>#DIV/0!</v>
      </c>
      <c r="J28" s="32">
        <f t="shared" si="4"/>
        <v>0</v>
      </c>
      <c r="K28" s="32" t="e">
        <f t="shared" si="5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25">D28/7</f>
        <v>0</v>
      </c>
      <c r="P28" s="34">
        <f t="shared" si="25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>
        <v>60</v>
      </c>
      <c r="V28" s="43" t="s">
        <v>656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3.3225062499999999E-2</v>
      </c>
      <c r="AD28" s="39">
        <f t="shared" si="12"/>
        <v>0</v>
      </c>
      <c r="AE28" s="25">
        <v>-3.48</v>
      </c>
      <c r="AF28" s="25">
        <v>-2.6819999999999999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2"/>
        <v>#DIV/0!</v>
      </c>
      <c r="I29" s="31" t="e">
        <f t="shared" si="3"/>
        <v>#DIV/0!</v>
      </c>
      <c r="J29" s="32">
        <f t="shared" si="4"/>
        <v>0</v>
      </c>
      <c r="K29" s="32" t="e">
        <f t="shared" si="5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26">D29/7</f>
        <v>0</v>
      </c>
      <c r="P29" s="34">
        <f t="shared" si="26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>
        <v>60</v>
      </c>
      <c r="V29" s="43" t="s">
        <v>657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3.3225062499999999E-2</v>
      </c>
      <c r="AD29" s="39">
        <f t="shared" si="12"/>
        <v>0</v>
      </c>
      <c r="AE29" s="25">
        <v>-3.48</v>
      </c>
      <c r="AF29" s="25">
        <v>-2.9798210137499899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2"/>
        <v>#DIV/0!</v>
      </c>
      <c r="I30" s="31" t="e">
        <f t="shared" si="3"/>
        <v>#DIV/0!</v>
      </c>
      <c r="J30" s="32">
        <f t="shared" si="4"/>
        <v>0</v>
      </c>
      <c r="K30" s="32" t="e">
        <f t="shared" si="5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27">D30/7</f>
        <v>0</v>
      </c>
      <c r="P30" s="34">
        <f t="shared" si="27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>
        <v>60</v>
      </c>
      <c r="V30" s="43" t="s">
        <v>658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3.3225062499999999E-2</v>
      </c>
      <c r="AD30" s="39">
        <f t="shared" si="12"/>
        <v>0</v>
      </c>
      <c r="AE30" s="25">
        <v>-3.48</v>
      </c>
      <c r="AF30" s="25">
        <v>-2.8583414999999999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2"/>
        <v>#DIV/0!</v>
      </c>
      <c r="I31" s="31" t="e">
        <f t="shared" si="3"/>
        <v>#DIV/0!</v>
      </c>
      <c r="J31" s="32">
        <f t="shared" si="4"/>
        <v>0</v>
      </c>
      <c r="K31" s="32" t="e">
        <f t="shared" si="5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28">D31/7</f>
        <v>0</v>
      </c>
      <c r="P31" s="34">
        <f t="shared" si="28"/>
        <v>0</v>
      </c>
      <c r="Q31" s="29" t="e">
        <f t="shared" si="8"/>
        <v>#DIV/0!</v>
      </c>
      <c r="R31" s="29"/>
      <c r="S31" s="21" t="e">
        <v>#N/A</v>
      </c>
      <c r="T31" s="14">
        <v>120</v>
      </c>
      <c r="U31" s="22">
        <v>60</v>
      </c>
      <c r="V31" s="43" t="s">
        <v>1358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3.3225062499999999E-2</v>
      </c>
      <c r="AD31" s="39">
        <f t="shared" si="12"/>
        <v>0</v>
      </c>
      <c r="AE31" s="45">
        <v>-3.48</v>
      </c>
      <c r="AF31" s="45">
        <v>-2.8583415000000003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1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2"/>
        <v>#DIV/0!</v>
      </c>
      <c r="I32" s="31" t="e">
        <f t="shared" si="3"/>
        <v>#DIV/0!</v>
      </c>
      <c r="J32" s="32">
        <f t="shared" si="4"/>
        <v>0</v>
      </c>
      <c r="K32" s="32" t="e">
        <f t="shared" si="5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28"/>
        <v>0</v>
      </c>
      <c r="P32" s="34">
        <f t="shared" si="28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3.3225062499999999E-2</v>
      </c>
      <c r="AD32" s="39">
        <f t="shared" si="12"/>
        <v>0</v>
      </c>
      <c r="AE32" s="60">
        <v>-3.48</v>
      </c>
      <c r="AF32" s="60">
        <v>-2.8583414999999999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2">
      <c r="S221" s="21"/>
    </row>
    <row r="222" spans="1:33" ht="15.75" customHeight="1" x14ac:dyDescent="0.2">
      <c r="S222" s="21"/>
    </row>
    <row r="223" spans="1:33" ht="15.75" customHeight="1" x14ac:dyDescent="0.2">
      <c r="S223" s="21"/>
    </row>
    <row r="224" spans="1:33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- 3 Inch Bin Cup Drawer Handles - 10 Pack of Kitchen Cabinet Hardware - New Design")</f>
        <v>Satin Nickel Kitchen Cabinet Pulls - 3 Inch Bin Cup Drawer Handles - 10 Pack of Kitchen Cabinet Hardware - New Design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Info!B1:BJ5000""),2,FALSE),"""")"),"B06XZVT2CD")</f>
        <v>B06XZVT2CD</v>
      </c>
      <c r="B2" s="2" t="s">
        <v>659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4.25" customHeight="1" x14ac:dyDescent="0.2">
      <c r="A3" s="83" t="s">
        <v>30</v>
      </c>
      <c r="B3" s="80"/>
      <c r="C3" s="3">
        <f>((AE32+AF32)/0.85)*-1</f>
        <v>12.668983847205883</v>
      </c>
      <c r="D3" s="4">
        <f>SUM(D4:D99702)</f>
        <v>154</v>
      </c>
      <c r="E3" s="4"/>
      <c r="F3" s="5">
        <f t="shared" ref="F3:G3" si="0">SUM(F4:F99702)</f>
        <v>2762.97</v>
      </c>
      <c r="G3" s="5">
        <f t="shared" si="0"/>
        <v>-247.66</v>
      </c>
      <c r="H3" s="6">
        <f t="shared" ref="H3:H32" si="1">G3/F3*-1</f>
        <v>8.9635428542474221E-2</v>
      </c>
      <c r="I3" s="7">
        <f t="shared" ref="I3:I32" si="2">J3/F3</f>
        <v>0.14791944721521424</v>
      </c>
      <c r="J3" s="5">
        <f>SUM(J4:J99702)</f>
        <v>408.69699507222049</v>
      </c>
      <c r="K3" s="5">
        <f t="shared" ref="K3:K32" si="3">J3/D3</f>
        <v>2.6538765913780553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2 - April
2 - May
2 - June
2 - July
2 - Aug
2 - Sept
2 - Oct
2 - Nov
1 - Dec
1 - Jan
1 - Feb")</f>
        <v>1 - March
2 - April
2 - May
2 - June
2 - July
2 - Aug
2 - Sept
2 - Oct
2 - Nov
1 - Dec
1 - Jan
1 -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QTY-14")</f>
        <v>Del QTY-14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QTY-120")</f>
        <v>US QTY-120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26</v>
      </c>
      <c r="X3" s="6">
        <f>W3/D3</f>
        <v>0.16883116883116883</v>
      </c>
      <c r="Y3" s="5"/>
      <c r="Z3" s="4"/>
      <c r="AA3" s="4"/>
      <c r="AB3" s="4"/>
      <c r="AC3" s="4"/>
      <c r="AD3" s="5">
        <f>SUM(AD4:AD99702)</f>
        <v>-13.326414547891074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Info!B2:BZ3000""),37,FALSE)),"""")*-1"),-5.818636270125)</f>
        <v>-5.8186362701250003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660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-4.16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-4.16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128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0.50442477876106195</v>
      </c>
      <c r="T4" s="14">
        <v>447</v>
      </c>
      <c r="U4" s="22" t="s">
        <v>33</v>
      </c>
      <c r="V4" s="23" t="s">
        <v>661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6.2704750000000004E-2</v>
      </c>
      <c r="AD4" s="25">
        <f t="shared" ref="AD4:AD32" si="12">IFERROR(AB4*AC4*D4*2,0)</f>
        <v>0</v>
      </c>
      <c r="AE4" s="25">
        <v>-4.9000000000000004</v>
      </c>
      <c r="AF4" s="25">
        <v>-5.9310369444444451</v>
      </c>
      <c r="AG4" s="25">
        <v>0</v>
      </c>
    </row>
    <row r="5" spans="1:33" ht="15.75" customHeight="1" x14ac:dyDescent="0.2">
      <c r="A5" s="28" t="s">
        <v>35</v>
      </c>
      <c r="B5" s="28" t="s">
        <v>662</v>
      </c>
      <c r="C5" s="15">
        <f t="shared" si="4"/>
        <v>17.7425</v>
      </c>
      <c r="D5" s="29">
        <v>4</v>
      </c>
      <c r="E5" s="29">
        <v>0</v>
      </c>
      <c r="F5" s="30">
        <v>70.97</v>
      </c>
      <c r="G5" s="30">
        <v>-16.979999999999997</v>
      </c>
      <c r="H5" s="31">
        <f t="shared" si="1"/>
        <v>0.23925602367197404</v>
      </c>
      <c r="I5" s="31">
        <f t="shared" si="2"/>
        <v>-4.5960134658145106E-3</v>
      </c>
      <c r="J5" s="32">
        <f t="shared" si="5"/>
        <v>-0.32617907566885579</v>
      </c>
      <c r="K5" s="32">
        <f t="shared" si="3"/>
        <v>-8.1544768917213947E-2</v>
      </c>
      <c r="L5" s="29">
        <v>42</v>
      </c>
      <c r="M5" s="33">
        <f t="shared" si="6"/>
        <v>9.5238095238095233E-2</v>
      </c>
      <c r="N5" s="29">
        <v>125</v>
      </c>
      <c r="O5" s="34">
        <f t="shared" ref="O5:P5" si="13">D5/7</f>
        <v>0.5714285714285714</v>
      </c>
      <c r="P5" s="34">
        <f t="shared" si="13"/>
        <v>0</v>
      </c>
      <c r="Q5" s="29">
        <f t="shared" si="8"/>
        <v>218</v>
      </c>
      <c r="R5" s="29"/>
      <c r="S5" s="35">
        <v>0.356643356643356</v>
      </c>
      <c r="T5" s="28">
        <v>447</v>
      </c>
      <c r="U5" s="36" t="s">
        <v>33</v>
      </c>
      <c r="V5" s="37" t="s">
        <v>663</v>
      </c>
      <c r="W5" s="28">
        <v>4</v>
      </c>
      <c r="X5" s="38">
        <f t="shared" si="9"/>
        <v>1</v>
      </c>
      <c r="Y5" s="39">
        <f t="shared" si="10"/>
        <v>4.2449999999999992</v>
      </c>
      <c r="Z5" s="28">
        <v>0</v>
      </c>
      <c r="AA5" s="28" t="s">
        <v>34</v>
      </c>
      <c r="AB5" s="40">
        <f t="shared" si="11"/>
        <v>-0.69</v>
      </c>
      <c r="AC5" s="41">
        <v>6.277740903823871E-2</v>
      </c>
      <c r="AD5" s="39">
        <f t="shared" si="12"/>
        <v>-0.34653129789107767</v>
      </c>
      <c r="AE5" s="39">
        <v>-4.9000000000000004</v>
      </c>
      <c r="AF5" s="39">
        <v>-5.9310369444444451</v>
      </c>
      <c r="AG5" s="39">
        <v>0</v>
      </c>
    </row>
    <row r="6" spans="1:33" ht="15.75" customHeight="1" x14ac:dyDescent="0.2">
      <c r="A6" s="28" t="s">
        <v>37</v>
      </c>
      <c r="B6" s="28" t="s">
        <v>664</v>
      </c>
      <c r="C6" s="15">
        <f t="shared" si="4"/>
        <v>19.216875000000002</v>
      </c>
      <c r="D6" s="29">
        <v>16</v>
      </c>
      <c r="E6" s="29">
        <v>0</v>
      </c>
      <c r="F6" s="30">
        <v>307.47000000000003</v>
      </c>
      <c r="G6" s="30">
        <v>-27.400000000000002</v>
      </c>
      <c r="H6" s="31">
        <f t="shared" si="1"/>
        <v>8.9114385143266014E-2</v>
      </c>
      <c r="I6" s="31">
        <f t="shared" si="2"/>
        <v>0.19276153123520637</v>
      </c>
      <c r="J6" s="32">
        <f t="shared" si="5"/>
        <v>59.268388008888905</v>
      </c>
      <c r="K6" s="32">
        <f t="shared" si="3"/>
        <v>3.7042742505555566</v>
      </c>
      <c r="L6" s="29">
        <v>67</v>
      </c>
      <c r="M6" s="33">
        <f t="shared" si="6"/>
        <v>0.23880597014925373</v>
      </c>
      <c r="N6" s="29">
        <v>112</v>
      </c>
      <c r="O6" s="34">
        <f t="shared" ref="O6:P6" si="14">D6/7</f>
        <v>2.2857142857142856</v>
      </c>
      <c r="P6" s="34">
        <f t="shared" si="14"/>
        <v>0</v>
      </c>
      <c r="Q6" s="29">
        <f t="shared" si="8"/>
        <v>49</v>
      </c>
      <c r="R6" s="29"/>
      <c r="S6" s="35">
        <v>0.47445255474452502</v>
      </c>
      <c r="T6" s="28">
        <v>447</v>
      </c>
      <c r="U6" s="36">
        <v>72</v>
      </c>
      <c r="V6" s="37" t="s">
        <v>665</v>
      </c>
      <c r="W6" s="28">
        <v>12</v>
      </c>
      <c r="X6" s="38">
        <f t="shared" si="9"/>
        <v>0.75</v>
      </c>
      <c r="Y6" s="39">
        <f t="shared" si="10"/>
        <v>2.2833333333333337</v>
      </c>
      <c r="Z6" s="28">
        <v>0</v>
      </c>
      <c r="AA6" s="28" t="s">
        <v>34</v>
      </c>
      <c r="AB6" s="40">
        <f t="shared" si="11"/>
        <v>-0.69</v>
      </c>
      <c r="AC6" s="41">
        <v>6.2704750000000004E-2</v>
      </c>
      <c r="AD6" s="39">
        <f t="shared" si="12"/>
        <v>-1.38452088</v>
      </c>
      <c r="AE6" s="39">
        <v>-4.9000000000000004</v>
      </c>
      <c r="AF6" s="39">
        <v>-5.9310369444444451</v>
      </c>
      <c r="AG6" s="39">
        <v>0</v>
      </c>
    </row>
    <row r="7" spans="1:33" ht="15.75" customHeight="1" x14ac:dyDescent="0.2">
      <c r="A7" s="28" t="s">
        <v>39</v>
      </c>
      <c r="B7" s="28" t="s">
        <v>666</v>
      </c>
      <c r="C7" s="15">
        <f t="shared" si="4"/>
        <v>21.687857142857148</v>
      </c>
      <c r="D7" s="29">
        <v>14</v>
      </c>
      <c r="E7" s="29">
        <v>0</v>
      </c>
      <c r="F7" s="30">
        <v>303.63000000000005</v>
      </c>
      <c r="G7" s="30">
        <v>-30.47999999999999</v>
      </c>
      <c r="H7" s="31">
        <f t="shared" si="1"/>
        <v>0.10038533741725121</v>
      </c>
      <c r="I7" s="31">
        <f t="shared" si="2"/>
        <v>0.24621917138549476</v>
      </c>
      <c r="J7" s="32">
        <f t="shared" si="5"/>
        <v>74.759527007777791</v>
      </c>
      <c r="K7" s="32">
        <f t="shared" si="3"/>
        <v>5.3399662148412705</v>
      </c>
      <c r="L7" s="29">
        <v>62</v>
      </c>
      <c r="M7" s="33">
        <f t="shared" si="6"/>
        <v>0.22580645161290322</v>
      </c>
      <c r="N7" s="29">
        <v>101</v>
      </c>
      <c r="O7" s="34">
        <f t="shared" ref="O7:P7" si="15">D7/7</f>
        <v>2</v>
      </c>
      <c r="P7" s="34">
        <f t="shared" si="15"/>
        <v>0</v>
      </c>
      <c r="Q7" s="29">
        <f t="shared" si="8"/>
        <v>50</v>
      </c>
      <c r="R7" s="29"/>
      <c r="S7" s="35">
        <v>0.54406130268199204</v>
      </c>
      <c r="T7" s="28">
        <v>447</v>
      </c>
      <c r="U7" s="36">
        <v>72</v>
      </c>
      <c r="V7" s="37" t="s">
        <v>667</v>
      </c>
      <c r="W7" s="28">
        <v>1</v>
      </c>
      <c r="X7" s="38">
        <f t="shared" si="9"/>
        <v>7.1428571428571425E-2</v>
      </c>
      <c r="Y7" s="39">
        <f t="shared" si="10"/>
        <v>15.239999999999995</v>
      </c>
      <c r="Z7" s="28">
        <v>1</v>
      </c>
      <c r="AA7" s="28" t="s">
        <v>34</v>
      </c>
      <c r="AB7" s="40">
        <f t="shared" si="11"/>
        <v>-0.69</v>
      </c>
      <c r="AC7" s="41">
        <v>6.2704750000000004E-2</v>
      </c>
      <c r="AD7" s="39">
        <f t="shared" si="12"/>
        <v>-1.2114557699999999</v>
      </c>
      <c r="AE7" s="39">
        <v>-4.9000000000000004</v>
      </c>
      <c r="AF7" s="39">
        <v>-5.9310369444444451</v>
      </c>
      <c r="AG7" s="39">
        <v>0</v>
      </c>
    </row>
    <row r="8" spans="1:33" ht="15.75" customHeight="1" x14ac:dyDescent="0.2">
      <c r="A8" s="28" t="s">
        <v>41</v>
      </c>
      <c r="B8" s="28" t="s">
        <v>568</v>
      </c>
      <c r="C8" s="15" t="str">
        <f t="shared" si="4"/>
        <v xml:space="preserve"> - </v>
      </c>
      <c r="D8" s="29">
        <v>0</v>
      </c>
      <c r="E8" s="29">
        <v>1</v>
      </c>
      <c r="F8" s="30">
        <v>0</v>
      </c>
      <c r="G8" s="30">
        <v>-24.519999999999996</v>
      </c>
      <c r="H8" s="31" t="e">
        <f t="shared" si="1"/>
        <v>#DIV/0!</v>
      </c>
      <c r="I8" s="31" t="e">
        <f t="shared" si="2"/>
        <v>#DIV/0!</v>
      </c>
      <c r="J8" s="32">
        <f t="shared" si="5"/>
        <v>-24.519999999999996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99</v>
      </c>
      <c r="O8" s="34">
        <f t="shared" ref="O8:P8" si="16">D8/7</f>
        <v>0</v>
      </c>
      <c r="P8" s="34">
        <f t="shared" si="16"/>
        <v>0.14285714285714285</v>
      </c>
      <c r="Q8" s="29">
        <f t="shared" si="8"/>
        <v>693</v>
      </c>
      <c r="R8" s="29"/>
      <c r="S8" s="35">
        <v>0.60678642714570796</v>
      </c>
      <c r="T8" s="28">
        <v>447</v>
      </c>
      <c r="U8" s="36">
        <v>72</v>
      </c>
      <c r="V8" s="37" t="s">
        <v>668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6.2704750000000004E-2</v>
      </c>
      <c r="AD8" s="39">
        <f t="shared" si="12"/>
        <v>0</v>
      </c>
      <c r="AE8" s="39">
        <v>-4.9000000000000004</v>
      </c>
      <c r="AF8" s="39">
        <v>-5.93</v>
      </c>
      <c r="AG8" s="39">
        <v>0</v>
      </c>
    </row>
    <row r="9" spans="1:33" ht="15.75" customHeight="1" x14ac:dyDescent="0.2">
      <c r="A9" s="28" t="s">
        <v>43</v>
      </c>
      <c r="B9" s="28" t="s">
        <v>379</v>
      </c>
      <c r="C9" s="15">
        <f t="shared" si="4"/>
        <v>23.16</v>
      </c>
      <c r="D9" s="29">
        <v>1</v>
      </c>
      <c r="E9" s="29">
        <v>4</v>
      </c>
      <c r="F9" s="30">
        <v>23.16</v>
      </c>
      <c r="G9" s="30">
        <v>-22.069999999999997</v>
      </c>
      <c r="H9" s="31">
        <f t="shared" si="1"/>
        <v>0.95293609671848001</v>
      </c>
      <c r="I9" s="31">
        <f t="shared" si="2"/>
        <v>-0.57688603672519634</v>
      </c>
      <c r="J9" s="32">
        <f t="shared" si="5"/>
        <v>-13.360680610555548</v>
      </c>
      <c r="K9" s="32">
        <f t="shared" si="3"/>
        <v>-13.360680610555548</v>
      </c>
      <c r="L9" s="29">
        <v>52</v>
      </c>
      <c r="M9" s="33">
        <f t="shared" si="6"/>
        <v>1.9230769230769232E-2</v>
      </c>
      <c r="N9" s="29">
        <v>95</v>
      </c>
      <c r="O9" s="34">
        <f t="shared" ref="O9:P9" si="17">D9/7</f>
        <v>0.14285714285714285</v>
      </c>
      <c r="P9" s="34">
        <f t="shared" si="17"/>
        <v>0.5714285714285714</v>
      </c>
      <c r="Q9" s="29">
        <f t="shared" si="8"/>
        <v>133</v>
      </c>
      <c r="R9" s="29"/>
      <c r="S9" s="35">
        <v>0.575815738963531</v>
      </c>
      <c r="T9" s="28">
        <v>2775</v>
      </c>
      <c r="U9" s="36">
        <v>900</v>
      </c>
      <c r="V9" s="37" t="s">
        <v>669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6.2704750000000004E-2</v>
      </c>
      <c r="AD9" s="39">
        <f t="shared" si="12"/>
        <v>-8.6532554999999997E-2</v>
      </c>
      <c r="AE9" s="39">
        <v>-4.9000000000000004</v>
      </c>
      <c r="AF9" s="39">
        <v>-5.99014805555555</v>
      </c>
      <c r="AG9" s="39">
        <v>0</v>
      </c>
    </row>
    <row r="10" spans="1:33" ht="15.75" customHeight="1" x14ac:dyDescent="0.2">
      <c r="A10" s="28" t="s">
        <v>44</v>
      </c>
      <c r="B10" s="28" t="s">
        <v>163</v>
      </c>
      <c r="C10" s="15">
        <f t="shared" si="4"/>
        <v>18.324999999999999</v>
      </c>
      <c r="D10" s="29">
        <v>8</v>
      </c>
      <c r="E10" s="29">
        <v>0</v>
      </c>
      <c r="F10" s="30">
        <v>146.6</v>
      </c>
      <c r="G10" s="30">
        <v>-22.37</v>
      </c>
      <c r="H10" s="31">
        <f t="shared" si="1"/>
        <v>0.15259208731241475</v>
      </c>
      <c r="I10" s="31">
        <f t="shared" si="2"/>
        <v>9.8407606518114449E-2</v>
      </c>
      <c r="J10" s="32">
        <f t="shared" si="5"/>
        <v>14.426555115555578</v>
      </c>
      <c r="K10" s="32">
        <f t="shared" si="3"/>
        <v>1.8033193894444473</v>
      </c>
      <c r="L10" s="29">
        <v>50</v>
      </c>
      <c r="M10" s="33">
        <f t="shared" si="6"/>
        <v>0.16</v>
      </c>
      <c r="N10" s="29">
        <v>89</v>
      </c>
      <c r="O10" s="34">
        <f t="shared" ref="O10:P10" si="18">D10/7</f>
        <v>1.1428571428571428</v>
      </c>
      <c r="P10" s="34">
        <f t="shared" si="18"/>
        <v>0</v>
      </c>
      <c r="Q10" s="29">
        <f t="shared" si="8"/>
        <v>77</v>
      </c>
      <c r="R10" s="29"/>
      <c r="S10" s="35">
        <v>0.62903225806451601</v>
      </c>
      <c r="T10" s="28">
        <v>1425</v>
      </c>
      <c r="U10" s="36">
        <v>900</v>
      </c>
      <c r="V10" s="37" t="s">
        <v>670</v>
      </c>
      <c r="W10" s="28">
        <v>2</v>
      </c>
      <c r="X10" s="38">
        <f t="shared" si="9"/>
        <v>0.25</v>
      </c>
      <c r="Y10" s="39">
        <f t="shared" si="10"/>
        <v>11.185</v>
      </c>
      <c r="Z10" s="28">
        <v>0</v>
      </c>
      <c r="AA10" s="28" t="s">
        <v>34</v>
      </c>
      <c r="AB10" s="40">
        <f t="shared" si="11"/>
        <v>-0.69</v>
      </c>
      <c r="AC10" s="41">
        <v>6.2704750000000004E-2</v>
      </c>
      <c r="AD10" s="39">
        <f t="shared" si="12"/>
        <v>-0.69226043999999998</v>
      </c>
      <c r="AE10" s="39">
        <v>-4.9000000000000004</v>
      </c>
      <c r="AF10" s="39">
        <v>-5.99014805555555</v>
      </c>
      <c r="AG10" s="39">
        <v>0</v>
      </c>
    </row>
    <row r="11" spans="1:33" ht="15.75" customHeight="1" x14ac:dyDescent="0.2">
      <c r="A11" s="28" t="s">
        <v>45</v>
      </c>
      <c r="B11" s="28" t="s">
        <v>671</v>
      </c>
      <c r="C11" s="15">
        <f t="shared" si="4"/>
        <v>17.767499999999998</v>
      </c>
      <c r="D11" s="29">
        <v>4</v>
      </c>
      <c r="E11" s="29">
        <v>0</v>
      </c>
      <c r="F11" s="30">
        <v>71.069999999999993</v>
      </c>
      <c r="G11" s="30">
        <v>-2.96</v>
      </c>
      <c r="H11" s="31">
        <f t="shared" si="1"/>
        <v>4.1649078373434643E-2</v>
      </c>
      <c r="I11" s="31">
        <f t="shared" si="2"/>
        <v>0.19055547428982408</v>
      </c>
      <c r="J11" s="32">
        <f t="shared" si="5"/>
        <v>13.542777557777796</v>
      </c>
      <c r="K11" s="32">
        <f t="shared" si="3"/>
        <v>3.3856943894444491</v>
      </c>
      <c r="L11" s="29">
        <v>22</v>
      </c>
      <c r="M11" s="33">
        <f t="shared" si="6"/>
        <v>0.18181818181818182</v>
      </c>
      <c r="N11" s="29">
        <v>83</v>
      </c>
      <c r="O11" s="34">
        <f t="shared" ref="O11:P11" si="19">D11/7</f>
        <v>0.5714285714285714</v>
      </c>
      <c r="P11" s="34">
        <f t="shared" si="19"/>
        <v>0</v>
      </c>
      <c r="Q11" s="29">
        <f t="shared" si="8"/>
        <v>145</v>
      </c>
      <c r="R11" s="29"/>
      <c r="S11" s="35">
        <v>0.70638297872340405</v>
      </c>
      <c r="T11" s="28">
        <v>615</v>
      </c>
      <c r="U11" s="36">
        <v>150</v>
      </c>
      <c r="V11" s="37" t="s">
        <v>672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6.2704750000000004E-2</v>
      </c>
      <c r="AD11" s="39">
        <f t="shared" si="12"/>
        <v>-0.34613021999999999</v>
      </c>
      <c r="AE11" s="39">
        <v>-4.9000000000000004</v>
      </c>
      <c r="AF11" s="39">
        <v>-5.99014805555555</v>
      </c>
      <c r="AG11" s="39">
        <v>0</v>
      </c>
    </row>
    <row r="12" spans="1:33" ht="15.75" customHeight="1" x14ac:dyDescent="0.2">
      <c r="A12" s="28" t="s">
        <v>46</v>
      </c>
      <c r="B12" s="28" t="s">
        <v>154</v>
      </c>
      <c r="C12" s="15">
        <f t="shared" si="4"/>
        <v>16.432499999999997</v>
      </c>
      <c r="D12" s="29">
        <v>4</v>
      </c>
      <c r="E12" s="29">
        <v>4</v>
      </c>
      <c r="F12" s="30">
        <v>65.72999999999999</v>
      </c>
      <c r="G12" s="30">
        <v>0</v>
      </c>
      <c r="H12" s="31">
        <f t="shared" si="1"/>
        <v>0</v>
      </c>
      <c r="I12" s="31">
        <f t="shared" si="2"/>
        <v>0.18201395949760832</v>
      </c>
      <c r="J12" s="32">
        <f t="shared" si="5"/>
        <v>11.963777557777792</v>
      </c>
      <c r="K12" s="32">
        <f t="shared" si="3"/>
        <v>2.9909443894444481</v>
      </c>
      <c r="L12" s="29">
        <v>27</v>
      </c>
      <c r="M12" s="33">
        <f t="shared" si="6"/>
        <v>0.14814814814814814</v>
      </c>
      <c r="N12" s="29">
        <v>82</v>
      </c>
      <c r="O12" s="34">
        <f t="shared" ref="O12:P12" si="20">D12/7</f>
        <v>0.5714285714285714</v>
      </c>
      <c r="P12" s="34">
        <f t="shared" si="20"/>
        <v>0.5714285714285714</v>
      </c>
      <c r="Q12" s="29">
        <f t="shared" si="8"/>
        <v>71</v>
      </c>
      <c r="R12" s="29"/>
      <c r="S12" s="35">
        <v>0.70066518847006598</v>
      </c>
      <c r="T12" s="28">
        <v>240</v>
      </c>
      <c r="U12" s="36">
        <v>150</v>
      </c>
      <c r="V12" s="37" t="s">
        <v>673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6.2704750000000004E-2</v>
      </c>
      <c r="AD12" s="39">
        <f t="shared" si="12"/>
        <v>-0.34613021999999999</v>
      </c>
      <c r="AE12" s="39">
        <v>-4.9000000000000004</v>
      </c>
      <c r="AF12" s="39">
        <v>-5.99014805555555</v>
      </c>
      <c r="AG12" s="39">
        <v>0</v>
      </c>
    </row>
    <row r="13" spans="1:33" ht="15.75" customHeight="1" x14ac:dyDescent="0.2">
      <c r="A13" s="28" t="s">
        <v>47</v>
      </c>
      <c r="B13" s="28" t="s">
        <v>154</v>
      </c>
      <c r="C13" s="15">
        <f t="shared" si="4"/>
        <v>16.149999999999999</v>
      </c>
      <c r="D13" s="29">
        <v>10</v>
      </c>
      <c r="E13" s="29">
        <v>0</v>
      </c>
      <c r="F13" s="32">
        <v>161.5</v>
      </c>
      <c r="G13" s="30">
        <v>0</v>
      </c>
      <c r="H13" s="31">
        <f t="shared" si="1"/>
        <v>0</v>
      </c>
      <c r="I13" s="31">
        <f t="shared" si="2"/>
        <v>0.16840298937048548</v>
      </c>
      <c r="J13" s="32">
        <f t="shared" si="5"/>
        <v>27.197082783333407</v>
      </c>
      <c r="K13" s="32">
        <f t="shared" si="3"/>
        <v>2.7197082783333406</v>
      </c>
      <c r="L13" s="29">
        <v>17</v>
      </c>
      <c r="M13" s="33">
        <f t="shared" si="6"/>
        <v>0.58823529411764708</v>
      </c>
      <c r="N13" s="29">
        <v>75</v>
      </c>
      <c r="O13" s="34">
        <f t="shared" ref="O13:P13" si="21">D13/7</f>
        <v>1.4285714285714286</v>
      </c>
      <c r="P13" s="34">
        <f t="shared" si="21"/>
        <v>0</v>
      </c>
      <c r="Q13" s="29">
        <f t="shared" si="8"/>
        <v>52</v>
      </c>
      <c r="R13" s="29"/>
      <c r="S13" s="35">
        <v>0.76018099547511297</v>
      </c>
      <c r="T13" s="28">
        <v>240</v>
      </c>
      <c r="U13" s="36">
        <v>150</v>
      </c>
      <c r="V13" s="37" t="s">
        <v>674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6.2704750000000004E-2</v>
      </c>
      <c r="AD13" s="39">
        <f t="shared" si="12"/>
        <v>-0.86532555</v>
      </c>
      <c r="AE13" s="39">
        <v>-4.9000000000000004</v>
      </c>
      <c r="AF13" s="39">
        <v>-6.0212591666666597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>
        <f t="shared" si="4"/>
        <v>15.626666666666665</v>
      </c>
      <c r="D14" s="29">
        <v>9</v>
      </c>
      <c r="E14" s="29">
        <v>1</v>
      </c>
      <c r="F14" s="32">
        <v>140.63999999999999</v>
      </c>
      <c r="G14" s="30">
        <v>-0.08</v>
      </c>
      <c r="H14" s="31">
        <f t="shared" si="1"/>
        <v>5.688282138794085E-4</v>
      </c>
      <c r="I14" s="31">
        <f t="shared" si="2"/>
        <v>0.14500764010949971</v>
      </c>
      <c r="J14" s="32">
        <f t="shared" si="5"/>
        <v>20.393874505000039</v>
      </c>
      <c r="K14" s="32">
        <f t="shared" si="3"/>
        <v>2.2659860561111156</v>
      </c>
      <c r="L14" s="29">
        <v>28</v>
      </c>
      <c r="M14" s="33">
        <f t="shared" si="6"/>
        <v>0.32142857142857145</v>
      </c>
      <c r="N14" s="29">
        <v>69</v>
      </c>
      <c r="O14" s="34">
        <f t="shared" ref="O14:P14" si="22">D14/7</f>
        <v>1.2857142857142858</v>
      </c>
      <c r="P14" s="34">
        <f t="shared" si="22"/>
        <v>0.14285714285714285</v>
      </c>
      <c r="Q14" s="29">
        <f t="shared" si="8"/>
        <v>48</v>
      </c>
      <c r="R14" s="29"/>
      <c r="S14" s="35">
        <v>0.77272727272727204</v>
      </c>
      <c r="T14" s="28">
        <v>330</v>
      </c>
      <c r="U14" s="36">
        <v>150</v>
      </c>
      <c r="V14" s="37" t="s">
        <v>674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6.2704750000000004E-2</v>
      </c>
      <c r="AD14" s="39">
        <f t="shared" si="12"/>
        <v>-0.77879299499999999</v>
      </c>
      <c r="AE14" s="39">
        <v>-4.9000000000000004</v>
      </c>
      <c r="AF14" s="39">
        <v>-6.0212591666666597</v>
      </c>
      <c r="AG14" s="39">
        <v>0</v>
      </c>
    </row>
    <row r="15" spans="1:33" ht="15.75" customHeight="1" x14ac:dyDescent="0.2">
      <c r="A15" s="28" t="s">
        <v>49</v>
      </c>
      <c r="B15" s="28" t="s">
        <v>154</v>
      </c>
      <c r="C15" s="15">
        <f t="shared" si="4"/>
        <v>15.52</v>
      </c>
      <c r="D15" s="29">
        <v>2</v>
      </c>
      <c r="E15" s="29">
        <v>0</v>
      </c>
      <c r="F15" s="32">
        <v>31.04</v>
      </c>
      <c r="G15" s="30">
        <v>-0.08</v>
      </c>
      <c r="H15" s="31">
        <f t="shared" si="1"/>
        <v>2.5773195876288659E-3</v>
      </c>
      <c r="I15" s="31">
        <f t="shared" si="2"/>
        <v>0.1381577498926122</v>
      </c>
      <c r="J15" s="32">
        <f t="shared" si="5"/>
        <v>4.2884165566666823</v>
      </c>
      <c r="K15" s="32">
        <f t="shared" si="3"/>
        <v>2.1442082783333412</v>
      </c>
      <c r="L15" s="29">
        <v>22</v>
      </c>
      <c r="M15" s="33">
        <f t="shared" si="6"/>
        <v>9.0909090909090912E-2</v>
      </c>
      <c r="N15" s="29">
        <v>67</v>
      </c>
      <c r="O15" s="34">
        <f t="shared" ref="O15:P15" si="23">D15/7</f>
        <v>0.2857142857142857</v>
      </c>
      <c r="P15" s="34">
        <f t="shared" si="23"/>
        <v>0</v>
      </c>
      <c r="Q15" s="29">
        <f t="shared" si="8"/>
        <v>234</v>
      </c>
      <c r="R15" s="29"/>
      <c r="S15" s="35">
        <v>0.83743842364531995</v>
      </c>
      <c r="T15" s="28">
        <v>330</v>
      </c>
      <c r="U15" s="36">
        <v>150</v>
      </c>
      <c r="V15" s="37" t="s">
        <v>674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6.2704750000000004E-2</v>
      </c>
      <c r="AD15" s="39">
        <f t="shared" si="12"/>
        <v>-0.17306510999999999</v>
      </c>
      <c r="AE15" s="39">
        <v>-4.9000000000000004</v>
      </c>
      <c r="AF15" s="39">
        <v>-6.0212591666666597</v>
      </c>
      <c r="AG15" s="39">
        <v>0</v>
      </c>
    </row>
    <row r="16" spans="1:33" ht="15.75" customHeight="1" x14ac:dyDescent="0.2">
      <c r="A16" s="28" t="s">
        <v>50</v>
      </c>
      <c r="B16" s="28" t="s">
        <v>675</v>
      </c>
      <c r="C16" s="15">
        <f t="shared" si="4"/>
        <v>17.12</v>
      </c>
      <c r="D16" s="29">
        <v>3</v>
      </c>
      <c r="E16" s="29">
        <v>3</v>
      </c>
      <c r="F16" s="32">
        <v>51.36</v>
      </c>
      <c r="G16" s="30">
        <v>0</v>
      </c>
      <c r="H16" s="31">
        <f t="shared" si="1"/>
        <v>0</v>
      </c>
      <c r="I16" s="31">
        <f t="shared" si="2"/>
        <v>0.20702151158489135</v>
      </c>
      <c r="J16" s="32">
        <f t="shared" si="5"/>
        <v>10.632624835000019</v>
      </c>
      <c r="K16" s="32">
        <f t="shared" si="3"/>
        <v>3.5442082783333397</v>
      </c>
      <c r="L16" s="29">
        <v>26</v>
      </c>
      <c r="M16" s="33">
        <f t="shared" si="6"/>
        <v>0.11538461538461539</v>
      </c>
      <c r="N16" s="29">
        <v>64</v>
      </c>
      <c r="O16" s="34">
        <f t="shared" ref="O16:P16" si="24">D16/7</f>
        <v>0.42857142857142855</v>
      </c>
      <c r="P16" s="34">
        <f t="shared" si="24"/>
        <v>0.42857142857142855</v>
      </c>
      <c r="Q16" s="29">
        <f t="shared" si="8"/>
        <v>74</v>
      </c>
      <c r="R16" s="29"/>
      <c r="S16" s="35">
        <v>0.84788029925187003</v>
      </c>
      <c r="T16" s="28">
        <v>330</v>
      </c>
      <c r="U16" s="36">
        <v>150</v>
      </c>
      <c r="V16" s="37" t="s">
        <v>676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6.2704750000000004E-2</v>
      </c>
      <c r="AD16" s="39">
        <f t="shared" si="12"/>
        <v>-0.25959766499999998</v>
      </c>
      <c r="AE16" s="39">
        <v>-4.9000000000000004</v>
      </c>
      <c r="AF16" s="39">
        <v>-6.0212591666666597</v>
      </c>
      <c r="AG16" s="39">
        <v>0</v>
      </c>
    </row>
    <row r="17" spans="1:33" ht="15.75" customHeight="1" x14ac:dyDescent="0.2">
      <c r="A17" s="28" t="s">
        <v>51</v>
      </c>
      <c r="B17" s="28" t="s">
        <v>154</v>
      </c>
      <c r="C17" s="15">
        <f t="shared" si="4"/>
        <v>15.851666666666665</v>
      </c>
      <c r="D17" s="29">
        <v>6</v>
      </c>
      <c r="E17" s="29">
        <v>0</v>
      </c>
      <c r="F17" s="32">
        <v>95.109999999999985</v>
      </c>
      <c r="G17" s="30">
        <v>0</v>
      </c>
      <c r="H17" s="31">
        <f t="shared" si="1"/>
        <v>0</v>
      </c>
      <c r="I17" s="31">
        <f t="shared" si="2"/>
        <v>0.15557512007149651</v>
      </c>
      <c r="J17" s="32">
        <f t="shared" si="5"/>
        <v>14.796749670000031</v>
      </c>
      <c r="K17" s="32">
        <f t="shared" si="3"/>
        <v>2.4661249450000051</v>
      </c>
      <c r="L17" s="29">
        <v>35</v>
      </c>
      <c r="M17" s="33">
        <f t="shared" si="6"/>
        <v>0.17142857142857143</v>
      </c>
      <c r="N17" s="29">
        <v>56</v>
      </c>
      <c r="O17" s="34">
        <f t="shared" ref="O17:P17" si="25">D17/7</f>
        <v>0.8571428571428571</v>
      </c>
      <c r="P17" s="34">
        <f t="shared" si="25"/>
        <v>0</v>
      </c>
      <c r="Q17" s="29">
        <f t="shared" si="8"/>
        <v>65</v>
      </c>
      <c r="R17" s="29"/>
      <c r="S17" s="35">
        <v>0.95744680851063801</v>
      </c>
      <c r="T17" s="28">
        <v>330</v>
      </c>
      <c r="U17" s="36">
        <v>150</v>
      </c>
      <c r="V17" s="37" t="s">
        <v>677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6.2704750000000004E-2</v>
      </c>
      <c r="AD17" s="39">
        <f t="shared" si="12"/>
        <v>-0.51919532999999995</v>
      </c>
      <c r="AE17" s="39">
        <v>-4.9000000000000004</v>
      </c>
      <c r="AF17" s="39">
        <v>-6.0212591666666597</v>
      </c>
      <c r="AG17" s="39">
        <v>0</v>
      </c>
    </row>
    <row r="18" spans="1:33" ht="15.75" customHeight="1" x14ac:dyDescent="0.2">
      <c r="A18" s="28" t="s">
        <v>52</v>
      </c>
      <c r="B18" s="28" t="s">
        <v>154</v>
      </c>
      <c r="C18" s="15">
        <f t="shared" si="4"/>
        <v>15.530000000000001</v>
      </c>
      <c r="D18" s="29">
        <v>5</v>
      </c>
      <c r="E18" s="29">
        <v>0</v>
      </c>
      <c r="F18" s="32">
        <v>77.650000000000006</v>
      </c>
      <c r="G18" s="30">
        <v>0</v>
      </c>
      <c r="H18" s="31">
        <f t="shared" si="1"/>
        <v>0</v>
      </c>
      <c r="I18" s="31">
        <f t="shared" si="2"/>
        <v>0.1411917758102601</v>
      </c>
      <c r="J18" s="32">
        <f t="shared" si="5"/>
        <v>10.963541391666698</v>
      </c>
      <c r="K18" s="32">
        <f t="shared" si="3"/>
        <v>2.1927082783333396</v>
      </c>
      <c r="L18" s="29">
        <v>31</v>
      </c>
      <c r="M18" s="33">
        <f t="shared" si="6"/>
        <v>0.16129032258064516</v>
      </c>
      <c r="N18" s="29">
        <v>81</v>
      </c>
      <c r="O18" s="34">
        <f t="shared" ref="O18:P18" si="26">D18/7</f>
        <v>0.7142857142857143</v>
      </c>
      <c r="P18" s="34">
        <f t="shared" si="26"/>
        <v>0</v>
      </c>
      <c r="Q18" s="29">
        <f t="shared" si="8"/>
        <v>113</v>
      </c>
      <c r="R18" s="29"/>
      <c r="S18" s="35">
        <v>0.92857142857142805</v>
      </c>
      <c r="T18" s="28">
        <v>90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6.2704750000000004E-2</v>
      </c>
      <c r="AD18" s="39">
        <f t="shared" si="12"/>
        <v>-0.432662775</v>
      </c>
      <c r="AE18" s="39">
        <v>-4.9000000000000004</v>
      </c>
      <c r="AF18" s="39">
        <v>-6.0212591666666597</v>
      </c>
      <c r="AG18" s="39">
        <v>0</v>
      </c>
    </row>
    <row r="19" spans="1:33" ht="15.75" customHeight="1" x14ac:dyDescent="0.2">
      <c r="A19" s="28" t="s">
        <v>54</v>
      </c>
      <c r="B19" s="28" t="s">
        <v>167</v>
      </c>
      <c r="C19" s="15">
        <f t="shared" si="4"/>
        <v>15.141428571428571</v>
      </c>
      <c r="D19" s="29">
        <v>7</v>
      </c>
      <c r="E19" s="29">
        <v>0</v>
      </c>
      <c r="F19" s="32">
        <v>105.99</v>
      </c>
      <c r="G19" s="30">
        <v>0</v>
      </c>
      <c r="H19" s="31">
        <f t="shared" si="1"/>
        <v>0</v>
      </c>
      <c r="I19" s="31">
        <f t="shared" si="2"/>
        <v>0.12300177326477332</v>
      </c>
      <c r="J19" s="32">
        <f t="shared" si="5"/>
        <v>13.036957948333324</v>
      </c>
      <c r="K19" s="32">
        <f t="shared" si="3"/>
        <v>1.8624225640476177</v>
      </c>
      <c r="L19" s="29">
        <v>26</v>
      </c>
      <c r="M19" s="33">
        <f t="shared" si="6"/>
        <v>0.26923076923076922</v>
      </c>
      <c r="N19" s="29">
        <v>136</v>
      </c>
      <c r="O19" s="34">
        <f t="shared" ref="O19:P19" si="27">D19/7</f>
        <v>1</v>
      </c>
      <c r="P19" s="34">
        <f t="shared" si="27"/>
        <v>0</v>
      </c>
      <c r="Q19" s="29">
        <f t="shared" si="8"/>
        <v>136</v>
      </c>
      <c r="R19" s="29"/>
      <c r="S19" s="35">
        <v>0.76777251184834105</v>
      </c>
      <c r="T19" s="28">
        <v>90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6.2704750000000004E-2</v>
      </c>
      <c r="AD19" s="39">
        <f t="shared" si="12"/>
        <v>-0.60572788499999997</v>
      </c>
      <c r="AE19" s="39">
        <v>-4.9000000000000004</v>
      </c>
      <c r="AF19" s="39">
        <v>-6.0212591666666668</v>
      </c>
      <c r="AG19" s="39">
        <v>0</v>
      </c>
    </row>
    <row r="20" spans="1:33" ht="15.75" customHeight="1" x14ac:dyDescent="0.2">
      <c r="A20" s="28" t="s">
        <v>55</v>
      </c>
      <c r="B20" s="28" t="s">
        <v>678</v>
      </c>
      <c r="C20" s="15">
        <f t="shared" si="4"/>
        <v>15.61</v>
      </c>
      <c r="D20" s="29">
        <v>5</v>
      </c>
      <c r="E20" s="29">
        <v>2</v>
      </c>
      <c r="F20" s="32">
        <v>78.05</v>
      </c>
      <c r="G20" s="30">
        <v>0</v>
      </c>
      <c r="H20" s="31">
        <f t="shared" si="1"/>
        <v>0</v>
      </c>
      <c r="I20" s="31">
        <f t="shared" si="2"/>
        <v>0.14482436120008541</v>
      </c>
      <c r="J20" s="32">
        <f t="shared" si="5"/>
        <v>11.303541391666666</v>
      </c>
      <c r="K20" s="32">
        <f t="shared" si="3"/>
        <v>2.2607082783333334</v>
      </c>
      <c r="L20" s="29">
        <v>26</v>
      </c>
      <c r="M20" s="33">
        <f t="shared" si="6"/>
        <v>0.19230769230769232</v>
      </c>
      <c r="N20" s="29">
        <v>110</v>
      </c>
      <c r="O20" s="34">
        <f t="shared" ref="O20:P20" si="28">D20/7</f>
        <v>0.7142857142857143</v>
      </c>
      <c r="P20" s="34">
        <f t="shared" si="28"/>
        <v>0.2857142857142857</v>
      </c>
      <c r="Q20" s="29">
        <f t="shared" si="8"/>
        <v>110</v>
      </c>
      <c r="R20" s="29"/>
      <c r="S20" s="35">
        <v>0.76092544987146504</v>
      </c>
      <c r="T20" s="28">
        <v>90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6.2704750000000004E-2</v>
      </c>
      <c r="AD20" s="39">
        <f t="shared" si="12"/>
        <v>-0.432662775</v>
      </c>
      <c r="AE20" s="39">
        <v>-4.9000000000000004</v>
      </c>
      <c r="AF20" s="39">
        <v>-6.0212591666666668</v>
      </c>
      <c r="AG20" s="39">
        <v>0</v>
      </c>
    </row>
    <row r="21" spans="1:33" ht="15.75" customHeight="1" x14ac:dyDescent="0.2">
      <c r="A21" s="28" t="s">
        <v>56</v>
      </c>
      <c r="B21" s="28" t="s">
        <v>144</v>
      </c>
      <c r="C21" s="15">
        <f t="shared" si="4"/>
        <v>19.989999999999998</v>
      </c>
      <c r="D21" s="29">
        <v>4</v>
      </c>
      <c r="E21" s="29">
        <v>0</v>
      </c>
      <c r="F21" s="32">
        <v>79.959999999999994</v>
      </c>
      <c r="G21" s="30">
        <v>-2.1900000000000004</v>
      </c>
      <c r="H21" s="31">
        <f t="shared" si="1"/>
        <v>2.7388694347173594E-2</v>
      </c>
      <c r="I21" s="31">
        <f t="shared" si="2"/>
        <v>0.27194638711022173</v>
      </c>
      <c r="J21" s="32">
        <f t="shared" si="5"/>
        <v>21.744833113333328</v>
      </c>
      <c r="K21" s="32">
        <f t="shared" si="3"/>
        <v>5.4362082783333321</v>
      </c>
      <c r="L21" s="29">
        <v>14</v>
      </c>
      <c r="M21" s="33">
        <f t="shared" si="6"/>
        <v>0.2857142857142857</v>
      </c>
      <c r="N21" s="29">
        <v>107</v>
      </c>
      <c r="O21" s="34">
        <f t="shared" ref="O21:P21" si="29">D21/7</f>
        <v>0.5714285714285714</v>
      </c>
      <c r="P21" s="34">
        <f t="shared" si="29"/>
        <v>0</v>
      </c>
      <c r="Q21" s="29">
        <f t="shared" si="8"/>
        <v>187</v>
      </c>
      <c r="R21" s="29"/>
      <c r="S21" s="35">
        <v>0.86575342465753402</v>
      </c>
      <c r="T21" s="28">
        <v>90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6.2704750000000004E-2</v>
      </c>
      <c r="AD21" s="39">
        <f t="shared" si="12"/>
        <v>-0.34613021999999999</v>
      </c>
      <c r="AE21" s="39">
        <v>-4.9000000000000004</v>
      </c>
      <c r="AF21" s="39">
        <v>-6.0212591666666668</v>
      </c>
      <c r="AG21" s="39">
        <v>0</v>
      </c>
    </row>
    <row r="22" spans="1:33" ht="15.75" customHeight="1" x14ac:dyDescent="0.2">
      <c r="A22" s="28" t="s">
        <v>57</v>
      </c>
      <c r="B22" s="28" t="s">
        <v>611</v>
      </c>
      <c r="C22" s="15">
        <f t="shared" si="4"/>
        <v>18.989999999999998</v>
      </c>
      <c r="D22" s="29">
        <v>2</v>
      </c>
      <c r="E22" s="29">
        <v>0</v>
      </c>
      <c r="F22" s="30">
        <v>37.979999999999997</v>
      </c>
      <c r="G22" s="30">
        <v>-4.16</v>
      </c>
      <c r="H22" s="31">
        <f t="shared" si="1"/>
        <v>0.10953133228014746</v>
      </c>
      <c r="I22" s="31">
        <f t="shared" si="2"/>
        <v>0.16080612313498316</v>
      </c>
      <c r="J22" s="32">
        <f t="shared" si="5"/>
        <v>6.1074165566666601</v>
      </c>
      <c r="K22" s="32">
        <f t="shared" si="3"/>
        <v>3.05370827833333</v>
      </c>
      <c r="L22" s="29">
        <v>21</v>
      </c>
      <c r="M22" s="33">
        <f t="shared" si="6"/>
        <v>9.5238095238095233E-2</v>
      </c>
      <c r="N22" s="29">
        <v>115</v>
      </c>
      <c r="O22" s="34">
        <f t="shared" ref="O22:P22" si="30">D22/7</f>
        <v>0.2857142857142857</v>
      </c>
      <c r="P22" s="34">
        <f t="shared" si="30"/>
        <v>0</v>
      </c>
      <c r="Q22" s="29">
        <f t="shared" si="8"/>
        <v>402</v>
      </c>
      <c r="R22" s="29"/>
      <c r="S22" s="35">
        <v>0.810126582278481</v>
      </c>
      <c r="T22" s="28">
        <v>90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0.59428571428571431</v>
      </c>
      <c r="Z22" s="28">
        <v>7</v>
      </c>
      <c r="AA22" s="28" t="s">
        <v>34</v>
      </c>
      <c r="AB22" s="40">
        <f t="shared" si="11"/>
        <v>-0.69</v>
      </c>
      <c r="AC22" s="41">
        <v>6.2704750000000004E-2</v>
      </c>
      <c r="AD22" s="39">
        <f t="shared" si="12"/>
        <v>-0.17306510999999999</v>
      </c>
      <c r="AE22" s="39">
        <v>-4.9000000000000004</v>
      </c>
      <c r="AF22" s="39">
        <v>-6.0212591666666668</v>
      </c>
      <c r="AG22" s="39">
        <v>0</v>
      </c>
    </row>
    <row r="23" spans="1:33" ht="15.75" customHeight="1" x14ac:dyDescent="0.2">
      <c r="A23" s="28" t="s">
        <v>58</v>
      </c>
      <c r="B23" s="28" t="s">
        <v>679</v>
      </c>
      <c r="C23" s="15">
        <f t="shared" si="4"/>
        <v>19.97</v>
      </c>
      <c r="D23" s="29">
        <v>1</v>
      </c>
      <c r="E23" s="29">
        <v>0</v>
      </c>
      <c r="F23" s="32">
        <v>19.97</v>
      </c>
      <c r="G23" s="30">
        <v>-3.75</v>
      </c>
      <c r="H23" s="31">
        <f t="shared" si="1"/>
        <v>0.18778167250876315</v>
      </c>
      <c r="I23" s="31">
        <f t="shared" si="2"/>
        <v>0.11100191679185439</v>
      </c>
      <c r="J23" s="32">
        <f t="shared" si="5"/>
        <v>2.2167082783333321</v>
      </c>
      <c r="K23" s="32">
        <f t="shared" si="3"/>
        <v>2.2167082783333321</v>
      </c>
      <c r="L23" s="29">
        <v>28</v>
      </c>
      <c r="M23" s="33">
        <f t="shared" si="6"/>
        <v>3.5714285714285712E-2</v>
      </c>
      <c r="N23" s="29">
        <v>114</v>
      </c>
      <c r="O23" s="34">
        <f t="shared" ref="O23:P23" si="31">D23/7</f>
        <v>0.14285714285714285</v>
      </c>
      <c r="P23" s="34">
        <f t="shared" si="31"/>
        <v>0</v>
      </c>
      <c r="Q23" s="29">
        <f t="shared" si="8"/>
        <v>798</v>
      </c>
      <c r="R23" s="29"/>
      <c r="S23" s="35">
        <v>0.69683257918552</v>
      </c>
      <c r="T23" s="28">
        <v>90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6.2704750000000004E-2</v>
      </c>
      <c r="AD23" s="39">
        <f t="shared" si="12"/>
        <v>-8.6532554999999997E-2</v>
      </c>
      <c r="AE23" s="39">
        <v>-4.9000000000000004</v>
      </c>
      <c r="AF23" s="39">
        <v>-6.0212591666666668</v>
      </c>
      <c r="AG23" s="39">
        <v>0</v>
      </c>
    </row>
    <row r="24" spans="1:33" ht="15.75" customHeight="1" x14ac:dyDescent="0.2">
      <c r="A24" s="28" t="s">
        <v>59</v>
      </c>
      <c r="B24" s="28" t="s">
        <v>680</v>
      </c>
      <c r="C24" s="15">
        <f t="shared" si="4"/>
        <v>18.5</v>
      </c>
      <c r="D24" s="29">
        <v>2</v>
      </c>
      <c r="E24" s="29">
        <v>0</v>
      </c>
      <c r="F24" s="32">
        <v>37</v>
      </c>
      <c r="G24" s="32">
        <v>-4.75</v>
      </c>
      <c r="H24" s="31">
        <f t="shared" si="1"/>
        <v>0.12837837837837837</v>
      </c>
      <c r="I24" s="31">
        <f t="shared" si="2"/>
        <v>0.12660585288288284</v>
      </c>
      <c r="J24" s="32">
        <f t="shared" si="5"/>
        <v>4.6844165566666653</v>
      </c>
      <c r="K24" s="32">
        <f t="shared" si="3"/>
        <v>2.3422082783333327</v>
      </c>
      <c r="L24" s="29">
        <v>31</v>
      </c>
      <c r="M24" s="33">
        <f t="shared" si="6"/>
        <v>6.4516129032258063E-2</v>
      </c>
      <c r="N24" s="29">
        <v>114</v>
      </c>
      <c r="O24" s="34">
        <f t="shared" ref="O24:P24" si="32">D24/7</f>
        <v>0.2857142857142857</v>
      </c>
      <c r="P24" s="34">
        <f t="shared" si="32"/>
        <v>0</v>
      </c>
      <c r="Q24" s="29">
        <f t="shared" si="8"/>
        <v>399</v>
      </c>
      <c r="R24" s="29"/>
      <c r="S24" s="35">
        <v>0.62910798122065703</v>
      </c>
      <c r="T24" s="28">
        <v>90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6.2704750000000004E-2</v>
      </c>
      <c r="AD24" s="39">
        <f t="shared" si="12"/>
        <v>-0.17306510999999999</v>
      </c>
      <c r="AE24" s="39">
        <v>-4.9000000000000004</v>
      </c>
      <c r="AF24" s="39">
        <v>-6.0212591666666668</v>
      </c>
      <c r="AG24" s="39">
        <v>0</v>
      </c>
    </row>
    <row r="25" spans="1:33" ht="15.75" customHeight="1" x14ac:dyDescent="0.2">
      <c r="A25" s="14" t="s">
        <v>60</v>
      </c>
      <c r="B25" s="14" t="s">
        <v>681</v>
      </c>
      <c r="C25" s="15">
        <f t="shared" si="4"/>
        <v>17.854000000000003</v>
      </c>
      <c r="D25" s="16">
        <v>5</v>
      </c>
      <c r="E25" s="16">
        <v>0</v>
      </c>
      <c r="F25" s="17">
        <v>89.27000000000001</v>
      </c>
      <c r="G25" s="17">
        <v>-37.82</v>
      </c>
      <c r="H25" s="31">
        <f t="shared" si="1"/>
        <v>0.42365856390724765</v>
      </c>
      <c r="I25" s="31">
        <f t="shared" si="2"/>
        <v>-0.19013288646801826</v>
      </c>
      <c r="J25" s="32">
        <f t="shared" si="5"/>
        <v>-16.973162774999992</v>
      </c>
      <c r="K25" s="32">
        <f t="shared" si="3"/>
        <v>-3.3946325549999985</v>
      </c>
      <c r="L25" s="16">
        <v>50</v>
      </c>
      <c r="M25" s="33">
        <f t="shared" si="6"/>
        <v>0.1</v>
      </c>
      <c r="N25" s="16">
        <v>109</v>
      </c>
      <c r="O25" s="34">
        <f t="shared" ref="O25:P25" si="33">D25/7</f>
        <v>0.7142857142857143</v>
      </c>
      <c r="P25" s="34">
        <f t="shared" si="33"/>
        <v>0</v>
      </c>
      <c r="Q25" s="29">
        <f t="shared" si="8"/>
        <v>152</v>
      </c>
      <c r="R25" s="29"/>
      <c r="S25" s="21">
        <v>0.64</v>
      </c>
      <c r="T25" s="28">
        <v>90</v>
      </c>
      <c r="U25" s="36" t="s">
        <v>33</v>
      </c>
      <c r="V25" s="37" t="s">
        <v>33</v>
      </c>
      <c r="W25" s="14">
        <v>5</v>
      </c>
      <c r="X25" s="38">
        <f t="shared" si="9"/>
        <v>1</v>
      </c>
      <c r="Y25" s="39">
        <f t="shared" si="10"/>
        <v>5.402857142857143</v>
      </c>
      <c r="Z25" s="14">
        <v>2</v>
      </c>
      <c r="AA25" s="28" t="s">
        <v>34</v>
      </c>
      <c r="AB25" s="40">
        <f t="shared" si="11"/>
        <v>-0.69</v>
      </c>
      <c r="AC25" s="41">
        <v>6.2704750000000004E-2</v>
      </c>
      <c r="AD25" s="39">
        <f t="shared" si="12"/>
        <v>-0.432662775</v>
      </c>
      <c r="AE25" s="25">
        <v>-4.9000000000000004</v>
      </c>
      <c r="AF25" s="25">
        <v>-6.02</v>
      </c>
      <c r="AG25" s="25">
        <v>0</v>
      </c>
    </row>
    <row r="26" spans="1:33" ht="15.75" customHeight="1" x14ac:dyDescent="0.2">
      <c r="A26" s="14" t="s">
        <v>61</v>
      </c>
      <c r="B26" s="14" t="s">
        <v>682</v>
      </c>
      <c r="C26" s="15">
        <f t="shared" si="4"/>
        <v>17.36</v>
      </c>
      <c r="D26" s="16">
        <v>3</v>
      </c>
      <c r="E26" s="16">
        <v>0</v>
      </c>
      <c r="F26" s="17">
        <v>52.08</v>
      </c>
      <c r="G26" s="17">
        <v>-34.94</v>
      </c>
      <c r="H26" s="31">
        <f t="shared" si="1"/>
        <v>0.67089093701996927</v>
      </c>
      <c r="I26" s="31">
        <f t="shared" si="2"/>
        <v>-0.45786050624039898</v>
      </c>
      <c r="J26" s="32">
        <f t="shared" si="5"/>
        <v>-23.845375164999979</v>
      </c>
      <c r="K26" s="32">
        <f t="shared" si="3"/>
        <v>-7.948458388333326</v>
      </c>
      <c r="L26" s="16">
        <v>34</v>
      </c>
      <c r="M26" s="33">
        <f t="shared" si="6"/>
        <v>8.8235294117647065E-2</v>
      </c>
      <c r="N26" s="16">
        <v>105</v>
      </c>
      <c r="O26" s="34">
        <f t="shared" ref="O26:P26" si="34">D26/7</f>
        <v>0.42857142857142855</v>
      </c>
      <c r="P26" s="34">
        <f t="shared" si="34"/>
        <v>0</v>
      </c>
      <c r="Q26" s="29">
        <f t="shared" si="8"/>
        <v>245</v>
      </c>
      <c r="R26" s="29"/>
      <c r="S26" s="21">
        <v>0.63324538258575203</v>
      </c>
      <c r="T26" s="28">
        <v>0</v>
      </c>
      <c r="U26" s="36" t="s">
        <v>33</v>
      </c>
      <c r="V26" s="37" t="s">
        <v>33</v>
      </c>
      <c r="W26" s="14">
        <v>2</v>
      </c>
      <c r="X26" s="38">
        <f t="shared" si="9"/>
        <v>0.66666666666666663</v>
      </c>
      <c r="Y26" s="39">
        <f t="shared" si="10"/>
        <v>17.47</v>
      </c>
      <c r="Z26" s="14">
        <v>0</v>
      </c>
      <c r="AA26" s="28" t="s">
        <v>34</v>
      </c>
      <c r="AB26" s="40">
        <f t="shared" si="11"/>
        <v>-0.69</v>
      </c>
      <c r="AC26" s="41">
        <v>6.2704750000000004E-2</v>
      </c>
      <c r="AD26" s="39">
        <f t="shared" si="12"/>
        <v>-0.25959766499999998</v>
      </c>
      <c r="AE26" s="25">
        <v>-4.95</v>
      </c>
      <c r="AF26" s="25">
        <v>-6.0212591666666597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17.116666666666664</v>
      </c>
      <c r="D27" s="16">
        <v>3</v>
      </c>
      <c r="E27" s="16">
        <v>0</v>
      </c>
      <c r="F27" s="17">
        <v>51.349999999999987</v>
      </c>
      <c r="G27" s="17">
        <v>-8.82</v>
      </c>
      <c r="H27" s="31">
        <f t="shared" si="1"/>
        <v>0.17176241480038953</v>
      </c>
      <c r="I27" s="31">
        <f t="shared" si="2"/>
        <v>3.2212752385589218E-2</v>
      </c>
      <c r="J27" s="32">
        <f t="shared" si="5"/>
        <v>1.6541248350000057</v>
      </c>
      <c r="K27" s="32">
        <f t="shared" si="3"/>
        <v>0.55137494500000195</v>
      </c>
      <c r="L27" s="16">
        <v>27</v>
      </c>
      <c r="M27" s="33">
        <f t="shared" si="6"/>
        <v>0.1111111111111111</v>
      </c>
      <c r="N27" s="16">
        <v>102</v>
      </c>
      <c r="O27" s="34">
        <f t="shared" ref="O27:P27" si="35">D27/7</f>
        <v>0.42857142857142855</v>
      </c>
      <c r="P27" s="34">
        <f t="shared" si="35"/>
        <v>0</v>
      </c>
      <c r="Q27" s="29">
        <f t="shared" si="8"/>
        <v>238</v>
      </c>
      <c r="R27" s="29"/>
      <c r="S27" s="21">
        <v>0.48140043763676149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6.2704750000000004E-2</v>
      </c>
      <c r="AD27" s="39">
        <f t="shared" si="12"/>
        <v>-0.25959766499999998</v>
      </c>
      <c r="AE27" s="25">
        <v>-4.95</v>
      </c>
      <c r="AF27" s="25">
        <v>-6.0212591666666597</v>
      </c>
      <c r="AG27" s="25">
        <v>0</v>
      </c>
    </row>
    <row r="28" spans="1:33" ht="15.75" customHeight="1" x14ac:dyDescent="0.2">
      <c r="A28" s="14" t="s">
        <v>63</v>
      </c>
      <c r="B28" s="14" t="s">
        <v>393</v>
      </c>
      <c r="C28" s="15">
        <f t="shared" si="4"/>
        <v>18.389999999999997</v>
      </c>
      <c r="D28" s="16">
        <v>7</v>
      </c>
      <c r="E28" s="16">
        <v>0</v>
      </c>
      <c r="F28" s="17">
        <v>128.72999999999999</v>
      </c>
      <c r="G28" s="17">
        <v>0</v>
      </c>
      <c r="H28" s="31">
        <f t="shared" si="1"/>
        <v>0</v>
      </c>
      <c r="I28" s="31">
        <f t="shared" si="2"/>
        <v>0.24870626853362374</v>
      </c>
      <c r="J28" s="32">
        <f t="shared" si="5"/>
        <v>32.01595794833338</v>
      </c>
      <c r="K28" s="32">
        <f t="shared" si="3"/>
        <v>4.5737082783333403</v>
      </c>
      <c r="L28" s="16">
        <v>23</v>
      </c>
      <c r="M28" s="33">
        <f t="shared" si="6"/>
        <v>0.30434782608695654</v>
      </c>
      <c r="N28" s="16">
        <v>95</v>
      </c>
      <c r="O28" s="34">
        <f t="shared" ref="O28:P28" si="36">D28/7</f>
        <v>1</v>
      </c>
      <c r="P28" s="34">
        <f t="shared" si="36"/>
        <v>0</v>
      </c>
      <c r="Q28" s="29">
        <f t="shared" si="8"/>
        <v>95</v>
      </c>
      <c r="R28" s="29"/>
      <c r="S28" s="21">
        <v>0.52370203160270878</v>
      </c>
      <c r="T28" s="14" t="s">
        <v>33</v>
      </c>
      <c r="U28" s="22" t="s">
        <v>33</v>
      </c>
      <c r="V28" s="43" t="s">
        <v>683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6.2704750000000004E-2</v>
      </c>
      <c r="AD28" s="39">
        <f t="shared" si="12"/>
        <v>-0.60572788499999997</v>
      </c>
      <c r="AE28" s="25">
        <v>-4.95</v>
      </c>
      <c r="AF28" s="25">
        <v>-6.0212591666666597</v>
      </c>
      <c r="AG28" s="25">
        <v>0</v>
      </c>
    </row>
    <row r="29" spans="1:33" ht="15.75" customHeight="1" x14ac:dyDescent="0.2">
      <c r="A29" s="14" t="s">
        <v>65</v>
      </c>
      <c r="B29" s="14" t="s">
        <v>684</v>
      </c>
      <c r="C29" s="15">
        <f t="shared" si="4"/>
        <v>18.281818181818181</v>
      </c>
      <c r="D29" s="16">
        <v>11</v>
      </c>
      <c r="E29" s="16">
        <v>1</v>
      </c>
      <c r="F29" s="17">
        <v>201.1</v>
      </c>
      <c r="G29" s="17">
        <v>0</v>
      </c>
      <c r="H29" s="31">
        <f t="shared" si="1"/>
        <v>0</v>
      </c>
      <c r="I29" s="31">
        <f t="shared" si="2"/>
        <v>0.2346203875331514</v>
      </c>
      <c r="J29" s="32">
        <f t="shared" si="5"/>
        <v>47.182159932916747</v>
      </c>
      <c r="K29" s="32">
        <f t="shared" si="3"/>
        <v>4.2892872666287953</v>
      </c>
      <c r="L29" s="16">
        <v>18</v>
      </c>
      <c r="M29" s="33">
        <f t="shared" si="6"/>
        <v>0.61111111111111116</v>
      </c>
      <c r="N29" s="16">
        <v>83</v>
      </c>
      <c r="O29" s="34">
        <f t="shared" ref="O29:P29" si="37">D29/7</f>
        <v>1.5714285714285714</v>
      </c>
      <c r="P29" s="34">
        <f t="shared" si="37"/>
        <v>0.14285714285714285</v>
      </c>
      <c r="Q29" s="29">
        <f t="shared" si="8"/>
        <v>48</v>
      </c>
      <c r="R29" s="29"/>
      <c r="S29" s="21">
        <v>0.63054187192118227</v>
      </c>
      <c r="T29" s="14" t="s">
        <v>33</v>
      </c>
      <c r="U29" s="22" t="s">
        <v>33</v>
      </c>
      <c r="V29" s="43" t="s">
        <v>683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6.2704750000000004E-2</v>
      </c>
      <c r="AD29" s="39">
        <f t="shared" si="12"/>
        <v>-0.95185810500000001</v>
      </c>
      <c r="AE29" s="25">
        <v>-4.95</v>
      </c>
      <c r="AF29" s="25">
        <v>-6.2137256329166597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16.61</v>
      </c>
      <c r="D30" s="16">
        <v>6</v>
      </c>
      <c r="E30" s="16">
        <v>3</v>
      </c>
      <c r="F30" s="17">
        <v>99.66</v>
      </c>
      <c r="G30" s="17">
        <v>0</v>
      </c>
      <c r="H30" s="31">
        <f t="shared" si="1"/>
        <v>0</v>
      </c>
      <c r="I30" s="31">
        <f t="shared" si="2"/>
        <v>0.19646786122065019</v>
      </c>
      <c r="J30" s="32">
        <f t="shared" si="5"/>
        <v>19.579987049249997</v>
      </c>
      <c r="K30" s="32">
        <f t="shared" si="3"/>
        <v>3.2633311748749994</v>
      </c>
      <c r="L30" s="16">
        <v>19</v>
      </c>
      <c r="M30" s="33">
        <f t="shared" si="6"/>
        <v>0.31578947368421051</v>
      </c>
      <c r="N30" s="16">
        <v>77</v>
      </c>
      <c r="O30" s="34">
        <f t="shared" ref="O30:P30" si="38">D30/7</f>
        <v>0.8571428571428571</v>
      </c>
      <c r="P30" s="34">
        <f t="shared" si="38"/>
        <v>0.42857142857142855</v>
      </c>
      <c r="Q30" s="29">
        <f t="shared" si="8"/>
        <v>59</v>
      </c>
      <c r="R30" s="29"/>
      <c r="S30" s="21">
        <v>0.66493506493506493</v>
      </c>
      <c r="T30" s="14" t="s">
        <v>33</v>
      </c>
      <c r="U30" s="22" t="s">
        <v>33</v>
      </c>
      <c r="V30" s="43" t="s">
        <v>683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6.2704750000000004E-2</v>
      </c>
      <c r="AD30" s="39">
        <f t="shared" si="12"/>
        <v>-0.51919532999999995</v>
      </c>
      <c r="AE30" s="25">
        <v>-4.95</v>
      </c>
      <c r="AF30" s="25">
        <v>-5.8186362701250003</v>
      </c>
      <c r="AG30" s="25">
        <v>0</v>
      </c>
    </row>
    <row r="31" spans="1:33" ht="15.75" customHeight="1" x14ac:dyDescent="0.2">
      <c r="A31" s="14" t="s">
        <v>67</v>
      </c>
      <c r="B31" s="49" t="s">
        <v>685</v>
      </c>
      <c r="C31" s="15">
        <f t="shared" si="4"/>
        <v>19.3</v>
      </c>
      <c r="D31" s="16">
        <v>2</v>
      </c>
      <c r="E31" s="16">
        <v>1</v>
      </c>
      <c r="F31" s="17">
        <v>38.6</v>
      </c>
      <c r="G31" s="44">
        <v>-0.05</v>
      </c>
      <c r="H31" s="31">
        <f t="shared" si="1"/>
        <v>1.2953367875647669E-3</v>
      </c>
      <c r="I31" s="31">
        <f t="shared" si="2"/>
        <v>0.2862606826360104</v>
      </c>
      <c r="J31" s="32">
        <f t="shared" si="5"/>
        <v>11.049662349750003</v>
      </c>
      <c r="K31" s="32">
        <f t="shared" si="3"/>
        <v>5.5248311748750014</v>
      </c>
      <c r="L31" s="16">
        <v>30</v>
      </c>
      <c r="M31" s="33">
        <f t="shared" si="6"/>
        <v>6.6666666666666666E-2</v>
      </c>
      <c r="N31" s="16">
        <v>80</v>
      </c>
      <c r="O31" s="34">
        <f t="shared" ref="O31:P32" si="39">D31/7</f>
        <v>0.2857142857142857</v>
      </c>
      <c r="P31" s="34">
        <f t="shared" si="39"/>
        <v>0.14285714285714285</v>
      </c>
      <c r="Q31" s="29">
        <f t="shared" si="8"/>
        <v>186</v>
      </c>
      <c r="R31" s="29"/>
      <c r="S31" s="21">
        <v>0.66828087167070205</v>
      </c>
      <c r="T31" s="14">
        <v>90</v>
      </c>
      <c r="U31" s="22" t="s">
        <v>33</v>
      </c>
      <c r="V31" s="43" t="s">
        <v>683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6.2704750000000004E-2</v>
      </c>
      <c r="AD31" s="39">
        <f t="shared" si="12"/>
        <v>-0.17306510999999999</v>
      </c>
      <c r="AE31" s="45">
        <v>-4.95</v>
      </c>
      <c r="AF31" s="45">
        <v>-5.8186362701250003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19.73</v>
      </c>
      <c r="D32" s="54">
        <v>10</v>
      </c>
      <c r="E32" s="54">
        <v>0</v>
      </c>
      <c r="F32" s="55">
        <v>197.3</v>
      </c>
      <c r="G32" s="55">
        <v>-0.08</v>
      </c>
      <c r="H32" s="31">
        <f t="shared" si="1"/>
        <v>4.0547389761784084E-4</v>
      </c>
      <c r="I32" s="31">
        <f t="shared" si="2"/>
        <v>0.2994085744994931</v>
      </c>
      <c r="J32" s="32">
        <f t="shared" si="5"/>
        <v>59.073311748749994</v>
      </c>
      <c r="K32" s="32">
        <f t="shared" si="3"/>
        <v>5.907331174874999</v>
      </c>
      <c r="L32" s="54">
        <v>19</v>
      </c>
      <c r="M32" s="33">
        <f t="shared" si="6"/>
        <v>0.52631578947368418</v>
      </c>
      <c r="N32" s="54">
        <v>69</v>
      </c>
      <c r="O32" s="34">
        <f t="shared" si="39"/>
        <v>1.4285714285714286</v>
      </c>
      <c r="P32" s="34">
        <f t="shared" si="39"/>
        <v>0</v>
      </c>
      <c r="Q32" s="29">
        <f t="shared" si="8"/>
        <v>48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0.60444444444444445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6.2704750000000004E-2</v>
      </c>
      <c r="AD32" s="39">
        <f t="shared" si="12"/>
        <v>-0.86532555</v>
      </c>
      <c r="AE32" s="60">
        <v>-4.95</v>
      </c>
      <c r="AF32" s="60">
        <v>-5.8186362701250003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Cabinet bin cup drawer pull 10 Pack 3 in.")</f>
        <v>Satin Cabinet bin cup drawer pull 10 Pack 3 in.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Info!B1:BJ5000""),2,FALSE),"""")"),"B01JMZWX7G")</f>
        <v>B01JMZWX7G</v>
      </c>
      <c r="B2" s="2" t="s">
        <v>686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16.259240317794116</v>
      </c>
      <c r="D3" s="4">
        <f>SUM(D4:D99702)</f>
        <v>129</v>
      </c>
      <c r="E3" s="4"/>
      <c r="F3" s="5">
        <f t="shared" ref="F3:G3" si="0">SUM(F4:F99702)</f>
        <v>2744.41</v>
      </c>
      <c r="G3" s="5">
        <f t="shared" si="0"/>
        <v>-129.24</v>
      </c>
      <c r="H3" s="6">
        <f t="shared" ref="H3:H32" si="1">G3/F3*-1</f>
        <v>4.709208901002402E-2</v>
      </c>
      <c r="I3" s="7">
        <f t="shared" ref="I3:I32" si="2">J3/F3</f>
        <v>0.14251775382279394</v>
      </c>
      <c r="J3" s="5">
        <f>SUM(J4:J99702)</f>
        <v>391.12714876881392</v>
      </c>
      <c r="K3" s="5">
        <f t="shared" ref="K3:K32" si="3">J3/D3</f>
        <v>3.0319934013086351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1 - April
1.5 - May
1.5 - June
1.5 - July
1.5 - Aug
1.5 - Sept
1 - Oct
1 - Nov
1 - Dec
1 - Jan
1 - Feb")</f>
        <v>1 - March
1 - April
1.5 - May
1.5 - June
1.5 - July
1.5 - Aug
1.5 - Sept
1 - Oct
1 - Nov
1 - Dec
1 - Jan
1 -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8</v>
      </c>
      <c r="X3" s="6">
        <f>W3/D3</f>
        <v>6.2015503875968991E-2</v>
      </c>
      <c r="Y3" s="5"/>
      <c r="Z3" s="4"/>
      <c r="AA3" s="4"/>
      <c r="AB3" s="4"/>
      <c r="AC3" s="4"/>
      <c r="AD3" s="5">
        <f>SUM(AD4:AD99702)</f>
        <v>-7.1656268134414827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Info!B2:BZ3000""),37,FALSE)),"""")*-1"),-8.140354270125)</f>
        <v>-8.140354270125</v>
      </c>
      <c r="AG3" s="5">
        <f>SUM(AG4:AG99702)</f>
        <v>-1.8</v>
      </c>
    </row>
    <row r="4" spans="1:33" ht="15.75" customHeight="1" x14ac:dyDescent="0.2">
      <c r="A4" s="14" t="s">
        <v>31</v>
      </c>
      <c r="B4" s="14" t="s">
        <v>486</v>
      </c>
      <c r="C4" s="15">
        <f t="shared" ref="C4:C32" si="4">IFERROR(F4/D4," - ")</f>
        <v>21.137999999999998</v>
      </c>
      <c r="D4" s="16">
        <v>5</v>
      </c>
      <c r="E4" s="16">
        <v>0</v>
      </c>
      <c r="F4" s="17">
        <v>105.69</v>
      </c>
      <c r="G4" s="17">
        <v>-0.04</v>
      </c>
      <c r="H4" s="18">
        <f t="shared" si="1"/>
        <v>3.7846532311476962E-4</v>
      </c>
      <c r="I4" s="18">
        <f t="shared" si="2"/>
        <v>0.19255600356792521</v>
      </c>
      <c r="J4" s="17">
        <f t="shared" ref="J4:J32" si="5">F4*0.85+G4+AF4*D4+D4*AE4+AG4+AD4</f>
        <v>20.351244017094015</v>
      </c>
      <c r="K4" s="17">
        <f t="shared" si="3"/>
        <v>4.0702488034188029</v>
      </c>
      <c r="L4" s="16">
        <v>30</v>
      </c>
      <c r="M4" s="19">
        <f t="shared" ref="M4:M32" si="6">IFERROR(D4/L4,"-")</f>
        <v>0.16666666666666666</v>
      </c>
      <c r="N4" s="16">
        <v>70</v>
      </c>
      <c r="O4" s="20">
        <f t="shared" ref="O4:P4" si="7">D4/7</f>
        <v>0.7142857142857143</v>
      </c>
      <c r="P4" s="20">
        <f t="shared" si="7"/>
        <v>0</v>
      </c>
      <c r="Q4" s="16">
        <f t="shared" ref="Q4:Q32" si="8">ROUNDDOWN(N4/(O4+P4),0)</f>
        <v>98</v>
      </c>
      <c r="R4" s="16"/>
      <c r="S4" s="21">
        <v>0.86956521739130399</v>
      </c>
      <c r="T4" s="14">
        <v>260</v>
      </c>
      <c r="U4" s="22" t="s">
        <v>33</v>
      </c>
      <c r="V4" s="23" t="s">
        <v>687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4.0249999999999994E-2</v>
      </c>
      <c r="AD4" s="25">
        <f t="shared" ref="AD4:AD32" si="12">IFERROR(AB4*AC4*D4*2,0)</f>
        <v>-0.27772499999999994</v>
      </c>
      <c r="AE4" s="25">
        <v>-5.42</v>
      </c>
      <c r="AF4" s="25">
        <v>-8.4135061965811957</v>
      </c>
      <c r="AG4" s="25">
        <v>0</v>
      </c>
    </row>
    <row r="5" spans="1:33" ht="15.75" customHeight="1" x14ac:dyDescent="0.2">
      <c r="A5" s="28" t="s">
        <v>35</v>
      </c>
      <c r="B5" s="28" t="s">
        <v>688</v>
      </c>
      <c r="C5" s="15">
        <f t="shared" si="4"/>
        <v>20.99</v>
      </c>
      <c r="D5" s="29">
        <v>5</v>
      </c>
      <c r="E5" s="29">
        <v>0</v>
      </c>
      <c r="F5" s="30">
        <v>104.94999999999999</v>
      </c>
      <c r="G5" s="30">
        <v>0</v>
      </c>
      <c r="H5" s="31">
        <f t="shared" si="1"/>
        <v>0</v>
      </c>
      <c r="I5" s="31">
        <f t="shared" si="2"/>
        <v>0.18829844881993826</v>
      </c>
      <c r="J5" s="32">
        <f t="shared" si="5"/>
        <v>19.761922203652517</v>
      </c>
      <c r="K5" s="32">
        <f t="shared" si="3"/>
        <v>3.9523844407305035</v>
      </c>
      <c r="L5" s="29">
        <v>43</v>
      </c>
      <c r="M5" s="33">
        <f t="shared" si="6"/>
        <v>0.11627906976744186</v>
      </c>
      <c r="N5" s="29">
        <v>66</v>
      </c>
      <c r="O5" s="34">
        <f t="shared" ref="O5:P5" si="13">D5/7</f>
        <v>0.7142857142857143</v>
      </c>
      <c r="P5" s="34">
        <f t="shared" si="13"/>
        <v>0</v>
      </c>
      <c r="Q5" s="29">
        <f t="shared" si="8"/>
        <v>92</v>
      </c>
      <c r="R5" s="29"/>
      <c r="S5" s="35">
        <v>0.91685393258426895</v>
      </c>
      <c r="T5" s="28">
        <v>260</v>
      </c>
      <c r="U5" s="36" t="s">
        <v>33</v>
      </c>
      <c r="V5" s="37" t="s">
        <v>689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4.0296639629200458E-2</v>
      </c>
      <c r="AD5" s="39">
        <f t="shared" si="12"/>
        <v>-0.27804681344148313</v>
      </c>
      <c r="AE5" s="39">
        <v>-5.42</v>
      </c>
      <c r="AF5" s="39">
        <v>-8.4135061965811957</v>
      </c>
      <c r="AG5" s="39">
        <v>0</v>
      </c>
    </row>
    <row r="6" spans="1:33" ht="15.75" customHeight="1" x14ac:dyDescent="0.2">
      <c r="A6" s="28" t="s">
        <v>37</v>
      </c>
      <c r="B6" s="28" t="s">
        <v>343</v>
      </c>
      <c r="C6" s="15">
        <f t="shared" si="4"/>
        <v>20.588461538461537</v>
      </c>
      <c r="D6" s="29">
        <v>13</v>
      </c>
      <c r="E6" s="29">
        <v>0</v>
      </c>
      <c r="F6" s="30">
        <v>267.64999999999998</v>
      </c>
      <c r="G6" s="30">
        <v>0</v>
      </c>
      <c r="H6" s="31">
        <f t="shared" si="1"/>
        <v>0</v>
      </c>
      <c r="I6" s="31">
        <f t="shared" si="2"/>
        <v>0.1753963551072088</v>
      </c>
      <c r="J6" s="32">
        <f t="shared" si="5"/>
        <v>46.944834444444432</v>
      </c>
      <c r="K6" s="32">
        <f t="shared" si="3"/>
        <v>3.61114111111111</v>
      </c>
      <c r="L6" s="29">
        <v>53</v>
      </c>
      <c r="M6" s="33">
        <f t="shared" si="6"/>
        <v>0.24528301886792453</v>
      </c>
      <c r="N6" s="29">
        <v>53</v>
      </c>
      <c r="O6" s="34">
        <f t="shared" ref="O6:P6" si="14">D6/7</f>
        <v>1.8571428571428572</v>
      </c>
      <c r="P6" s="34">
        <f t="shared" si="14"/>
        <v>0</v>
      </c>
      <c r="Q6" s="29">
        <f t="shared" si="8"/>
        <v>28</v>
      </c>
      <c r="R6" s="29"/>
      <c r="S6" s="35">
        <v>1.0660146699266499</v>
      </c>
      <c r="T6" s="28">
        <v>260</v>
      </c>
      <c r="U6" s="36">
        <v>125</v>
      </c>
      <c r="V6" s="37" t="s">
        <v>690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4.0249999999999994E-2</v>
      </c>
      <c r="AD6" s="39">
        <f t="shared" si="12"/>
        <v>-0.72208499999999987</v>
      </c>
      <c r="AE6" s="39">
        <v>-5.42</v>
      </c>
      <c r="AF6" s="39">
        <v>-8.4135061965811957</v>
      </c>
      <c r="AG6" s="39">
        <v>0</v>
      </c>
    </row>
    <row r="7" spans="1:33" ht="15.75" customHeight="1" x14ac:dyDescent="0.2">
      <c r="A7" s="28" t="s">
        <v>39</v>
      </c>
      <c r="B7" s="28" t="s">
        <v>691</v>
      </c>
      <c r="C7" s="15">
        <f t="shared" si="4"/>
        <v>21.125999999999998</v>
      </c>
      <c r="D7" s="29">
        <v>10</v>
      </c>
      <c r="E7" s="29">
        <v>0</v>
      </c>
      <c r="F7" s="30">
        <v>211.26</v>
      </c>
      <c r="G7" s="30">
        <v>-0.1</v>
      </c>
      <c r="H7" s="31">
        <f t="shared" si="1"/>
        <v>4.7335037394679544E-4</v>
      </c>
      <c r="I7" s="31">
        <f t="shared" si="2"/>
        <v>0.19208789185926367</v>
      </c>
      <c r="J7" s="32">
        <f t="shared" si="5"/>
        <v>40.580488034188043</v>
      </c>
      <c r="K7" s="32">
        <f t="shared" si="3"/>
        <v>4.0580488034188047</v>
      </c>
      <c r="L7" s="29">
        <v>64</v>
      </c>
      <c r="M7" s="33">
        <f t="shared" si="6"/>
        <v>0.15625</v>
      </c>
      <c r="N7" s="29">
        <v>44</v>
      </c>
      <c r="O7" s="34">
        <f t="shared" ref="O7:P7" si="15">D7/7</f>
        <v>1.4285714285714286</v>
      </c>
      <c r="P7" s="34">
        <f t="shared" si="15"/>
        <v>0</v>
      </c>
      <c r="Q7" s="29">
        <f t="shared" si="8"/>
        <v>30</v>
      </c>
      <c r="R7" s="29"/>
      <c r="S7" s="35">
        <v>1.13989637305699</v>
      </c>
      <c r="T7" s="28">
        <v>260</v>
      </c>
      <c r="U7" s="36">
        <v>125</v>
      </c>
      <c r="V7" s="37" t="s">
        <v>692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4.0249999999999994E-2</v>
      </c>
      <c r="AD7" s="39">
        <f t="shared" si="12"/>
        <v>-0.55544999999999989</v>
      </c>
      <c r="AE7" s="39">
        <v>-5.42</v>
      </c>
      <c r="AF7" s="39">
        <v>-8.4135061965811957</v>
      </c>
      <c r="AG7" s="39">
        <v>0</v>
      </c>
    </row>
    <row r="8" spans="1:33" ht="15.75" customHeight="1" x14ac:dyDescent="0.2">
      <c r="A8" s="28" t="s">
        <v>41</v>
      </c>
      <c r="B8" s="28" t="s">
        <v>693</v>
      </c>
      <c r="C8" s="15">
        <f t="shared" si="4"/>
        <v>24.656666666666666</v>
      </c>
      <c r="D8" s="29">
        <v>6</v>
      </c>
      <c r="E8" s="29">
        <v>0</v>
      </c>
      <c r="F8" s="30">
        <v>147.94</v>
      </c>
      <c r="G8" s="30">
        <v>-0.08</v>
      </c>
      <c r="H8" s="31">
        <f t="shared" si="1"/>
        <v>5.407597674733E-4</v>
      </c>
      <c r="I8" s="31">
        <f t="shared" si="2"/>
        <v>0.2863034338245235</v>
      </c>
      <c r="J8" s="32">
        <f t="shared" si="5"/>
        <v>42.355730000000008</v>
      </c>
      <c r="K8" s="32">
        <f t="shared" si="3"/>
        <v>7.0592883333333347</v>
      </c>
      <c r="L8" s="29">
        <v>42</v>
      </c>
      <c r="M8" s="33">
        <f t="shared" si="6"/>
        <v>0.14285714285714285</v>
      </c>
      <c r="N8" s="29">
        <v>36</v>
      </c>
      <c r="O8" s="34">
        <f t="shared" ref="O8:P8" si="16">D8/7</f>
        <v>0.8571428571428571</v>
      </c>
      <c r="P8" s="34">
        <f t="shared" si="16"/>
        <v>0</v>
      </c>
      <c r="Q8" s="29">
        <f t="shared" si="8"/>
        <v>42</v>
      </c>
      <c r="R8" s="29"/>
      <c r="S8" s="35">
        <v>1.2960893854748601</v>
      </c>
      <c r="T8" s="28">
        <v>260</v>
      </c>
      <c r="U8" s="36">
        <v>125</v>
      </c>
      <c r="V8" s="37" t="s">
        <v>694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4.0249999999999994E-2</v>
      </c>
      <c r="AD8" s="39">
        <f t="shared" si="12"/>
        <v>-0.33326999999999996</v>
      </c>
      <c r="AE8" s="39">
        <v>-5.42</v>
      </c>
      <c r="AF8" s="39">
        <v>-8.41</v>
      </c>
      <c r="AG8" s="39">
        <v>0</v>
      </c>
    </row>
    <row r="9" spans="1:33" ht="15.75" customHeight="1" x14ac:dyDescent="0.2">
      <c r="A9" s="28" t="s">
        <v>43</v>
      </c>
      <c r="B9" s="28" t="s">
        <v>691</v>
      </c>
      <c r="C9" s="15">
        <f t="shared" si="4"/>
        <v>26.99</v>
      </c>
      <c r="D9" s="29">
        <v>3</v>
      </c>
      <c r="E9" s="29">
        <v>0</v>
      </c>
      <c r="F9" s="30">
        <v>80.97</v>
      </c>
      <c r="G9" s="30">
        <v>-0.08</v>
      </c>
      <c r="H9" s="31">
        <f t="shared" si="1"/>
        <v>9.880202544152155E-4</v>
      </c>
      <c r="I9" s="31">
        <f t="shared" si="2"/>
        <v>0.33089827824803758</v>
      </c>
      <c r="J9" s="32">
        <f t="shared" si="5"/>
        <v>26.792833589743601</v>
      </c>
      <c r="K9" s="32">
        <f t="shared" si="3"/>
        <v>8.9309445299145338</v>
      </c>
      <c r="L9" s="29">
        <v>35</v>
      </c>
      <c r="M9" s="33">
        <f t="shared" si="6"/>
        <v>8.5714285714285715E-2</v>
      </c>
      <c r="N9" s="29">
        <v>34</v>
      </c>
      <c r="O9" s="34">
        <f t="shared" ref="O9:P9" si="17">D9/7</f>
        <v>0.42857142857142855</v>
      </c>
      <c r="P9" s="34">
        <f t="shared" si="17"/>
        <v>0</v>
      </c>
      <c r="Q9" s="29">
        <f t="shared" si="8"/>
        <v>79</v>
      </c>
      <c r="R9" s="29"/>
      <c r="S9" s="35">
        <v>1.2926829268292599</v>
      </c>
      <c r="T9" s="28">
        <v>1485</v>
      </c>
      <c r="U9" s="36">
        <v>1350</v>
      </c>
      <c r="V9" s="37" t="s">
        <v>695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4.0249999999999994E-2</v>
      </c>
      <c r="AD9" s="39">
        <f t="shared" si="12"/>
        <v>-0.16663499999999998</v>
      </c>
      <c r="AE9" s="39">
        <v>-5.42</v>
      </c>
      <c r="AF9" s="39">
        <v>-8.5083438034187999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25.375</v>
      </c>
      <c r="D10" s="29">
        <v>4</v>
      </c>
      <c r="E10" s="29">
        <v>0</v>
      </c>
      <c r="F10" s="30">
        <v>101.5</v>
      </c>
      <c r="G10" s="30">
        <v>-0.04</v>
      </c>
      <c r="H10" s="31">
        <f t="shared" si="1"/>
        <v>3.9408866995073894E-4</v>
      </c>
      <c r="I10" s="31">
        <f t="shared" si="2"/>
        <v>0.29851669740221465</v>
      </c>
      <c r="J10" s="32">
        <f t="shared" si="5"/>
        <v>30.299444786324784</v>
      </c>
      <c r="K10" s="32">
        <f t="shared" si="3"/>
        <v>7.5748611965811961</v>
      </c>
      <c r="L10" s="29">
        <v>42</v>
      </c>
      <c r="M10" s="33">
        <f t="shared" si="6"/>
        <v>9.5238095238095233E-2</v>
      </c>
      <c r="N10" s="29">
        <v>30</v>
      </c>
      <c r="O10" s="34">
        <f t="shared" ref="O10:P10" si="18">D10/7</f>
        <v>0.5714285714285714</v>
      </c>
      <c r="P10" s="34">
        <f t="shared" si="18"/>
        <v>0</v>
      </c>
      <c r="Q10" s="29">
        <f t="shared" si="8"/>
        <v>52</v>
      </c>
      <c r="R10" s="29"/>
      <c r="S10" s="35">
        <v>1.27152317880794</v>
      </c>
      <c r="T10" s="28">
        <v>1485</v>
      </c>
      <c r="U10" s="36">
        <v>1350</v>
      </c>
      <c r="V10" s="37" t="s">
        <v>696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4.0249999999999994E-2</v>
      </c>
      <c r="AD10" s="39">
        <f t="shared" si="12"/>
        <v>-0.22217999999999996</v>
      </c>
      <c r="AE10" s="39">
        <v>-5.42</v>
      </c>
      <c r="AF10" s="39">
        <v>-8.5083438034187999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24.99</v>
      </c>
      <c r="D11" s="29">
        <v>2</v>
      </c>
      <c r="E11" s="29">
        <v>0</v>
      </c>
      <c r="F11" s="30">
        <v>49.98</v>
      </c>
      <c r="G11" s="30">
        <v>-0.05</v>
      </c>
      <c r="H11" s="31">
        <f t="shared" si="1"/>
        <v>1.0004001600640256E-3</v>
      </c>
      <c r="I11" s="31">
        <f t="shared" si="2"/>
        <v>0.28942021594962786</v>
      </c>
      <c r="J11" s="32">
        <f t="shared" si="5"/>
        <v>14.465222393162399</v>
      </c>
      <c r="K11" s="32">
        <f t="shared" si="3"/>
        <v>7.2326111965811997</v>
      </c>
      <c r="L11" s="29">
        <v>42</v>
      </c>
      <c r="M11" s="33">
        <f t="shared" si="6"/>
        <v>4.7619047619047616E-2</v>
      </c>
      <c r="N11" s="29">
        <v>26</v>
      </c>
      <c r="O11" s="34">
        <f t="shared" ref="O11:P11" si="19">D11/7</f>
        <v>0.2857142857142857</v>
      </c>
      <c r="P11" s="34">
        <f t="shared" si="19"/>
        <v>0</v>
      </c>
      <c r="Q11" s="29">
        <f t="shared" si="8"/>
        <v>91</v>
      </c>
      <c r="R11" s="29"/>
      <c r="S11" s="35">
        <v>1.3722627737226201</v>
      </c>
      <c r="T11" s="28">
        <v>270</v>
      </c>
      <c r="U11" s="36">
        <v>135</v>
      </c>
      <c r="V11" s="37" t="s">
        <v>697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4.0249999999999994E-2</v>
      </c>
      <c r="AD11" s="39">
        <f t="shared" si="12"/>
        <v>-0.11108999999999998</v>
      </c>
      <c r="AE11" s="39">
        <v>-5.42</v>
      </c>
      <c r="AF11" s="39">
        <v>-8.5083438034187999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24.99</v>
      </c>
      <c r="D12" s="29">
        <v>2</v>
      </c>
      <c r="E12" s="29">
        <v>0</v>
      </c>
      <c r="F12" s="30">
        <v>49.98</v>
      </c>
      <c r="G12" s="30">
        <v>-0.08</v>
      </c>
      <c r="H12" s="31">
        <f t="shared" si="1"/>
        <v>1.6006402561024411E-3</v>
      </c>
      <c r="I12" s="31">
        <f t="shared" si="2"/>
        <v>0.28881997585358943</v>
      </c>
      <c r="J12" s="32">
        <f t="shared" si="5"/>
        <v>14.435222393162398</v>
      </c>
      <c r="K12" s="32">
        <f t="shared" si="3"/>
        <v>7.2176111965811991</v>
      </c>
      <c r="L12" s="29">
        <v>22</v>
      </c>
      <c r="M12" s="33">
        <f t="shared" si="6"/>
        <v>9.0909090909090912E-2</v>
      </c>
      <c r="N12" s="29">
        <v>25</v>
      </c>
      <c r="O12" s="34">
        <f t="shared" ref="O12:P12" si="20">D12/7</f>
        <v>0.2857142857142857</v>
      </c>
      <c r="P12" s="34">
        <f t="shared" si="20"/>
        <v>0</v>
      </c>
      <c r="Q12" s="29">
        <f t="shared" si="8"/>
        <v>87</v>
      </c>
      <c r="R12" s="29"/>
      <c r="S12" s="35">
        <v>1.3759999999999999</v>
      </c>
      <c r="T12" s="28">
        <v>135</v>
      </c>
      <c r="U12" s="36">
        <v>135</v>
      </c>
      <c r="V12" s="37" t="s">
        <v>698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4.0249999999999994E-2</v>
      </c>
      <c r="AD12" s="39">
        <f t="shared" si="12"/>
        <v>-0.11108999999999998</v>
      </c>
      <c r="AE12" s="39">
        <v>-5.42</v>
      </c>
      <c r="AF12" s="39">
        <v>-8.5083438034187999</v>
      </c>
      <c r="AG12" s="39">
        <v>0</v>
      </c>
    </row>
    <row r="13" spans="1:33" ht="15.75" customHeight="1" x14ac:dyDescent="0.2">
      <c r="A13" s="28" t="s">
        <v>47</v>
      </c>
      <c r="B13" s="28" t="s">
        <v>154</v>
      </c>
      <c r="C13" s="15">
        <f t="shared" si="4"/>
        <v>24.833333333333332</v>
      </c>
      <c r="D13" s="29">
        <v>6</v>
      </c>
      <c r="E13" s="29">
        <v>0</v>
      </c>
      <c r="F13" s="32">
        <v>149</v>
      </c>
      <c r="G13" s="30">
        <v>0</v>
      </c>
      <c r="H13" s="31">
        <f t="shared" si="1"/>
        <v>0</v>
      </c>
      <c r="I13" s="31">
        <f t="shared" si="2"/>
        <v>0.28488040268456388</v>
      </c>
      <c r="J13" s="32">
        <f t="shared" si="5"/>
        <v>42.447180000000017</v>
      </c>
      <c r="K13" s="32">
        <f t="shared" si="3"/>
        <v>7.0745300000000029</v>
      </c>
      <c r="L13" s="29">
        <v>19</v>
      </c>
      <c r="M13" s="33">
        <f t="shared" si="6"/>
        <v>0.31578947368421051</v>
      </c>
      <c r="N13" s="29">
        <v>18</v>
      </c>
      <c r="O13" s="34">
        <f t="shared" ref="O13:P13" si="21">D13/7</f>
        <v>0.8571428571428571</v>
      </c>
      <c r="P13" s="34">
        <f t="shared" si="21"/>
        <v>0</v>
      </c>
      <c r="Q13" s="29">
        <f t="shared" si="8"/>
        <v>21</v>
      </c>
      <c r="R13" s="29"/>
      <c r="S13" s="35">
        <v>1.3654618473895499</v>
      </c>
      <c r="T13" s="28">
        <v>135</v>
      </c>
      <c r="U13" s="36">
        <v>135</v>
      </c>
      <c r="V13" s="37" t="s">
        <v>699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4.0249999999999994E-2</v>
      </c>
      <c r="AD13" s="39">
        <f t="shared" si="12"/>
        <v>-0.33326999999999996</v>
      </c>
      <c r="AE13" s="39">
        <v>-5.42</v>
      </c>
      <c r="AF13" s="39">
        <v>-8.5582583333333293</v>
      </c>
      <c r="AG13" s="39">
        <v>0</v>
      </c>
    </row>
    <row r="14" spans="1:33" ht="15.75" customHeight="1" x14ac:dyDescent="0.2">
      <c r="A14" s="28" t="s">
        <v>48</v>
      </c>
      <c r="B14" s="28" t="s">
        <v>101</v>
      </c>
      <c r="C14" s="15">
        <f t="shared" si="4"/>
        <v>23.926666666666666</v>
      </c>
      <c r="D14" s="29">
        <v>3</v>
      </c>
      <c r="E14" s="29">
        <v>0</v>
      </c>
      <c r="F14" s="32">
        <v>71.78</v>
      </c>
      <c r="G14" s="30">
        <v>-0.08</v>
      </c>
      <c r="H14" s="31">
        <f t="shared" si="1"/>
        <v>1.1145165784341043E-3</v>
      </c>
      <c r="I14" s="31">
        <f t="shared" si="2"/>
        <v>0.26235149066592384</v>
      </c>
      <c r="J14" s="32">
        <f t="shared" si="5"/>
        <v>18.831590000000013</v>
      </c>
      <c r="K14" s="32">
        <f t="shared" si="3"/>
        <v>6.2771966666666712</v>
      </c>
      <c r="L14" s="29">
        <v>18</v>
      </c>
      <c r="M14" s="33">
        <f t="shared" si="6"/>
        <v>0.16666666666666666</v>
      </c>
      <c r="N14" s="29">
        <v>16</v>
      </c>
      <c r="O14" s="34">
        <f t="shared" ref="O14:P14" si="22">D14/7</f>
        <v>0.42857142857142855</v>
      </c>
      <c r="P14" s="34">
        <f t="shared" si="22"/>
        <v>0</v>
      </c>
      <c r="Q14" s="29">
        <f t="shared" si="8"/>
        <v>37</v>
      </c>
      <c r="R14" s="29"/>
      <c r="S14" s="35">
        <v>1.44444444444444</v>
      </c>
      <c r="T14" s="28">
        <v>225</v>
      </c>
      <c r="U14" s="36">
        <v>135</v>
      </c>
      <c r="V14" s="37" t="s">
        <v>699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4.0249999999999994E-2</v>
      </c>
      <c r="AD14" s="39">
        <f t="shared" si="12"/>
        <v>-0.16663499999999998</v>
      </c>
      <c r="AE14" s="39">
        <v>-5.42</v>
      </c>
      <c r="AF14" s="39">
        <v>-8.5582583333333293</v>
      </c>
      <c r="AG14" s="39">
        <v>0</v>
      </c>
    </row>
    <row r="15" spans="1:33" ht="15.75" customHeight="1" x14ac:dyDescent="0.2">
      <c r="A15" s="28" t="s">
        <v>49</v>
      </c>
      <c r="B15" s="28" t="s">
        <v>101</v>
      </c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15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225</v>
      </c>
      <c r="U15" s="36">
        <v>135</v>
      </c>
      <c r="V15" s="37" t="s">
        <v>699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-8.5582583333333293</v>
      </c>
      <c r="AG15" s="39">
        <v>0</v>
      </c>
    </row>
    <row r="16" spans="1:33" ht="15.75" customHeight="1" x14ac:dyDescent="0.2">
      <c r="A16" s="28" t="s">
        <v>50</v>
      </c>
      <c r="B16" s="28" t="s">
        <v>101</v>
      </c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15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225</v>
      </c>
      <c r="U16" s="36">
        <v>135</v>
      </c>
      <c r="V16" s="37" t="s">
        <v>699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-8.5582583333333293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15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225</v>
      </c>
      <c r="U17" s="36">
        <v>135</v>
      </c>
      <c r="V17" s="37" t="s">
        <v>699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-8.5582583333333293</v>
      </c>
      <c r="AG17" s="39">
        <v>0</v>
      </c>
    </row>
    <row r="18" spans="1:33" ht="15.75" customHeight="1" x14ac:dyDescent="0.2">
      <c r="A18" s="28" t="s">
        <v>52</v>
      </c>
      <c r="B18" s="28" t="s">
        <v>568</v>
      </c>
      <c r="C18" s="15">
        <f t="shared" si="4"/>
        <v>24.99</v>
      </c>
      <c r="D18" s="29">
        <v>3</v>
      </c>
      <c r="E18" s="29">
        <v>0</v>
      </c>
      <c r="F18" s="32">
        <v>74.97</v>
      </c>
      <c r="G18" s="30">
        <v>-0.02</v>
      </c>
      <c r="H18" s="31">
        <f t="shared" si="1"/>
        <v>2.6677337601707353E-4</v>
      </c>
      <c r="I18" s="31">
        <f t="shared" si="2"/>
        <v>0.28815646258503413</v>
      </c>
      <c r="J18" s="32">
        <f t="shared" si="5"/>
        <v>21.603090000000009</v>
      </c>
      <c r="K18" s="32">
        <f t="shared" si="3"/>
        <v>7.2010300000000029</v>
      </c>
      <c r="L18" s="29">
        <v>0</v>
      </c>
      <c r="M18" s="33" t="str">
        <f t="shared" si="6"/>
        <v>-</v>
      </c>
      <c r="N18" s="29">
        <v>149</v>
      </c>
      <c r="O18" s="34">
        <f t="shared" ref="O18:P18" si="26">D18/7</f>
        <v>0.42857142857142855</v>
      </c>
      <c r="P18" s="34">
        <f t="shared" si="26"/>
        <v>0</v>
      </c>
      <c r="Q18" s="29">
        <f t="shared" si="8"/>
        <v>347</v>
      </c>
      <c r="R18" s="29"/>
      <c r="S18" s="35">
        <v>0.76124567474048399</v>
      </c>
      <c r="T18" s="28">
        <v>90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4.0249999999999994E-2</v>
      </c>
      <c r="AD18" s="39">
        <f t="shared" si="12"/>
        <v>-0.16663499999999998</v>
      </c>
      <c r="AE18" s="39">
        <v>-5.42</v>
      </c>
      <c r="AF18" s="39">
        <v>-8.5582583333333293</v>
      </c>
      <c r="AG18" s="39">
        <v>0</v>
      </c>
    </row>
    <row r="19" spans="1:33" ht="15.75" customHeight="1" x14ac:dyDescent="0.2">
      <c r="A19" s="28" t="s">
        <v>54</v>
      </c>
      <c r="B19" s="28" t="s">
        <v>700</v>
      </c>
      <c r="C19" s="15">
        <f t="shared" si="4"/>
        <v>23.963333333333328</v>
      </c>
      <c r="D19" s="29">
        <v>3</v>
      </c>
      <c r="E19" s="29">
        <v>0</v>
      </c>
      <c r="F19" s="32">
        <v>71.889999999999986</v>
      </c>
      <c r="G19" s="30">
        <v>-0.88</v>
      </c>
      <c r="H19" s="31">
        <f t="shared" si="1"/>
        <v>1.2240923633328699E-2</v>
      </c>
      <c r="I19" s="31">
        <f t="shared" si="2"/>
        <v>0.25212254833773817</v>
      </c>
      <c r="J19" s="32">
        <f t="shared" si="5"/>
        <v>18.125089999999993</v>
      </c>
      <c r="K19" s="32">
        <f t="shared" si="3"/>
        <v>6.0416966666666641</v>
      </c>
      <c r="L19" s="29">
        <v>17</v>
      </c>
      <c r="M19" s="33">
        <f t="shared" si="6"/>
        <v>0.17647058823529413</v>
      </c>
      <c r="N19" s="29">
        <v>143</v>
      </c>
      <c r="O19" s="34">
        <f t="shared" ref="O19:P19" si="27">D19/7</f>
        <v>0.42857142857142855</v>
      </c>
      <c r="P19" s="34">
        <f t="shared" si="27"/>
        <v>0</v>
      </c>
      <c r="Q19" s="29">
        <f t="shared" si="8"/>
        <v>333</v>
      </c>
      <c r="R19" s="29"/>
      <c r="S19" s="35">
        <v>0.68401486988847504</v>
      </c>
      <c r="T19" s="28">
        <v>90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4.0249999999999994E-2</v>
      </c>
      <c r="AD19" s="39">
        <f t="shared" si="12"/>
        <v>-0.16663499999999998</v>
      </c>
      <c r="AE19" s="39">
        <v>-5.42</v>
      </c>
      <c r="AF19" s="39">
        <v>-8.5582583333333329</v>
      </c>
      <c r="AG19" s="39">
        <v>0</v>
      </c>
    </row>
    <row r="20" spans="1:33" ht="15.75" customHeight="1" x14ac:dyDescent="0.2">
      <c r="A20" s="28" t="s">
        <v>55</v>
      </c>
      <c r="B20" s="28" t="s">
        <v>701</v>
      </c>
      <c r="C20" s="15">
        <f t="shared" si="4"/>
        <v>20.114999999999998</v>
      </c>
      <c r="D20" s="29">
        <v>4</v>
      </c>
      <c r="E20" s="29">
        <v>0</v>
      </c>
      <c r="F20" s="32">
        <v>80.459999999999994</v>
      </c>
      <c r="G20" s="30">
        <v>-13.37</v>
      </c>
      <c r="H20" s="31">
        <f t="shared" si="1"/>
        <v>0.16616952522992792</v>
      </c>
      <c r="I20" s="31">
        <f t="shared" si="2"/>
        <v>-1.384804043417024E-2</v>
      </c>
      <c r="J20" s="32">
        <f t="shared" si="5"/>
        <v>-1.1142133333333375</v>
      </c>
      <c r="K20" s="32">
        <f t="shared" si="3"/>
        <v>-0.27855333333333437</v>
      </c>
      <c r="L20" s="29">
        <v>22</v>
      </c>
      <c r="M20" s="33">
        <f t="shared" si="6"/>
        <v>0.18181818181818182</v>
      </c>
      <c r="N20" s="29">
        <v>140</v>
      </c>
      <c r="O20" s="34">
        <f t="shared" ref="O20:P20" si="28">D20/7</f>
        <v>0.5714285714285714</v>
      </c>
      <c r="P20" s="34">
        <f t="shared" si="28"/>
        <v>0</v>
      </c>
      <c r="Q20" s="29">
        <f t="shared" si="8"/>
        <v>245</v>
      </c>
      <c r="R20" s="29"/>
      <c r="S20" s="35">
        <v>0.65236051502145898</v>
      </c>
      <c r="T20" s="28">
        <v>90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13.37</v>
      </c>
      <c r="Z20" s="28">
        <v>1</v>
      </c>
      <c r="AA20" s="28" t="s">
        <v>34</v>
      </c>
      <c r="AB20" s="40">
        <f t="shared" si="11"/>
        <v>-0.69</v>
      </c>
      <c r="AC20" s="41">
        <v>4.0249999999999994E-2</v>
      </c>
      <c r="AD20" s="39">
        <f t="shared" si="12"/>
        <v>-0.22217999999999996</v>
      </c>
      <c r="AE20" s="39">
        <v>-5.42</v>
      </c>
      <c r="AF20" s="39">
        <v>-8.5582583333333329</v>
      </c>
      <c r="AG20" s="39">
        <v>0</v>
      </c>
    </row>
    <row r="21" spans="1:33" ht="15.75" customHeight="1" x14ac:dyDescent="0.2">
      <c r="A21" s="28" t="s">
        <v>56</v>
      </c>
      <c r="B21" s="28" t="s">
        <v>702</v>
      </c>
      <c r="C21" s="15">
        <f t="shared" si="4"/>
        <v>20.573333333333334</v>
      </c>
      <c r="D21" s="29">
        <v>12</v>
      </c>
      <c r="E21" s="29">
        <v>0</v>
      </c>
      <c r="F21" s="32">
        <v>246.88</v>
      </c>
      <c r="G21" s="30">
        <v>-12.239999999999998</v>
      </c>
      <c r="H21" s="31">
        <f t="shared" si="1"/>
        <v>4.9578742709008417E-2</v>
      </c>
      <c r="I21" s="31">
        <f t="shared" si="2"/>
        <v>0.11828564484769927</v>
      </c>
      <c r="J21" s="32">
        <f t="shared" si="5"/>
        <v>29.202359999999995</v>
      </c>
      <c r="K21" s="32">
        <f t="shared" si="3"/>
        <v>2.4335299999999997</v>
      </c>
      <c r="L21" s="29">
        <v>13</v>
      </c>
      <c r="M21" s="33">
        <f t="shared" si="6"/>
        <v>0.92307692307692313</v>
      </c>
      <c r="N21" s="29">
        <v>130</v>
      </c>
      <c r="O21" s="34">
        <f t="shared" ref="O21:P21" si="29">D21/7</f>
        <v>1.7142857142857142</v>
      </c>
      <c r="P21" s="34">
        <f t="shared" si="29"/>
        <v>0</v>
      </c>
      <c r="Q21" s="29">
        <f t="shared" si="8"/>
        <v>75</v>
      </c>
      <c r="R21" s="29"/>
      <c r="S21" s="35">
        <v>0.66375545851528295</v>
      </c>
      <c r="T21" s="28">
        <v>90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4.0249999999999994E-2</v>
      </c>
      <c r="AD21" s="39">
        <f t="shared" si="12"/>
        <v>-0.66653999999999991</v>
      </c>
      <c r="AE21" s="39">
        <v>-5.42</v>
      </c>
      <c r="AF21" s="39">
        <v>-8.5582583333333329</v>
      </c>
      <c r="AG21" s="39">
        <v>0</v>
      </c>
    </row>
    <row r="22" spans="1:33" ht="15.75" customHeight="1" x14ac:dyDescent="0.2">
      <c r="A22" s="28" t="s">
        <v>57</v>
      </c>
      <c r="B22" s="28" t="s">
        <v>82</v>
      </c>
      <c r="C22" s="15">
        <f t="shared" si="4"/>
        <v>20.990000000000002</v>
      </c>
      <c r="D22" s="29">
        <v>7</v>
      </c>
      <c r="E22" s="29">
        <v>0</v>
      </c>
      <c r="F22" s="30">
        <v>146.93</v>
      </c>
      <c r="G22" s="30">
        <v>-0.63</v>
      </c>
      <c r="H22" s="31">
        <f t="shared" si="1"/>
        <v>4.287756074321105E-3</v>
      </c>
      <c r="I22" s="31">
        <f t="shared" si="2"/>
        <v>0.17711751627759265</v>
      </c>
      <c r="J22" s="32">
        <f t="shared" si="5"/>
        <v>26.023876666666688</v>
      </c>
      <c r="K22" s="32">
        <f t="shared" si="3"/>
        <v>3.7176966666666695</v>
      </c>
      <c r="L22" s="29">
        <v>16</v>
      </c>
      <c r="M22" s="33">
        <f t="shared" si="6"/>
        <v>0.4375</v>
      </c>
      <c r="N22" s="29">
        <v>121</v>
      </c>
      <c r="O22" s="34">
        <f t="shared" ref="O22:P22" si="30">D22/7</f>
        <v>1</v>
      </c>
      <c r="P22" s="34">
        <f t="shared" si="30"/>
        <v>0</v>
      </c>
      <c r="Q22" s="29">
        <f t="shared" si="8"/>
        <v>121</v>
      </c>
      <c r="R22" s="29"/>
      <c r="S22" s="35">
        <v>0.52325581395348797</v>
      </c>
      <c r="T22" s="28">
        <v>90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4.0249999999999994E-2</v>
      </c>
      <c r="AD22" s="39">
        <f t="shared" si="12"/>
        <v>-0.38881499999999991</v>
      </c>
      <c r="AE22" s="39">
        <v>-5.42</v>
      </c>
      <c r="AF22" s="39">
        <v>-8.5582583333333329</v>
      </c>
      <c r="AG22" s="39">
        <v>0</v>
      </c>
    </row>
    <row r="23" spans="1:33" ht="15.75" customHeight="1" x14ac:dyDescent="0.2">
      <c r="A23" s="28" t="s">
        <v>58</v>
      </c>
      <c r="B23" s="28" t="s">
        <v>703</v>
      </c>
      <c r="C23" s="15">
        <f t="shared" si="4"/>
        <v>21.99</v>
      </c>
      <c r="D23" s="29">
        <v>2</v>
      </c>
      <c r="E23" s="29">
        <v>1</v>
      </c>
      <c r="F23" s="32">
        <v>43.98</v>
      </c>
      <c r="G23" s="30">
        <v>0</v>
      </c>
      <c r="H23" s="31">
        <f t="shared" si="1"/>
        <v>0</v>
      </c>
      <c r="I23" s="31">
        <f t="shared" si="2"/>
        <v>0.21180976201303614</v>
      </c>
      <c r="J23" s="32">
        <f t="shared" si="5"/>
        <v>9.3153933333333292</v>
      </c>
      <c r="K23" s="32">
        <f t="shared" si="3"/>
        <v>4.6576966666666646</v>
      </c>
      <c r="L23" s="29">
        <v>24</v>
      </c>
      <c r="M23" s="33">
        <f t="shared" si="6"/>
        <v>8.3333333333333329E-2</v>
      </c>
      <c r="N23" s="29">
        <v>114</v>
      </c>
      <c r="O23" s="34">
        <f t="shared" ref="O23:P23" si="31">D23/7</f>
        <v>0.2857142857142857</v>
      </c>
      <c r="P23" s="34">
        <f t="shared" si="31"/>
        <v>0.14285714285714285</v>
      </c>
      <c r="Q23" s="29">
        <f t="shared" si="8"/>
        <v>266</v>
      </c>
      <c r="R23" s="29"/>
      <c r="S23" s="35">
        <v>0.55952380952380898</v>
      </c>
      <c r="T23" s="28">
        <v>90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4.0249999999999994E-2</v>
      </c>
      <c r="AD23" s="39">
        <f t="shared" si="12"/>
        <v>-0.11108999999999998</v>
      </c>
      <c r="AE23" s="39">
        <v>-5.42</v>
      </c>
      <c r="AF23" s="39">
        <v>-8.5582583333333329</v>
      </c>
      <c r="AG23" s="39">
        <v>0</v>
      </c>
    </row>
    <row r="24" spans="1:33" ht="15.75" customHeight="1" x14ac:dyDescent="0.2">
      <c r="A24" s="28" t="s">
        <v>59</v>
      </c>
      <c r="B24" s="28" t="s">
        <v>704</v>
      </c>
      <c r="C24" s="15">
        <f t="shared" si="4"/>
        <v>22.052857142857139</v>
      </c>
      <c r="D24" s="29">
        <v>7</v>
      </c>
      <c r="E24" s="29">
        <v>0</v>
      </c>
      <c r="F24" s="32">
        <v>154.36999999999998</v>
      </c>
      <c r="G24" s="32">
        <v>-26.959999999999997</v>
      </c>
      <c r="H24" s="31">
        <f t="shared" si="1"/>
        <v>0.1746453326423528</v>
      </c>
      <c r="I24" s="31">
        <f t="shared" si="2"/>
        <v>3.8983459653214148E-2</v>
      </c>
      <c r="J24" s="32">
        <f t="shared" si="5"/>
        <v>6.017876666666667</v>
      </c>
      <c r="K24" s="32">
        <f t="shared" si="3"/>
        <v>0.85969666666666666</v>
      </c>
      <c r="L24" s="29">
        <v>33</v>
      </c>
      <c r="M24" s="33">
        <f t="shared" si="6"/>
        <v>0.21212121212121213</v>
      </c>
      <c r="N24" s="29">
        <v>107</v>
      </c>
      <c r="O24" s="34">
        <f t="shared" ref="O24:P24" si="32">D24/7</f>
        <v>1</v>
      </c>
      <c r="P24" s="34">
        <f t="shared" si="32"/>
        <v>0</v>
      </c>
      <c r="Q24" s="29">
        <f t="shared" si="8"/>
        <v>107</v>
      </c>
      <c r="R24" s="29"/>
      <c r="S24" s="35">
        <v>0.658227848101265</v>
      </c>
      <c r="T24" s="28">
        <v>90</v>
      </c>
      <c r="U24" s="36" t="s">
        <v>33</v>
      </c>
      <c r="V24" s="37" t="s">
        <v>33</v>
      </c>
      <c r="W24" s="28">
        <v>1</v>
      </c>
      <c r="X24" s="38">
        <f t="shared" si="9"/>
        <v>0.14285714285714285</v>
      </c>
      <c r="Y24" s="39">
        <f t="shared" si="10"/>
        <v>26.959999999999997</v>
      </c>
      <c r="Z24" s="28">
        <v>0</v>
      </c>
      <c r="AA24" s="28" t="s">
        <v>34</v>
      </c>
      <c r="AB24" s="40">
        <f t="shared" si="11"/>
        <v>-0.69</v>
      </c>
      <c r="AC24" s="41">
        <v>4.0249999999999994E-2</v>
      </c>
      <c r="AD24" s="39">
        <f t="shared" si="12"/>
        <v>-0.38881499999999991</v>
      </c>
      <c r="AE24" s="39">
        <v>-5.42</v>
      </c>
      <c r="AF24" s="39">
        <v>-8.5582583333333329</v>
      </c>
      <c r="AG24" s="39">
        <v>0</v>
      </c>
    </row>
    <row r="25" spans="1:33" ht="15.75" customHeight="1" x14ac:dyDescent="0.2">
      <c r="A25" s="14" t="s">
        <v>60</v>
      </c>
      <c r="B25" s="14" t="s">
        <v>705</v>
      </c>
      <c r="C25" s="15">
        <f t="shared" si="4"/>
        <v>21.99</v>
      </c>
      <c r="D25" s="16">
        <v>2</v>
      </c>
      <c r="E25" s="16">
        <v>0</v>
      </c>
      <c r="F25" s="17">
        <v>43.98</v>
      </c>
      <c r="G25" s="17">
        <v>-21.62</v>
      </c>
      <c r="H25" s="31">
        <f t="shared" si="1"/>
        <v>0.491587085038654</v>
      </c>
      <c r="I25" s="31">
        <f t="shared" si="2"/>
        <v>-0.27985652569349723</v>
      </c>
      <c r="J25" s="32">
        <f t="shared" si="5"/>
        <v>-12.308090000000007</v>
      </c>
      <c r="K25" s="32">
        <f t="shared" si="3"/>
        <v>-6.1540450000000035</v>
      </c>
      <c r="L25" s="16">
        <v>36</v>
      </c>
      <c r="M25" s="33">
        <f t="shared" si="6"/>
        <v>5.5555555555555552E-2</v>
      </c>
      <c r="N25" s="16">
        <v>105</v>
      </c>
      <c r="O25" s="34">
        <f t="shared" ref="O25:P25" si="33">D25/7</f>
        <v>0.2857142857142857</v>
      </c>
      <c r="P25" s="34">
        <f t="shared" si="33"/>
        <v>0</v>
      </c>
      <c r="Q25" s="29">
        <f t="shared" si="8"/>
        <v>367</v>
      </c>
      <c r="R25" s="29"/>
      <c r="S25" s="21">
        <v>0.66889632107023411</v>
      </c>
      <c r="T25" s="28">
        <v>90</v>
      </c>
      <c r="U25" s="36" t="s">
        <v>33</v>
      </c>
      <c r="V25" s="37" t="s">
        <v>33</v>
      </c>
      <c r="W25" s="14">
        <v>1</v>
      </c>
      <c r="X25" s="38">
        <f t="shared" si="9"/>
        <v>0.5</v>
      </c>
      <c r="Y25" s="39">
        <f t="shared" si="10"/>
        <v>10.81</v>
      </c>
      <c r="Z25" s="14">
        <v>1</v>
      </c>
      <c r="AA25" s="28" t="s">
        <v>34</v>
      </c>
      <c r="AB25" s="40">
        <f t="shared" si="11"/>
        <v>-0.69</v>
      </c>
      <c r="AC25" s="41">
        <v>4.0249999999999994E-2</v>
      </c>
      <c r="AD25" s="39">
        <f t="shared" si="12"/>
        <v>-0.11108999999999998</v>
      </c>
      <c r="AE25" s="25">
        <v>-5.42</v>
      </c>
      <c r="AF25" s="25">
        <v>-8.56</v>
      </c>
      <c r="AG25" s="25">
        <v>0</v>
      </c>
    </row>
    <row r="26" spans="1:33" ht="15.75" customHeight="1" x14ac:dyDescent="0.2">
      <c r="A26" s="14" t="s">
        <v>61</v>
      </c>
      <c r="B26" s="14" t="s">
        <v>706</v>
      </c>
      <c r="C26" s="15">
        <f t="shared" si="4"/>
        <v>21.26</v>
      </c>
      <c r="D26" s="16">
        <v>2</v>
      </c>
      <c r="E26" s="16">
        <v>0</v>
      </c>
      <c r="F26" s="17">
        <v>42.52</v>
      </c>
      <c r="G26" s="17">
        <v>0</v>
      </c>
      <c r="H26" s="31">
        <f t="shared" si="1"/>
        <v>0</v>
      </c>
      <c r="I26" s="31">
        <f t="shared" si="2"/>
        <v>0.17766682345562898</v>
      </c>
      <c r="J26" s="32">
        <f t="shared" si="5"/>
        <v>7.5543933333333451</v>
      </c>
      <c r="K26" s="32">
        <f t="shared" si="3"/>
        <v>3.7771966666666725</v>
      </c>
      <c r="L26" s="16">
        <v>28</v>
      </c>
      <c r="M26" s="33">
        <f t="shared" si="6"/>
        <v>7.1428571428571425E-2</v>
      </c>
      <c r="N26" s="16">
        <v>103</v>
      </c>
      <c r="O26" s="34">
        <f t="shared" ref="O26:P26" si="34">D26/7</f>
        <v>0.2857142857142857</v>
      </c>
      <c r="P26" s="34">
        <f t="shared" si="34"/>
        <v>0</v>
      </c>
      <c r="Q26" s="29">
        <f t="shared" si="8"/>
        <v>360</v>
      </c>
      <c r="R26" s="29"/>
      <c r="S26" s="21">
        <v>0.66666666666666663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4.0249999999999994E-2</v>
      </c>
      <c r="AD26" s="39">
        <f t="shared" si="12"/>
        <v>-0.11108999999999998</v>
      </c>
      <c r="AE26" s="25">
        <v>-5.68</v>
      </c>
      <c r="AF26" s="25">
        <v>-8.5582583333333293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17.989999999999998</v>
      </c>
      <c r="D27" s="16">
        <v>4</v>
      </c>
      <c r="E27" s="16">
        <v>0</v>
      </c>
      <c r="F27" s="17">
        <v>71.959999999999994</v>
      </c>
      <c r="G27" s="17">
        <v>-2.04</v>
      </c>
      <c r="H27" s="31">
        <f t="shared" si="1"/>
        <v>2.8349082823790998E-2</v>
      </c>
      <c r="I27" s="31">
        <f t="shared" si="2"/>
        <v>2.0954233833612355E-3</v>
      </c>
      <c r="J27" s="32">
        <f t="shared" si="5"/>
        <v>0.15078666666667448</v>
      </c>
      <c r="K27" s="32">
        <f t="shared" si="3"/>
        <v>3.769666666666862E-2</v>
      </c>
      <c r="L27" s="16">
        <v>21</v>
      </c>
      <c r="M27" s="33">
        <f t="shared" si="6"/>
        <v>0.19047619047619047</v>
      </c>
      <c r="N27" s="16">
        <v>100</v>
      </c>
      <c r="O27" s="34">
        <f t="shared" ref="O27:P27" si="35">D27/7</f>
        <v>0.5714285714285714</v>
      </c>
      <c r="P27" s="34">
        <f t="shared" si="35"/>
        <v>0</v>
      </c>
      <c r="Q27" s="29">
        <f t="shared" si="8"/>
        <v>175</v>
      </c>
      <c r="R27" s="29"/>
      <c r="S27" s="21">
        <v>0.45771144278606968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4.0249999999999994E-2</v>
      </c>
      <c r="AD27" s="39">
        <f t="shared" si="12"/>
        <v>-0.22217999999999996</v>
      </c>
      <c r="AE27" s="25">
        <v>-5.68</v>
      </c>
      <c r="AF27" s="25">
        <v>-8.5582583333333293</v>
      </c>
      <c r="AG27" s="25">
        <v>-1.8</v>
      </c>
    </row>
    <row r="28" spans="1:33" ht="15.75" customHeight="1" x14ac:dyDescent="0.2">
      <c r="A28" s="14" t="s">
        <v>63</v>
      </c>
      <c r="B28" s="28" t="s">
        <v>82</v>
      </c>
      <c r="C28" s="15">
        <f t="shared" si="4"/>
        <v>17.990000000000002</v>
      </c>
      <c r="D28" s="16">
        <v>10</v>
      </c>
      <c r="E28" s="16">
        <v>0</v>
      </c>
      <c r="F28" s="17">
        <v>179.9</v>
      </c>
      <c r="G28" s="17">
        <v>-4.43</v>
      </c>
      <c r="H28" s="31">
        <f t="shared" si="1"/>
        <v>2.4624791550861589E-2</v>
      </c>
      <c r="I28" s="31">
        <f t="shared" si="2"/>
        <v>3.0833611265518059E-2</v>
      </c>
      <c r="J28" s="32">
        <f t="shared" si="5"/>
        <v>5.546966666666699</v>
      </c>
      <c r="K28" s="32">
        <f t="shared" si="3"/>
        <v>0.55469666666666995</v>
      </c>
      <c r="L28" s="16">
        <v>29</v>
      </c>
      <c r="M28" s="33">
        <f t="shared" si="6"/>
        <v>0.34482758620689657</v>
      </c>
      <c r="N28" s="16">
        <v>89</v>
      </c>
      <c r="O28" s="34">
        <f t="shared" ref="O28:P28" si="36">D28/7</f>
        <v>1.4285714285714286</v>
      </c>
      <c r="P28" s="34">
        <f t="shared" si="36"/>
        <v>0</v>
      </c>
      <c r="Q28" s="29">
        <f t="shared" si="8"/>
        <v>62</v>
      </c>
      <c r="R28" s="29"/>
      <c r="S28" s="21">
        <v>0.58201058201058198</v>
      </c>
      <c r="T28" s="14" t="s">
        <v>33</v>
      </c>
      <c r="U28" s="22" t="s">
        <v>33</v>
      </c>
      <c r="V28" s="43" t="s">
        <v>683</v>
      </c>
      <c r="W28" s="14">
        <v>1</v>
      </c>
      <c r="X28" s="38">
        <f t="shared" si="9"/>
        <v>0.1</v>
      </c>
      <c r="Y28" s="39">
        <f t="shared" si="10"/>
        <v>4.43</v>
      </c>
      <c r="Z28" s="14">
        <v>0</v>
      </c>
      <c r="AA28" s="28" t="s">
        <v>34</v>
      </c>
      <c r="AB28" s="40">
        <f t="shared" si="11"/>
        <v>-0.69</v>
      </c>
      <c r="AC28" s="41">
        <v>4.0249999999999994E-2</v>
      </c>
      <c r="AD28" s="39">
        <f t="shared" si="12"/>
        <v>-0.55544999999999989</v>
      </c>
      <c r="AE28" s="25">
        <v>-5.68</v>
      </c>
      <c r="AF28" s="25">
        <v>-8.5582583333333293</v>
      </c>
      <c r="AG28" s="25">
        <v>0</v>
      </c>
    </row>
    <row r="29" spans="1:33" ht="15.75" customHeight="1" x14ac:dyDescent="0.2">
      <c r="A29" s="14" t="s">
        <v>65</v>
      </c>
      <c r="B29" s="14" t="s">
        <v>707</v>
      </c>
      <c r="C29" s="15">
        <f t="shared" si="4"/>
        <v>15.42</v>
      </c>
      <c r="D29" s="16">
        <v>7</v>
      </c>
      <c r="E29" s="16">
        <v>0</v>
      </c>
      <c r="F29" s="17">
        <v>107.94</v>
      </c>
      <c r="G29" s="17">
        <v>-14.66</v>
      </c>
      <c r="H29" s="31">
        <f t="shared" si="1"/>
        <v>0.13581619418195295</v>
      </c>
      <c r="I29" s="31">
        <f t="shared" si="2"/>
        <v>-0.2272123235323634</v>
      </c>
      <c r="J29" s="32">
        <f t="shared" si="5"/>
        <v>-24.525298202083306</v>
      </c>
      <c r="K29" s="32">
        <f t="shared" si="3"/>
        <v>-3.5036140288690438</v>
      </c>
      <c r="L29" s="16">
        <v>23</v>
      </c>
      <c r="M29" s="33">
        <f t="shared" si="6"/>
        <v>0.30434782608695654</v>
      </c>
      <c r="N29" s="16">
        <v>83</v>
      </c>
      <c r="O29" s="34">
        <f t="shared" ref="O29:P29" si="37">D29/7</f>
        <v>1</v>
      </c>
      <c r="P29" s="34">
        <f t="shared" si="37"/>
        <v>0</v>
      </c>
      <c r="Q29" s="29">
        <f t="shared" si="8"/>
        <v>83</v>
      </c>
      <c r="R29" s="29"/>
      <c r="S29" s="21">
        <v>0.67966573816155984</v>
      </c>
      <c r="T29" s="14" t="s">
        <v>33</v>
      </c>
      <c r="U29" s="22" t="s">
        <v>33</v>
      </c>
      <c r="V29" s="43" t="s">
        <v>683</v>
      </c>
      <c r="W29" s="14">
        <v>4</v>
      </c>
      <c r="X29" s="38">
        <f t="shared" si="9"/>
        <v>0.5714285714285714</v>
      </c>
      <c r="Y29" s="39">
        <f t="shared" si="10"/>
        <v>1.8325</v>
      </c>
      <c r="Z29" s="14">
        <v>4</v>
      </c>
      <c r="AA29" s="28" t="s">
        <v>34</v>
      </c>
      <c r="AB29" s="40">
        <f t="shared" si="11"/>
        <v>-0.69</v>
      </c>
      <c r="AC29" s="41">
        <v>4.0249999999999994E-2</v>
      </c>
      <c r="AD29" s="39">
        <f t="shared" si="12"/>
        <v>-0.38881499999999991</v>
      </c>
      <c r="AE29" s="25">
        <v>-5.68</v>
      </c>
      <c r="AF29" s="25">
        <v>-8.7807833145833296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19.323333333333334</v>
      </c>
      <c r="D30" s="16">
        <v>3</v>
      </c>
      <c r="E30" s="16">
        <v>0</v>
      </c>
      <c r="F30" s="17">
        <v>57.97</v>
      </c>
      <c r="G30" s="17">
        <v>-16.09</v>
      </c>
      <c r="H30" s="31">
        <f t="shared" si="1"/>
        <v>0.27755735725375197</v>
      </c>
      <c r="I30" s="31">
        <f t="shared" si="2"/>
        <v>-0.14564771106391231</v>
      </c>
      <c r="J30" s="32">
        <f t="shared" si="5"/>
        <v>-8.4431978103749969</v>
      </c>
      <c r="K30" s="32">
        <f t="shared" si="3"/>
        <v>-2.8143992701249991</v>
      </c>
      <c r="L30" s="16">
        <v>26</v>
      </c>
      <c r="M30" s="33">
        <f t="shared" si="6"/>
        <v>0.11538461538461539</v>
      </c>
      <c r="N30" s="16">
        <v>79</v>
      </c>
      <c r="O30" s="34">
        <f t="shared" ref="O30:P30" si="38">D30/7</f>
        <v>0.42857142857142855</v>
      </c>
      <c r="P30" s="34">
        <f t="shared" si="38"/>
        <v>0</v>
      </c>
      <c r="Q30" s="29">
        <f t="shared" si="8"/>
        <v>184</v>
      </c>
      <c r="R30" s="29"/>
      <c r="S30" s="21">
        <v>0.72934472934472938</v>
      </c>
      <c r="T30" s="14" t="s">
        <v>33</v>
      </c>
      <c r="U30" s="22" t="s">
        <v>33</v>
      </c>
      <c r="V30" s="43" t="s">
        <v>683</v>
      </c>
      <c r="W30" s="14">
        <v>1</v>
      </c>
      <c r="X30" s="38">
        <f t="shared" si="9"/>
        <v>0.33333333333333331</v>
      </c>
      <c r="Y30" s="39">
        <f t="shared" si="10"/>
        <v>16.09</v>
      </c>
      <c r="Z30" s="14">
        <v>0</v>
      </c>
      <c r="AA30" s="28" t="s">
        <v>34</v>
      </c>
      <c r="AB30" s="40">
        <f t="shared" si="11"/>
        <v>-0.69</v>
      </c>
      <c r="AC30" s="41">
        <v>4.0249999999999994E-2</v>
      </c>
      <c r="AD30" s="39">
        <f t="shared" si="12"/>
        <v>-0.16663499999999998</v>
      </c>
      <c r="AE30" s="25">
        <v>-5.68</v>
      </c>
      <c r="AF30" s="25">
        <v>-8.140354270125</v>
      </c>
      <c r="AG30" s="25">
        <v>0</v>
      </c>
    </row>
    <row r="31" spans="1:33" ht="15.75" customHeight="1" x14ac:dyDescent="0.2">
      <c r="A31" s="14" t="s">
        <v>67</v>
      </c>
      <c r="B31" s="49" t="s">
        <v>708</v>
      </c>
      <c r="C31" s="15">
        <f t="shared" si="4"/>
        <v>19.989999999999998</v>
      </c>
      <c r="D31" s="16">
        <v>1</v>
      </c>
      <c r="E31" s="16">
        <v>0</v>
      </c>
      <c r="F31" s="17">
        <v>19.989999999999998</v>
      </c>
      <c r="G31" s="44">
        <v>-15.51</v>
      </c>
      <c r="H31" s="31">
        <f t="shared" si="1"/>
        <v>0.77588794397198602</v>
      </c>
      <c r="I31" s="31">
        <f t="shared" si="2"/>
        <v>-0.6200299784954979</v>
      </c>
      <c r="J31" s="32">
        <f t="shared" si="5"/>
        <v>-12.394399270125003</v>
      </c>
      <c r="K31" s="32">
        <f t="shared" si="3"/>
        <v>-12.394399270125003</v>
      </c>
      <c r="L31" s="16">
        <v>0</v>
      </c>
      <c r="M31" s="33" t="str">
        <f t="shared" si="6"/>
        <v>-</v>
      </c>
      <c r="N31" s="16">
        <v>78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546</v>
      </c>
      <c r="R31" s="29"/>
      <c r="S31" s="21">
        <v>0.56410256410256399</v>
      </c>
      <c r="T31" s="14">
        <v>90</v>
      </c>
      <c r="U31" s="22" t="s">
        <v>33</v>
      </c>
      <c r="V31" s="43" t="s">
        <v>683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4.0249999999999994E-2</v>
      </c>
      <c r="AD31" s="39">
        <f t="shared" si="12"/>
        <v>-5.554499999999999E-2</v>
      </c>
      <c r="AE31" s="45">
        <v>-5.68</v>
      </c>
      <c r="AF31" s="45">
        <v>-8.1403542701250018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19.989999999999998</v>
      </c>
      <c r="D32" s="54">
        <v>3</v>
      </c>
      <c r="E32" s="54">
        <v>0</v>
      </c>
      <c r="F32" s="55">
        <v>59.97</v>
      </c>
      <c r="G32" s="55">
        <v>-0.24</v>
      </c>
      <c r="H32" s="31">
        <f t="shared" si="1"/>
        <v>4.0020010005002498E-3</v>
      </c>
      <c r="I32" s="31">
        <f t="shared" si="2"/>
        <v>0.15185596447598801</v>
      </c>
      <c r="J32" s="32">
        <f t="shared" si="5"/>
        <v>9.1068021896250002</v>
      </c>
      <c r="K32" s="32">
        <f t="shared" si="3"/>
        <v>3.0356007298750001</v>
      </c>
      <c r="L32" s="54">
        <v>17</v>
      </c>
      <c r="M32" s="33">
        <f t="shared" si="6"/>
        <v>0.17647058823529413</v>
      </c>
      <c r="N32" s="54">
        <v>75</v>
      </c>
      <c r="O32" s="34">
        <f t="shared" si="39"/>
        <v>0.42857142857142855</v>
      </c>
      <c r="P32" s="34">
        <f t="shared" si="39"/>
        <v>0</v>
      </c>
      <c r="Q32" s="29">
        <f t="shared" si="8"/>
        <v>175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0.58823529411764708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4.0249999999999994E-2</v>
      </c>
      <c r="AD32" s="39">
        <f t="shared" si="12"/>
        <v>-0.16663499999999998</v>
      </c>
      <c r="AE32" s="60">
        <v>-5.68</v>
      </c>
      <c r="AF32" s="60">
        <v>-8.140354270125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30.3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Pull Handles - 3 Inch Handle Pulls - 10 Pack of Kitchen Cabinet Hardware")</f>
        <v>Oil Rubbed Bronze Kitchen Cabinet Pull Handles - 3 Inch Handle Pulls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Info!B1:BJ5000""),2,FALSE),"""")"),"B07FFC74VZ")</f>
        <v>B07FFC74VZ</v>
      </c>
      <c r="B2" s="2" t="s">
        <v>709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14.75" customHeight="1" x14ac:dyDescent="0.2">
      <c r="A3" s="83" t="s">
        <v>30</v>
      </c>
      <c r="B3" s="80"/>
      <c r="C3" s="3">
        <f>((AE32+AF32)/0.85)*-1</f>
        <v>10.049452315555552</v>
      </c>
      <c r="D3" s="4">
        <f>SUM(D4:D99702)</f>
        <v>306</v>
      </c>
      <c r="E3" s="4"/>
      <c r="F3" s="5">
        <f t="shared" ref="F3:G3" si="0">SUM(F4:F99702)</f>
        <v>3927.3399999999992</v>
      </c>
      <c r="G3" s="5">
        <f t="shared" si="0"/>
        <v>-277.27999999999997</v>
      </c>
      <c r="H3" s="6">
        <f t="shared" ref="H3:H32" si="1">G3/F3*-1</f>
        <v>7.0602494309125269E-2</v>
      </c>
      <c r="I3" s="7">
        <f t="shared" ref="I3:I32" si="2">J3/F3</f>
        <v>6.3749089502218095E-2</v>
      </c>
      <c r="J3" s="5">
        <f>SUM(J4:J99702)</f>
        <v>250.36434916564116</v>
      </c>
      <c r="K3" s="5">
        <f t="shared" ref="K3:K32" si="3">J3/D3</f>
        <v>0.81818414760013447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1 - April
2 - May
2 - June
2 - July
2 - Aug
2 - Sept
2 - Oct
2 - Nov
1 - Dec
1 - Jan
1 - Feb")</f>
        <v>1 - March
1 - April
2 - May
2 - June
2 - July
2 - Aug
2 - Sept
2 - Oct
2 - Nov
1 - Dec
1 - Jan
1 -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QTY-80")</f>
        <v>Del QTY-80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QTY-160")</f>
        <v>US QTY-160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7</v>
      </c>
      <c r="X3" s="6">
        <f>W3/D3</f>
        <v>2.2875816993464051E-2</v>
      </c>
      <c r="Y3" s="5"/>
      <c r="Z3" s="4"/>
      <c r="AA3" s="4"/>
      <c r="AB3" s="4"/>
      <c r="AC3" s="4"/>
      <c r="AD3" s="5">
        <f>SUM(AD4:AD99702)</f>
        <v>-11.907419926307693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Info!B2:BZ3000""),37,FALSE)),"""")*-1"),-4.29203446822222)</f>
        <v>-4.2920344682222202</v>
      </c>
      <c r="AG3" s="5">
        <f>SUM(AG4:AG99702)</f>
        <v>-1.1100000000000001</v>
      </c>
    </row>
    <row r="4" spans="1:33" ht="15.75" customHeight="1" x14ac:dyDescent="0.2">
      <c r="A4" s="14" t="s">
        <v>31</v>
      </c>
      <c r="B4" s="14" t="s">
        <v>710</v>
      </c>
      <c r="C4" s="15">
        <f t="shared" ref="C4:C32" si="4">IFERROR(F4/D4," - ")</f>
        <v>16.656666666666663</v>
      </c>
      <c r="D4" s="16">
        <v>6</v>
      </c>
      <c r="E4" s="16">
        <v>0</v>
      </c>
      <c r="F4" s="17">
        <v>99.939999999999984</v>
      </c>
      <c r="G4" s="17">
        <v>-17.850000000000005</v>
      </c>
      <c r="H4" s="18">
        <f t="shared" si="1"/>
        <v>0.17860716429857923</v>
      </c>
      <c r="I4" s="18">
        <f t="shared" si="2"/>
        <v>0.11653814438935771</v>
      </c>
      <c r="J4" s="17">
        <f t="shared" ref="J4:J32" si="5">F4*0.85+G4+AF4*D4+D4*AE4+AG4+AD4</f>
        <v>11.646822150272408</v>
      </c>
      <c r="K4" s="17">
        <f t="shared" si="3"/>
        <v>1.9411370250454014</v>
      </c>
      <c r="L4" s="16">
        <v>34</v>
      </c>
      <c r="M4" s="19">
        <f t="shared" ref="M4:M32" si="6">IFERROR(D4/L4,"-")</f>
        <v>0.17647058823529413</v>
      </c>
      <c r="N4" s="16">
        <v>173</v>
      </c>
      <c r="O4" s="20">
        <f t="shared" ref="O4:P4" si="7">D4/7</f>
        <v>0.8571428571428571</v>
      </c>
      <c r="P4" s="20">
        <f t="shared" si="7"/>
        <v>0</v>
      </c>
      <c r="Q4" s="16">
        <f t="shared" ref="Q4:Q32" si="8">ROUNDDOWN(N4/(O4+P4),0)</f>
        <v>201</v>
      </c>
      <c r="R4" s="16"/>
      <c r="S4" s="21">
        <v>0.25</v>
      </c>
      <c r="T4" s="14">
        <v>620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5.950000000000002</v>
      </c>
      <c r="Z4" s="14">
        <v>3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2.8197498263888891E-2</v>
      </c>
      <c r="AD4" s="25">
        <f t="shared" ref="AD4:AD32" si="12">IFERROR(AB4*AC4*D4*2,0)</f>
        <v>-0.233475285625</v>
      </c>
      <c r="AE4" s="25">
        <v>-4.9000000000000004</v>
      </c>
      <c r="AF4" s="25">
        <v>-4.303117094017094</v>
      </c>
      <c r="AG4" s="25">
        <v>0</v>
      </c>
    </row>
    <row r="5" spans="1:33" ht="15.75" customHeight="1" x14ac:dyDescent="0.2">
      <c r="A5" s="28" t="s">
        <v>35</v>
      </c>
      <c r="B5" s="28" t="s">
        <v>711</v>
      </c>
      <c r="C5" s="15">
        <f t="shared" si="4"/>
        <v>17.07</v>
      </c>
      <c r="D5" s="29">
        <v>4</v>
      </c>
      <c r="E5" s="29">
        <v>0</v>
      </c>
      <c r="F5" s="30">
        <v>68.28</v>
      </c>
      <c r="G5" s="30">
        <v>-16.41</v>
      </c>
      <c r="H5" s="31">
        <f t="shared" si="1"/>
        <v>0.24033391915641475</v>
      </c>
      <c r="I5" s="31">
        <f t="shared" si="2"/>
        <v>6.8244011043969835E-2</v>
      </c>
      <c r="J5" s="32">
        <f t="shared" si="5"/>
        <v>4.6597010740822604</v>
      </c>
      <c r="K5" s="32">
        <f t="shared" si="3"/>
        <v>1.1649252685205651</v>
      </c>
      <c r="L5" s="29">
        <v>56</v>
      </c>
      <c r="M5" s="33">
        <f t="shared" si="6"/>
        <v>7.1428571428571425E-2</v>
      </c>
      <c r="N5" s="29">
        <v>164</v>
      </c>
      <c r="O5" s="34">
        <f t="shared" ref="O5:P5" si="13">D5/7</f>
        <v>0.5714285714285714</v>
      </c>
      <c r="P5" s="34">
        <f t="shared" si="13"/>
        <v>0</v>
      </c>
      <c r="Q5" s="29">
        <f t="shared" si="8"/>
        <v>287</v>
      </c>
      <c r="R5" s="29"/>
      <c r="S5" s="35">
        <v>0.2</v>
      </c>
      <c r="T5" s="28">
        <v>620</v>
      </c>
      <c r="U5" s="36" t="s">
        <v>33</v>
      </c>
      <c r="V5" s="37" t="s">
        <v>33</v>
      </c>
      <c r="W5" s="28">
        <v>1</v>
      </c>
      <c r="X5" s="38">
        <f t="shared" si="9"/>
        <v>0.25</v>
      </c>
      <c r="Y5" s="39">
        <f t="shared" si="10"/>
        <v>5.47</v>
      </c>
      <c r="Z5" s="28">
        <v>2</v>
      </c>
      <c r="AA5" s="28" t="s">
        <v>34</v>
      </c>
      <c r="AB5" s="40">
        <f t="shared" si="11"/>
        <v>-0.69</v>
      </c>
      <c r="AC5" s="41">
        <v>2.8230172074159912E-2</v>
      </c>
      <c r="AD5" s="39">
        <f t="shared" si="12"/>
        <v>-0.1558305498493627</v>
      </c>
      <c r="AE5" s="39">
        <v>-4.9000000000000004</v>
      </c>
      <c r="AF5" s="39">
        <v>-4.303117094017094</v>
      </c>
      <c r="AG5" s="39">
        <v>0</v>
      </c>
    </row>
    <row r="6" spans="1:33" ht="15.75" customHeight="1" x14ac:dyDescent="0.2">
      <c r="A6" s="28" t="s">
        <v>37</v>
      </c>
      <c r="B6" s="28" t="s">
        <v>632</v>
      </c>
      <c r="C6" s="15">
        <f t="shared" si="4"/>
        <v>18.489999999999998</v>
      </c>
      <c r="D6" s="29">
        <v>4</v>
      </c>
      <c r="E6" s="29">
        <v>0</v>
      </c>
      <c r="F6" s="30">
        <v>73.959999999999994</v>
      </c>
      <c r="G6" s="30">
        <v>-31.450000000000003</v>
      </c>
      <c r="H6" s="31">
        <f t="shared" si="1"/>
        <v>0.42522985397512175</v>
      </c>
      <c r="I6" s="31">
        <f t="shared" si="2"/>
        <v>-7.5069207226677329E-2</v>
      </c>
      <c r="J6" s="32">
        <f t="shared" si="5"/>
        <v>-5.5521185664850545</v>
      </c>
      <c r="K6" s="32">
        <f t="shared" si="3"/>
        <v>-1.3880296416212636</v>
      </c>
      <c r="L6" s="29">
        <v>72</v>
      </c>
      <c r="M6" s="33">
        <f t="shared" si="6"/>
        <v>5.5555555555555552E-2</v>
      </c>
      <c r="N6" s="29">
        <v>165</v>
      </c>
      <c r="O6" s="34">
        <f t="shared" ref="O6:P6" si="14">D6/7</f>
        <v>0.5714285714285714</v>
      </c>
      <c r="P6" s="34">
        <f t="shared" si="14"/>
        <v>0</v>
      </c>
      <c r="Q6" s="29">
        <f t="shared" si="8"/>
        <v>288</v>
      </c>
      <c r="R6" s="29"/>
      <c r="S6" s="35">
        <v>0.20212765957446799</v>
      </c>
      <c r="T6" s="28">
        <v>620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15.725000000000001</v>
      </c>
      <c r="Z6" s="28">
        <v>2</v>
      </c>
      <c r="AA6" s="28" t="s">
        <v>34</v>
      </c>
      <c r="AB6" s="40">
        <f t="shared" si="11"/>
        <v>-0.69</v>
      </c>
      <c r="AC6" s="41">
        <v>2.8197498263888891E-2</v>
      </c>
      <c r="AD6" s="39">
        <f t="shared" si="12"/>
        <v>-0.15565019041666667</v>
      </c>
      <c r="AE6" s="39">
        <v>-4.9000000000000004</v>
      </c>
      <c r="AF6" s="39">
        <v>-4.303117094017094</v>
      </c>
      <c r="AG6" s="39">
        <v>0</v>
      </c>
    </row>
    <row r="7" spans="1:33" ht="15.75" customHeight="1" x14ac:dyDescent="0.2">
      <c r="A7" s="28" t="s">
        <v>39</v>
      </c>
      <c r="B7" s="28" t="s">
        <v>712</v>
      </c>
      <c r="C7" s="15">
        <f t="shared" si="4"/>
        <v>19.989999999999998</v>
      </c>
      <c r="D7" s="29">
        <v>3</v>
      </c>
      <c r="E7" s="29">
        <v>0</v>
      </c>
      <c r="F7" s="30">
        <v>59.97</v>
      </c>
      <c r="G7" s="30">
        <v>-34.180000000000007</v>
      </c>
      <c r="H7" s="31">
        <f t="shared" si="1"/>
        <v>0.56995164248791075</v>
      </c>
      <c r="I7" s="31">
        <f t="shared" si="2"/>
        <v>-0.18228429089317646</v>
      </c>
      <c r="J7" s="32">
        <f t="shared" si="5"/>
        <v>-10.931588924863792</v>
      </c>
      <c r="K7" s="32">
        <f t="shared" si="3"/>
        <v>-3.6438629749545974</v>
      </c>
      <c r="L7" s="29">
        <v>64</v>
      </c>
      <c r="M7" s="33">
        <f t="shared" si="6"/>
        <v>4.6875E-2</v>
      </c>
      <c r="N7" s="29">
        <v>163</v>
      </c>
      <c r="O7" s="34">
        <f t="shared" ref="O7:P7" si="15">D7/7</f>
        <v>0.42857142857142855</v>
      </c>
      <c r="P7" s="34">
        <f t="shared" si="15"/>
        <v>0</v>
      </c>
      <c r="Q7" s="29">
        <f t="shared" si="8"/>
        <v>380</v>
      </c>
      <c r="R7" s="29"/>
      <c r="S7" s="35">
        <v>0.215633423180593</v>
      </c>
      <c r="T7" s="28">
        <v>620</v>
      </c>
      <c r="U7" s="36" t="s">
        <v>33</v>
      </c>
      <c r="V7" s="37" t="s">
        <v>38</v>
      </c>
      <c r="W7" s="28">
        <v>2</v>
      </c>
      <c r="X7" s="38">
        <f t="shared" si="9"/>
        <v>0.66666666666666663</v>
      </c>
      <c r="Y7" s="39">
        <f t="shared" si="10"/>
        <v>8.5450000000000017</v>
      </c>
      <c r="Z7" s="28">
        <v>2</v>
      </c>
      <c r="AA7" s="28" t="s">
        <v>34</v>
      </c>
      <c r="AB7" s="40">
        <f t="shared" si="11"/>
        <v>-0.69</v>
      </c>
      <c r="AC7" s="41">
        <v>2.8197498263888891E-2</v>
      </c>
      <c r="AD7" s="39">
        <f t="shared" si="12"/>
        <v>-0.1167376428125</v>
      </c>
      <c r="AE7" s="39">
        <v>-4.9000000000000004</v>
      </c>
      <c r="AF7" s="39">
        <v>-4.303117094017094</v>
      </c>
      <c r="AG7" s="39">
        <v>0</v>
      </c>
    </row>
    <row r="8" spans="1:33" ht="15.75" customHeight="1" x14ac:dyDescent="0.2">
      <c r="A8" s="28" t="s">
        <v>41</v>
      </c>
      <c r="B8" s="28" t="s">
        <v>713</v>
      </c>
      <c r="C8" s="15">
        <f t="shared" si="4"/>
        <v>16.362857142857141</v>
      </c>
      <c r="D8" s="29">
        <v>7</v>
      </c>
      <c r="E8" s="29">
        <v>0</v>
      </c>
      <c r="F8" s="30">
        <v>114.53999999999999</v>
      </c>
      <c r="G8" s="30">
        <v>-26.45</v>
      </c>
      <c r="H8" s="31">
        <f t="shared" si="1"/>
        <v>0.23092369477911648</v>
      </c>
      <c r="I8" s="31">
        <f t="shared" si="2"/>
        <v>5.4449206973728188E-2</v>
      </c>
      <c r="J8" s="32">
        <f t="shared" si="5"/>
        <v>6.2366121667708265</v>
      </c>
      <c r="K8" s="32">
        <f t="shared" si="3"/>
        <v>0.8909445952529752</v>
      </c>
      <c r="L8" s="29">
        <v>43</v>
      </c>
      <c r="M8" s="33">
        <f t="shared" si="6"/>
        <v>0.16279069767441862</v>
      </c>
      <c r="N8" s="29">
        <v>158</v>
      </c>
      <c r="O8" s="34">
        <f t="shared" ref="O8:P8" si="16">D8/7</f>
        <v>1</v>
      </c>
      <c r="P8" s="34">
        <f t="shared" si="16"/>
        <v>0</v>
      </c>
      <c r="Q8" s="29">
        <f t="shared" si="8"/>
        <v>158</v>
      </c>
      <c r="R8" s="29"/>
      <c r="S8" s="35">
        <v>0.225274725274725</v>
      </c>
      <c r="T8" s="28">
        <v>620</v>
      </c>
      <c r="U8" s="36" t="s">
        <v>33</v>
      </c>
      <c r="V8" s="37" t="s">
        <v>33</v>
      </c>
      <c r="W8" s="28">
        <v>1</v>
      </c>
      <c r="X8" s="38">
        <f t="shared" si="9"/>
        <v>0.14285714285714285</v>
      </c>
      <c r="Y8" s="39">
        <f t="shared" si="10"/>
        <v>6.6124999999999998</v>
      </c>
      <c r="Z8" s="28">
        <v>3</v>
      </c>
      <c r="AA8" s="28" t="s">
        <v>34</v>
      </c>
      <c r="AB8" s="40">
        <f t="shared" si="11"/>
        <v>-0.69</v>
      </c>
      <c r="AC8" s="41">
        <v>2.8197498263888891E-2</v>
      </c>
      <c r="AD8" s="39">
        <f t="shared" si="12"/>
        <v>-0.27238783322916665</v>
      </c>
      <c r="AE8" s="39">
        <v>-4.9000000000000004</v>
      </c>
      <c r="AF8" s="39">
        <v>-4.3</v>
      </c>
      <c r="AG8" s="39">
        <v>0</v>
      </c>
    </row>
    <row r="9" spans="1:33" ht="15.75" customHeight="1" x14ac:dyDescent="0.2">
      <c r="A9" s="28" t="s">
        <v>43</v>
      </c>
      <c r="B9" s="28" t="s">
        <v>82</v>
      </c>
      <c r="C9" s="15">
        <f t="shared" si="4"/>
        <v>16.041999999999998</v>
      </c>
      <c r="D9" s="29">
        <v>5</v>
      </c>
      <c r="E9" s="29">
        <v>0</v>
      </c>
      <c r="F9" s="30">
        <v>80.209999999999994</v>
      </c>
      <c r="G9" s="30">
        <v>-4.16</v>
      </c>
      <c r="H9" s="31">
        <f t="shared" si="1"/>
        <v>5.1863857374392225E-2</v>
      </c>
      <c r="I9" s="31">
        <f t="shared" si="2"/>
        <v>0.2194402257803568</v>
      </c>
      <c r="J9" s="32">
        <f t="shared" si="5"/>
        <v>17.601300509842417</v>
      </c>
      <c r="K9" s="32">
        <f t="shared" si="3"/>
        <v>3.5202601019684834</v>
      </c>
      <c r="L9" s="29">
        <v>57</v>
      </c>
      <c r="M9" s="33">
        <f t="shared" si="6"/>
        <v>8.771929824561403E-2</v>
      </c>
      <c r="N9" s="29">
        <v>149</v>
      </c>
      <c r="O9" s="34">
        <f t="shared" ref="O9:P9" si="17">D9/7</f>
        <v>0.7142857142857143</v>
      </c>
      <c r="P9" s="34">
        <f t="shared" si="17"/>
        <v>0</v>
      </c>
      <c r="Q9" s="29">
        <f t="shared" si="8"/>
        <v>208</v>
      </c>
      <c r="R9" s="29"/>
      <c r="S9" s="35">
        <v>0.25387870239774302</v>
      </c>
      <c r="T9" s="28">
        <v>3820</v>
      </c>
      <c r="U9" s="36">
        <v>200</v>
      </c>
      <c r="V9" s="37" t="s">
        <v>714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2.8197498263888891E-2</v>
      </c>
      <c r="AD9" s="39">
        <f t="shared" si="12"/>
        <v>-0.19456273802083335</v>
      </c>
      <c r="AE9" s="39">
        <v>-4.9000000000000004</v>
      </c>
      <c r="AF9" s="39">
        <v>-4.3445273504273496</v>
      </c>
      <c r="AG9" s="39">
        <v>0</v>
      </c>
    </row>
    <row r="10" spans="1:33" ht="15.75" customHeight="1" x14ac:dyDescent="0.2">
      <c r="A10" s="28" t="s">
        <v>44</v>
      </c>
      <c r="B10" s="28" t="s">
        <v>715</v>
      </c>
      <c r="C10" s="15">
        <f t="shared" si="4"/>
        <v>15.99</v>
      </c>
      <c r="D10" s="29">
        <v>2</v>
      </c>
      <c r="E10" s="29">
        <v>0</v>
      </c>
      <c r="F10" s="30">
        <v>31.98</v>
      </c>
      <c r="G10" s="30">
        <v>0</v>
      </c>
      <c r="H10" s="31">
        <f t="shared" si="1"/>
        <v>0</v>
      </c>
      <c r="I10" s="31">
        <f t="shared" si="2"/>
        <v>0.26942214521378888</v>
      </c>
      <c r="J10" s="32">
        <f t="shared" si="5"/>
        <v>8.6161202039369691</v>
      </c>
      <c r="K10" s="32">
        <f t="shared" si="3"/>
        <v>4.3080601019684845</v>
      </c>
      <c r="L10" s="29">
        <v>40</v>
      </c>
      <c r="M10" s="33">
        <f t="shared" si="6"/>
        <v>0.05</v>
      </c>
      <c r="N10" s="29">
        <v>147</v>
      </c>
      <c r="O10" s="34">
        <f t="shared" ref="O10:P10" si="18">D10/7</f>
        <v>0.2857142857142857</v>
      </c>
      <c r="P10" s="34">
        <f t="shared" si="18"/>
        <v>0</v>
      </c>
      <c r="Q10" s="29">
        <f t="shared" si="8"/>
        <v>514</v>
      </c>
      <c r="R10" s="29"/>
      <c r="S10" s="35">
        <v>0.26589595375722502</v>
      </c>
      <c r="T10" s="28">
        <v>1120</v>
      </c>
      <c r="U10" s="36">
        <v>200</v>
      </c>
      <c r="V10" s="37" t="s">
        <v>716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2.8197498263888891E-2</v>
      </c>
      <c r="AD10" s="39">
        <f t="shared" si="12"/>
        <v>-7.7825095208333334E-2</v>
      </c>
      <c r="AE10" s="39">
        <v>-4.9000000000000004</v>
      </c>
      <c r="AF10" s="39">
        <v>-4.3445273504273496</v>
      </c>
      <c r="AG10" s="39">
        <v>0</v>
      </c>
    </row>
    <row r="11" spans="1:33" ht="15.75" customHeight="1" x14ac:dyDescent="0.2">
      <c r="A11" s="28" t="s">
        <v>45</v>
      </c>
      <c r="B11" s="28" t="s">
        <v>717</v>
      </c>
      <c r="C11" s="15">
        <f t="shared" si="4"/>
        <v>15.99</v>
      </c>
      <c r="D11" s="29">
        <v>3</v>
      </c>
      <c r="E11" s="29">
        <v>0</v>
      </c>
      <c r="F11" s="30">
        <v>47.97</v>
      </c>
      <c r="G11" s="30">
        <v>-21.150000000000002</v>
      </c>
      <c r="H11" s="31">
        <f t="shared" si="1"/>
        <v>0.44090056285178242</v>
      </c>
      <c r="I11" s="31">
        <f t="shared" si="2"/>
        <v>-0.17147841763799371</v>
      </c>
      <c r="J11" s="32">
        <f t="shared" si="5"/>
        <v>-8.2258196940945574</v>
      </c>
      <c r="K11" s="32">
        <f t="shared" si="3"/>
        <v>-2.7419398980315193</v>
      </c>
      <c r="L11" s="29">
        <v>50</v>
      </c>
      <c r="M11" s="33">
        <f t="shared" si="6"/>
        <v>0.06</v>
      </c>
      <c r="N11" s="29">
        <v>144</v>
      </c>
      <c r="O11" s="34">
        <f t="shared" ref="O11:P11" si="19">D11/7</f>
        <v>0.42857142857142855</v>
      </c>
      <c r="P11" s="34">
        <f t="shared" si="19"/>
        <v>0</v>
      </c>
      <c r="Q11" s="29">
        <f t="shared" si="8"/>
        <v>336</v>
      </c>
      <c r="R11" s="29"/>
      <c r="S11" s="35">
        <v>0.262390670553935</v>
      </c>
      <c r="T11" s="28">
        <v>940</v>
      </c>
      <c r="U11" s="36">
        <v>300</v>
      </c>
      <c r="V11" s="37" t="s">
        <v>718</v>
      </c>
      <c r="W11" s="28">
        <v>0</v>
      </c>
      <c r="X11" s="38">
        <f t="shared" si="9"/>
        <v>0</v>
      </c>
      <c r="Y11" s="39">
        <f t="shared" si="10"/>
        <v>7.0500000000000007</v>
      </c>
      <c r="Z11" s="28">
        <v>3</v>
      </c>
      <c r="AA11" s="28" t="s">
        <v>34</v>
      </c>
      <c r="AB11" s="40">
        <f t="shared" si="11"/>
        <v>-0.69</v>
      </c>
      <c r="AC11" s="41">
        <v>2.8197498263888891E-2</v>
      </c>
      <c r="AD11" s="39">
        <f t="shared" si="12"/>
        <v>-0.1167376428125</v>
      </c>
      <c r="AE11" s="39">
        <v>-4.9000000000000004</v>
      </c>
      <c r="AF11" s="39">
        <v>-4.3445273504273496</v>
      </c>
      <c r="AG11" s="39">
        <v>0</v>
      </c>
    </row>
    <row r="12" spans="1:33" ht="15.75" customHeight="1" x14ac:dyDescent="0.2">
      <c r="A12" s="28" t="s">
        <v>46</v>
      </c>
      <c r="B12" s="28" t="s">
        <v>719</v>
      </c>
      <c r="C12" s="15">
        <f t="shared" si="4"/>
        <v>15.99</v>
      </c>
      <c r="D12" s="29">
        <v>4</v>
      </c>
      <c r="E12" s="29">
        <v>0</v>
      </c>
      <c r="F12" s="30">
        <v>63.96</v>
      </c>
      <c r="G12" s="30">
        <v>-23.159999999999997</v>
      </c>
      <c r="H12" s="31">
        <f t="shared" si="1"/>
        <v>0.36210131332082546</v>
      </c>
      <c r="I12" s="31">
        <f t="shared" si="2"/>
        <v>-9.2679168107036636E-2</v>
      </c>
      <c r="J12" s="32">
        <f t="shared" si="5"/>
        <v>-5.9277595921260637</v>
      </c>
      <c r="K12" s="32">
        <f t="shared" si="3"/>
        <v>-1.4819398980315159</v>
      </c>
      <c r="L12" s="29">
        <v>32</v>
      </c>
      <c r="M12" s="33">
        <f t="shared" si="6"/>
        <v>0.125</v>
      </c>
      <c r="N12" s="29">
        <v>140</v>
      </c>
      <c r="O12" s="34">
        <f t="shared" ref="O12:P12" si="20">D12/7</f>
        <v>0.5714285714285714</v>
      </c>
      <c r="P12" s="34">
        <f t="shared" si="20"/>
        <v>0</v>
      </c>
      <c r="Q12" s="29">
        <f t="shared" si="8"/>
        <v>245</v>
      </c>
      <c r="R12" s="29"/>
      <c r="S12" s="35">
        <v>0.26307922272047801</v>
      </c>
      <c r="T12" s="28">
        <v>320</v>
      </c>
      <c r="U12" s="36">
        <v>300</v>
      </c>
      <c r="V12" s="37" t="s">
        <v>720</v>
      </c>
      <c r="W12" s="28">
        <v>1</v>
      </c>
      <c r="X12" s="38">
        <f t="shared" si="9"/>
        <v>0.25</v>
      </c>
      <c r="Y12" s="39">
        <f t="shared" si="10"/>
        <v>23.159999999999997</v>
      </c>
      <c r="Z12" s="28">
        <v>0</v>
      </c>
      <c r="AA12" s="28" t="s">
        <v>34</v>
      </c>
      <c r="AB12" s="40">
        <f t="shared" si="11"/>
        <v>-0.69</v>
      </c>
      <c r="AC12" s="41">
        <v>2.8197498263888891E-2</v>
      </c>
      <c r="AD12" s="39">
        <f t="shared" si="12"/>
        <v>-0.15565019041666667</v>
      </c>
      <c r="AE12" s="39">
        <v>-4.9000000000000004</v>
      </c>
      <c r="AF12" s="39">
        <v>-4.3445273504273496</v>
      </c>
      <c r="AG12" s="39">
        <v>0</v>
      </c>
    </row>
    <row r="13" spans="1:33" ht="15.75" customHeight="1" x14ac:dyDescent="0.2">
      <c r="A13" s="28" t="s">
        <v>47</v>
      </c>
      <c r="B13" s="28" t="s">
        <v>721</v>
      </c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-7.32</v>
      </c>
      <c r="H13" s="31" t="e">
        <f t="shared" si="1"/>
        <v>#DIV/0!</v>
      </c>
      <c r="I13" s="31" t="e">
        <f t="shared" si="2"/>
        <v>#DIV/0!</v>
      </c>
      <c r="J13" s="32">
        <f t="shared" si="5"/>
        <v>-7.32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140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>
        <v>0.26307922272047801</v>
      </c>
      <c r="T13" s="28">
        <v>320</v>
      </c>
      <c r="U13" s="36">
        <v>300</v>
      </c>
      <c r="V13" s="37" t="s">
        <v>722</v>
      </c>
      <c r="W13" s="28">
        <v>0</v>
      </c>
      <c r="X13" s="38">
        <f t="shared" si="9"/>
        <v>0</v>
      </c>
      <c r="Y13" s="39">
        <f t="shared" si="10"/>
        <v>3.66</v>
      </c>
      <c r="Z13" s="28">
        <v>2</v>
      </c>
      <c r="AA13" s="28" t="s">
        <v>34</v>
      </c>
      <c r="AB13" s="40">
        <f t="shared" si="11"/>
        <v>-0.69</v>
      </c>
      <c r="AC13" s="41">
        <v>2.8197498263888891E-2</v>
      </c>
      <c r="AD13" s="39">
        <f t="shared" si="12"/>
        <v>0</v>
      </c>
      <c r="AE13" s="39">
        <v>-4.9000000000000004</v>
      </c>
      <c r="AF13" s="39">
        <v>-4.3663222222222204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>
        <f t="shared" si="4"/>
        <v>11.44</v>
      </c>
      <c r="D14" s="29">
        <v>2</v>
      </c>
      <c r="E14" s="29">
        <v>0</v>
      </c>
      <c r="F14" s="32">
        <v>22.88</v>
      </c>
      <c r="G14" s="30">
        <v>-7.42</v>
      </c>
      <c r="H14" s="31">
        <f t="shared" si="1"/>
        <v>0.32430069930069932</v>
      </c>
      <c r="I14" s="31">
        <f t="shared" si="2"/>
        <v>-0.28769534701279609</v>
      </c>
      <c r="J14" s="32">
        <f t="shared" si="5"/>
        <v>-6.5824695396527746</v>
      </c>
      <c r="K14" s="32">
        <f t="shared" si="3"/>
        <v>-3.2912347698263873</v>
      </c>
      <c r="L14" s="29">
        <v>0</v>
      </c>
      <c r="M14" s="33" t="str">
        <f t="shared" si="6"/>
        <v>-</v>
      </c>
      <c r="N14" s="29">
        <v>138</v>
      </c>
      <c r="O14" s="34">
        <f t="shared" ref="O14:P14" si="22">D14/7</f>
        <v>0.2857142857142857</v>
      </c>
      <c r="P14" s="34">
        <f t="shared" si="22"/>
        <v>0</v>
      </c>
      <c r="Q14" s="29">
        <f t="shared" si="8"/>
        <v>483</v>
      </c>
      <c r="R14" s="29"/>
      <c r="S14" s="35">
        <v>0.26006191950464302</v>
      </c>
      <c r="T14" s="28">
        <v>360</v>
      </c>
      <c r="U14" s="36">
        <v>300</v>
      </c>
      <c r="V14" s="37" t="s">
        <v>722</v>
      </c>
      <c r="W14" s="28">
        <v>0</v>
      </c>
      <c r="X14" s="38">
        <f t="shared" si="9"/>
        <v>0</v>
      </c>
      <c r="Y14" s="39">
        <f t="shared" si="10"/>
        <v>2.4733333333333332</v>
      </c>
      <c r="Z14" s="28">
        <v>3</v>
      </c>
      <c r="AA14" s="28" t="s">
        <v>34</v>
      </c>
      <c r="AB14" s="40">
        <f t="shared" si="11"/>
        <v>-0.69</v>
      </c>
      <c r="AC14" s="41">
        <v>2.8197498263888891E-2</v>
      </c>
      <c r="AD14" s="39">
        <f t="shared" si="12"/>
        <v>-7.7825095208333334E-2</v>
      </c>
      <c r="AE14" s="39">
        <v>-4.9000000000000004</v>
      </c>
      <c r="AF14" s="39">
        <v>-4.3663222222222204</v>
      </c>
      <c r="AG14" s="39">
        <v>0</v>
      </c>
    </row>
    <row r="15" spans="1:33" ht="15.75" customHeight="1" x14ac:dyDescent="0.2">
      <c r="A15" s="28" t="s">
        <v>49</v>
      </c>
      <c r="B15" s="28" t="s">
        <v>154</v>
      </c>
      <c r="C15" s="15">
        <f t="shared" si="4"/>
        <v>10.995384615384616</v>
      </c>
      <c r="D15" s="29">
        <v>13</v>
      </c>
      <c r="E15" s="29">
        <v>0</v>
      </c>
      <c r="F15" s="32">
        <v>142.94</v>
      </c>
      <c r="G15" s="30">
        <v>-26.139999999999993</v>
      </c>
      <c r="H15" s="31">
        <f t="shared" si="1"/>
        <v>0.18287393311879105</v>
      </c>
      <c r="I15" s="31">
        <f t="shared" si="2"/>
        <v>-0.17915945157228924</v>
      </c>
      <c r="J15" s="32">
        <f t="shared" si="5"/>
        <v>-25.609052007743024</v>
      </c>
      <c r="K15" s="32">
        <f t="shared" si="3"/>
        <v>-1.9699270775186941</v>
      </c>
      <c r="L15" s="29">
        <v>50</v>
      </c>
      <c r="M15" s="33">
        <f t="shared" si="6"/>
        <v>0.26</v>
      </c>
      <c r="N15" s="29">
        <v>125</v>
      </c>
      <c r="O15" s="34">
        <f t="shared" ref="O15:P15" si="23">D15/7</f>
        <v>1.8571428571428572</v>
      </c>
      <c r="P15" s="34">
        <f t="shared" si="23"/>
        <v>0</v>
      </c>
      <c r="Q15" s="29">
        <f t="shared" si="8"/>
        <v>67</v>
      </c>
      <c r="R15" s="29"/>
      <c r="S15" s="35">
        <v>0.32963549920760699</v>
      </c>
      <c r="T15" s="28">
        <v>360</v>
      </c>
      <c r="U15" s="36">
        <v>300</v>
      </c>
      <c r="V15" s="37" t="s">
        <v>722</v>
      </c>
      <c r="W15" s="28">
        <v>1</v>
      </c>
      <c r="X15" s="38">
        <f t="shared" si="9"/>
        <v>7.6923076923076927E-2</v>
      </c>
      <c r="Y15" s="39">
        <f t="shared" si="10"/>
        <v>6.5349999999999984</v>
      </c>
      <c r="Z15" s="28">
        <v>3</v>
      </c>
      <c r="AA15" s="28" t="s">
        <v>34</v>
      </c>
      <c r="AB15" s="40">
        <f t="shared" si="11"/>
        <v>-0.69</v>
      </c>
      <c r="AC15" s="41">
        <v>2.8197498263888891E-2</v>
      </c>
      <c r="AD15" s="39">
        <f t="shared" si="12"/>
        <v>-0.50586311885416668</v>
      </c>
      <c r="AE15" s="39">
        <v>-4.9000000000000004</v>
      </c>
      <c r="AF15" s="39">
        <v>-4.3663222222222204</v>
      </c>
      <c r="AG15" s="39">
        <v>0</v>
      </c>
    </row>
    <row r="16" spans="1:33" ht="15.75" customHeight="1" x14ac:dyDescent="0.2">
      <c r="A16" s="28" t="s">
        <v>50</v>
      </c>
      <c r="B16" s="28" t="s">
        <v>723</v>
      </c>
      <c r="C16" s="15">
        <f t="shared" si="4"/>
        <v>10.99</v>
      </c>
      <c r="D16" s="29">
        <v>10</v>
      </c>
      <c r="E16" s="29">
        <v>0</v>
      </c>
      <c r="F16" s="32">
        <v>109.9</v>
      </c>
      <c r="G16" s="30">
        <v>-27.29</v>
      </c>
      <c r="H16" s="31">
        <f t="shared" si="1"/>
        <v>0.24831665150136487</v>
      </c>
      <c r="I16" s="31">
        <f t="shared" si="2"/>
        <v>-0.24501681254107249</v>
      </c>
      <c r="J16" s="32">
        <f t="shared" si="5"/>
        <v>-26.927347698263869</v>
      </c>
      <c r="K16" s="32">
        <f t="shared" si="3"/>
        <v>-2.6927347698263868</v>
      </c>
      <c r="L16" s="29">
        <v>44</v>
      </c>
      <c r="M16" s="33">
        <f t="shared" si="6"/>
        <v>0.22727272727272727</v>
      </c>
      <c r="N16" s="29">
        <v>116</v>
      </c>
      <c r="O16" s="34">
        <f t="shared" ref="O16:P16" si="24">D16/7</f>
        <v>1.4285714285714286</v>
      </c>
      <c r="P16" s="34">
        <f t="shared" si="24"/>
        <v>0</v>
      </c>
      <c r="Q16" s="29">
        <f t="shared" si="8"/>
        <v>81</v>
      </c>
      <c r="R16" s="29"/>
      <c r="S16" s="35">
        <v>0.37662337662337603</v>
      </c>
      <c r="T16" s="28">
        <v>360</v>
      </c>
      <c r="U16" s="36">
        <v>300</v>
      </c>
      <c r="V16" s="37" t="s">
        <v>724</v>
      </c>
      <c r="W16" s="28">
        <v>1</v>
      </c>
      <c r="X16" s="38">
        <f t="shared" si="9"/>
        <v>0.1</v>
      </c>
      <c r="Y16" s="39">
        <f t="shared" si="10"/>
        <v>13.645</v>
      </c>
      <c r="Z16" s="28">
        <v>1</v>
      </c>
      <c r="AA16" s="28" t="s">
        <v>34</v>
      </c>
      <c r="AB16" s="40">
        <f t="shared" si="11"/>
        <v>-0.69</v>
      </c>
      <c r="AC16" s="41">
        <v>2.8197498263888891E-2</v>
      </c>
      <c r="AD16" s="39">
        <f t="shared" si="12"/>
        <v>-0.3891254760416667</v>
      </c>
      <c r="AE16" s="39">
        <v>-4.9000000000000004</v>
      </c>
      <c r="AF16" s="39">
        <v>-4.3663222222222204</v>
      </c>
      <c r="AG16" s="39">
        <v>0</v>
      </c>
    </row>
    <row r="17" spans="1:33" ht="15.75" customHeight="1" x14ac:dyDescent="0.2">
      <c r="A17" s="28" t="s">
        <v>51</v>
      </c>
      <c r="B17" s="28" t="s">
        <v>725</v>
      </c>
      <c r="C17" s="15">
        <f t="shared" si="4"/>
        <v>11.132800000000001</v>
      </c>
      <c r="D17" s="29">
        <v>25</v>
      </c>
      <c r="E17" s="29">
        <v>0</v>
      </c>
      <c r="F17" s="32">
        <v>278.32000000000005</v>
      </c>
      <c r="G17" s="30">
        <v>-27.83</v>
      </c>
      <c r="H17" s="31">
        <f t="shared" si="1"/>
        <v>9.9992814027019233E-2</v>
      </c>
      <c r="I17" s="31">
        <f t="shared" si="2"/>
        <v>-8.5832384469889569E-2</v>
      </c>
      <c r="J17" s="32">
        <f t="shared" si="5"/>
        <v>-23.88886924565967</v>
      </c>
      <c r="K17" s="32">
        <f t="shared" si="3"/>
        <v>-0.95555476982638676</v>
      </c>
      <c r="L17" s="29">
        <v>65</v>
      </c>
      <c r="M17" s="33">
        <f t="shared" si="6"/>
        <v>0.38461538461538464</v>
      </c>
      <c r="N17" s="29">
        <v>92</v>
      </c>
      <c r="O17" s="34">
        <f t="shared" ref="O17:P17" si="25">D17/7</f>
        <v>3.5714285714285716</v>
      </c>
      <c r="P17" s="34">
        <f t="shared" si="25"/>
        <v>0</v>
      </c>
      <c r="Q17" s="29">
        <f t="shared" si="8"/>
        <v>25</v>
      </c>
      <c r="R17" s="29"/>
      <c r="S17" s="35">
        <v>0.50171821305841902</v>
      </c>
      <c r="T17" s="28">
        <v>360</v>
      </c>
      <c r="U17" s="36">
        <v>300</v>
      </c>
      <c r="V17" s="37" t="s">
        <v>726</v>
      </c>
      <c r="W17" s="28">
        <v>0</v>
      </c>
      <c r="X17" s="38">
        <f t="shared" si="9"/>
        <v>0</v>
      </c>
      <c r="Y17" s="39">
        <f t="shared" si="10"/>
        <v>13.914999999999999</v>
      </c>
      <c r="Z17" s="28">
        <v>2</v>
      </c>
      <c r="AA17" s="28" t="s">
        <v>34</v>
      </c>
      <c r="AB17" s="40">
        <f t="shared" si="11"/>
        <v>-0.69</v>
      </c>
      <c r="AC17" s="41">
        <v>2.8197498263888891E-2</v>
      </c>
      <c r="AD17" s="39">
        <f t="shared" si="12"/>
        <v>-0.97281369010416663</v>
      </c>
      <c r="AE17" s="39">
        <v>-4.9000000000000004</v>
      </c>
      <c r="AF17" s="39">
        <v>-4.3663222222222204</v>
      </c>
      <c r="AG17" s="39">
        <v>0</v>
      </c>
    </row>
    <row r="18" spans="1:33" ht="15.75" customHeight="1" x14ac:dyDescent="0.2">
      <c r="A18" s="28" t="s">
        <v>52</v>
      </c>
      <c r="B18" s="28" t="s">
        <v>727</v>
      </c>
      <c r="C18" s="15">
        <f t="shared" si="4"/>
        <v>11.090000000000002</v>
      </c>
      <c r="D18" s="29">
        <v>6</v>
      </c>
      <c r="E18" s="29">
        <v>0</v>
      </c>
      <c r="F18" s="32">
        <v>66.540000000000006</v>
      </c>
      <c r="G18" s="30">
        <v>-6.1099999999999994</v>
      </c>
      <c r="H18" s="31">
        <f t="shared" si="1"/>
        <v>9.1824466486324002E-2</v>
      </c>
      <c r="I18" s="31">
        <f t="shared" si="2"/>
        <v>-9.757151516318488E-2</v>
      </c>
      <c r="J18" s="32">
        <f t="shared" si="5"/>
        <v>-6.4924086189583221</v>
      </c>
      <c r="K18" s="32">
        <f t="shared" si="3"/>
        <v>-1.0820681031597204</v>
      </c>
      <c r="L18" s="29">
        <v>54</v>
      </c>
      <c r="M18" s="33">
        <f t="shared" si="6"/>
        <v>0.1111111111111111</v>
      </c>
      <c r="N18" s="29">
        <v>106</v>
      </c>
      <c r="O18" s="34">
        <f t="shared" ref="O18:P18" si="26">D18/7</f>
        <v>0.8571428571428571</v>
      </c>
      <c r="P18" s="34">
        <f t="shared" si="26"/>
        <v>0</v>
      </c>
      <c r="Q18" s="29">
        <f t="shared" si="8"/>
        <v>123</v>
      </c>
      <c r="R18" s="29"/>
      <c r="S18" s="35">
        <v>0.56152512998266901</v>
      </c>
      <c r="T18" s="28">
        <v>40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3.0549999999999997</v>
      </c>
      <c r="Z18" s="28">
        <v>2</v>
      </c>
      <c r="AA18" s="28" t="s">
        <v>34</v>
      </c>
      <c r="AB18" s="40">
        <f t="shared" si="11"/>
        <v>-0.69</v>
      </c>
      <c r="AC18" s="41">
        <v>2.8197498263888891E-2</v>
      </c>
      <c r="AD18" s="39">
        <f t="shared" si="12"/>
        <v>-0.233475285625</v>
      </c>
      <c r="AE18" s="39">
        <v>-4.9000000000000004</v>
      </c>
      <c r="AF18" s="39">
        <v>-4.3663222222222204</v>
      </c>
      <c r="AG18" s="39">
        <v>-1.1100000000000001</v>
      </c>
    </row>
    <row r="19" spans="1:33" ht="15.75" customHeight="1" x14ac:dyDescent="0.2">
      <c r="A19" s="28" t="s">
        <v>54</v>
      </c>
      <c r="B19" s="28" t="s">
        <v>728</v>
      </c>
      <c r="C19" s="15">
        <f t="shared" si="4"/>
        <v>10.43736842105263</v>
      </c>
      <c r="D19" s="29">
        <v>19</v>
      </c>
      <c r="E19" s="29">
        <v>0</v>
      </c>
      <c r="F19" s="32">
        <v>198.30999999999997</v>
      </c>
      <c r="G19" s="30">
        <v>0</v>
      </c>
      <c r="H19" s="31">
        <f t="shared" si="1"/>
        <v>0</v>
      </c>
      <c r="I19" s="31">
        <f t="shared" si="2"/>
        <v>-4.1530737868495912E-2</v>
      </c>
      <c r="J19" s="32">
        <f t="shared" si="5"/>
        <v>-8.2359606267014236</v>
      </c>
      <c r="K19" s="32">
        <f t="shared" si="3"/>
        <v>-0.4334716119316539</v>
      </c>
      <c r="L19" s="29">
        <v>46</v>
      </c>
      <c r="M19" s="33">
        <f t="shared" si="6"/>
        <v>0.41304347826086957</v>
      </c>
      <c r="N19" s="29">
        <v>93</v>
      </c>
      <c r="O19" s="34">
        <f t="shared" ref="O19:P19" si="27">D19/7</f>
        <v>2.7142857142857144</v>
      </c>
      <c r="P19" s="34">
        <f t="shared" si="27"/>
        <v>0</v>
      </c>
      <c r="Q19" s="29">
        <f t="shared" si="8"/>
        <v>34</v>
      </c>
      <c r="R19" s="29"/>
      <c r="S19" s="35">
        <v>0.59649122807017496</v>
      </c>
      <c r="T19" s="28">
        <v>40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2.8197498263888891E-2</v>
      </c>
      <c r="AD19" s="39">
        <f t="shared" si="12"/>
        <v>-0.73933840447916666</v>
      </c>
      <c r="AE19" s="39">
        <v>-4.9000000000000004</v>
      </c>
      <c r="AF19" s="39">
        <v>-4.3663222222222222</v>
      </c>
      <c r="AG19" s="39">
        <v>0</v>
      </c>
    </row>
    <row r="20" spans="1:33" ht="15.75" customHeight="1" x14ac:dyDescent="0.2">
      <c r="A20" s="28" t="s">
        <v>55</v>
      </c>
      <c r="B20" s="28" t="s">
        <v>404</v>
      </c>
      <c r="C20" s="15">
        <f t="shared" si="4"/>
        <v>10.49139534883721</v>
      </c>
      <c r="D20" s="29">
        <v>43</v>
      </c>
      <c r="E20" s="29">
        <v>0</v>
      </c>
      <c r="F20" s="32">
        <v>451.13000000000005</v>
      </c>
      <c r="G20" s="30">
        <v>-0.02</v>
      </c>
      <c r="H20" s="31">
        <f t="shared" si="1"/>
        <v>4.4333119056591223E-5</v>
      </c>
      <c r="I20" s="31">
        <f t="shared" si="2"/>
        <v>-3.6984007054584468E-2</v>
      </c>
      <c r="J20" s="32">
        <f t="shared" si="5"/>
        <v>-16.684595102534693</v>
      </c>
      <c r="K20" s="32">
        <f t="shared" si="3"/>
        <v>-0.38801383959383007</v>
      </c>
      <c r="L20" s="29">
        <v>80</v>
      </c>
      <c r="M20" s="33">
        <f t="shared" si="6"/>
        <v>0.53749999999999998</v>
      </c>
      <c r="N20" s="29">
        <v>40</v>
      </c>
      <c r="O20" s="34">
        <f t="shared" ref="O20:P20" si="28">D20/7</f>
        <v>6.1428571428571432</v>
      </c>
      <c r="P20" s="34">
        <f t="shared" si="28"/>
        <v>0</v>
      </c>
      <c r="Q20" s="29">
        <f t="shared" si="8"/>
        <v>6</v>
      </c>
      <c r="R20" s="29"/>
      <c r="S20" s="35">
        <v>0.86549707602339099</v>
      </c>
      <c r="T20" s="28">
        <v>40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2.8197498263888891E-2</v>
      </c>
      <c r="AD20" s="39">
        <f t="shared" si="12"/>
        <v>-1.6732395469791668</v>
      </c>
      <c r="AE20" s="39">
        <v>-4.9000000000000004</v>
      </c>
      <c r="AF20" s="39">
        <v>-4.3663222222222222</v>
      </c>
      <c r="AG20" s="39">
        <v>0</v>
      </c>
    </row>
    <row r="21" spans="1:33" ht="15.75" customHeight="1" x14ac:dyDescent="0.2">
      <c r="A21" s="28" t="s">
        <v>56</v>
      </c>
      <c r="B21" s="28" t="s">
        <v>729</v>
      </c>
      <c r="C21" s="15">
        <f t="shared" si="4"/>
        <v>11.167999999999999</v>
      </c>
      <c r="D21" s="29">
        <v>40</v>
      </c>
      <c r="E21" s="29">
        <v>1</v>
      </c>
      <c r="F21" s="32">
        <v>446.71999999999997</v>
      </c>
      <c r="G21" s="30">
        <v>-0.06</v>
      </c>
      <c r="H21" s="31">
        <f t="shared" si="1"/>
        <v>1.3431232091690545E-4</v>
      </c>
      <c r="I21" s="31">
        <f t="shared" si="2"/>
        <v>1.6660568604370578E-2</v>
      </c>
      <c r="J21" s="32">
        <f t="shared" si="5"/>
        <v>7.4426092069444243</v>
      </c>
      <c r="K21" s="32">
        <f t="shared" si="3"/>
        <v>0.1860652301736106</v>
      </c>
      <c r="L21" s="29">
        <v>59</v>
      </c>
      <c r="M21" s="33">
        <f t="shared" si="6"/>
        <v>0.67796610169491522</v>
      </c>
      <c r="N21" s="29">
        <v>148</v>
      </c>
      <c r="O21" s="34">
        <f t="shared" ref="O21:P21" si="29">D21/7</f>
        <v>5.7142857142857144</v>
      </c>
      <c r="P21" s="34">
        <f t="shared" si="29"/>
        <v>0.14285714285714285</v>
      </c>
      <c r="Q21" s="29">
        <f t="shared" si="8"/>
        <v>25</v>
      </c>
      <c r="R21" s="29"/>
      <c r="S21" s="35">
        <v>1.0777202072538801</v>
      </c>
      <c r="T21" s="28">
        <v>40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2.8197498263888891E-2</v>
      </c>
      <c r="AD21" s="39">
        <f t="shared" si="12"/>
        <v>-1.5565019041666668</v>
      </c>
      <c r="AE21" s="39">
        <v>-4.9000000000000004</v>
      </c>
      <c r="AF21" s="39">
        <v>-4.3663222222222222</v>
      </c>
      <c r="AG21" s="39">
        <v>0</v>
      </c>
    </row>
    <row r="22" spans="1:33" ht="15.75" customHeight="1" x14ac:dyDescent="0.2">
      <c r="A22" s="28" t="s">
        <v>57</v>
      </c>
      <c r="B22" s="28" t="s">
        <v>730</v>
      </c>
      <c r="C22" s="15">
        <f t="shared" si="4"/>
        <v>11.873928571428575</v>
      </c>
      <c r="D22" s="29">
        <v>28</v>
      </c>
      <c r="E22" s="29">
        <v>0</v>
      </c>
      <c r="F22" s="30">
        <v>332.47000000000008</v>
      </c>
      <c r="G22" s="30">
        <v>0</v>
      </c>
      <c r="H22" s="31">
        <f t="shared" si="1"/>
        <v>0</v>
      </c>
      <c r="I22" s="31">
        <f t="shared" si="2"/>
        <v>6.6330575525193808E-2</v>
      </c>
      <c r="J22" s="32">
        <f t="shared" si="5"/>
        <v>22.052926444861189</v>
      </c>
      <c r="K22" s="32">
        <f t="shared" si="3"/>
        <v>0.78760451588789959</v>
      </c>
      <c r="L22" s="29">
        <v>53</v>
      </c>
      <c r="M22" s="33">
        <f t="shared" si="6"/>
        <v>0.52830188679245282</v>
      </c>
      <c r="N22" s="29">
        <v>115</v>
      </c>
      <c r="O22" s="34">
        <f t="shared" ref="O22:P22" si="30">D22/7</f>
        <v>4</v>
      </c>
      <c r="P22" s="34">
        <f t="shared" si="30"/>
        <v>0</v>
      </c>
      <c r="Q22" s="29">
        <f t="shared" si="8"/>
        <v>28</v>
      </c>
      <c r="R22" s="29"/>
      <c r="S22" s="35">
        <v>1.3627992633517401</v>
      </c>
      <c r="T22" s="28">
        <v>40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2.8197498263888891E-2</v>
      </c>
      <c r="AD22" s="39">
        <f t="shared" si="12"/>
        <v>-1.0895513329166666</v>
      </c>
      <c r="AE22" s="39">
        <v>-4.9000000000000004</v>
      </c>
      <c r="AF22" s="39">
        <v>-4.3663222222222222</v>
      </c>
      <c r="AG22" s="39">
        <v>0</v>
      </c>
    </row>
    <row r="23" spans="1:33" ht="15.75" customHeight="1" x14ac:dyDescent="0.2">
      <c r="A23" s="28" t="s">
        <v>58</v>
      </c>
      <c r="B23" s="28" t="s">
        <v>731</v>
      </c>
      <c r="C23" s="15">
        <f t="shared" si="4"/>
        <v>14.046363636363635</v>
      </c>
      <c r="D23" s="29">
        <v>11</v>
      </c>
      <c r="E23" s="29">
        <v>0</v>
      </c>
      <c r="F23" s="32">
        <v>154.51</v>
      </c>
      <c r="G23" s="30">
        <v>0</v>
      </c>
      <c r="H23" s="31">
        <f t="shared" si="1"/>
        <v>0</v>
      </c>
      <c r="I23" s="31">
        <f t="shared" si="2"/>
        <v>0.18753425365290086</v>
      </c>
      <c r="J23" s="32">
        <f t="shared" si="5"/>
        <v>28.975917531909708</v>
      </c>
      <c r="K23" s="32">
        <f t="shared" si="3"/>
        <v>2.6341743210827007</v>
      </c>
      <c r="L23" s="29">
        <v>50</v>
      </c>
      <c r="M23" s="33">
        <f t="shared" si="6"/>
        <v>0.22</v>
      </c>
      <c r="N23" s="29">
        <v>110</v>
      </c>
      <c r="O23" s="34">
        <f t="shared" ref="O23:P23" si="31">D23/7</f>
        <v>1.5714285714285714</v>
      </c>
      <c r="P23" s="34">
        <f t="shared" si="31"/>
        <v>0</v>
      </c>
      <c r="Q23" s="29">
        <f t="shared" si="8"/>
        <v>70</v>
      </c>
      <c r="R23" s="29"/>
      <c r="S23" s="35">
        <v>1.5219885277246601</v>
      </c>
      <c r="T23" s="28">
        <v>40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2.8197498263888891E-2</v>
      </c>
      <c r="AD23" s="39">
        <f t="shared" si="12"/>
        <v>-0.42803802364583332</v>
      </c>
      <c r="AE23" s="39">
        <v>-4.9000000000000004</v>
      </c>
      <c r="AF23" s="39">
        <v>-4.3663222222222222</v>
      </c>
      <c r="AG23" s="39">
        <v>0</v>
      </c>
    </row>
    <row r="24" spans="1:33" ht="15.75" customHeight="1" x14ac:dyDescent="0.2">
      <c r="A24" s="28" t="s">
        <v>59</v>
      </c>
      <c r="B24" s="28" t="s">
        <v>154</v>
      </c>
      <c r="C24" s="15">
        <f t="shared" si="4"/>
        <v>15.990000000000002</v>
      </c>
      <c r="D24" s="29">
        <v>11</v>
      </c>
      <c r="E24" s="29">
        <v>1</v>
      </c>
      <c r="F24" s="32">
        <v>175.89000000000001</v>
      </c>
      <c r="G24" s="32">
        <v>-0.26</v>
      </c>
      <c r="H24" s="31">
        <f t="shared" si="1"/>
        <v>1.4781966001478197E-3</v>
      </c>
      <c r="I24" s="31">
        <f t="shared" si="2"/>
        <v>0.26658091723184801</v>
      </c>
      <c r="J24" s="32">
        <f t="shared" si="5"/>
        <v>46.888917531909748</v>
      </c>
      <c r="K24" s="32">
        <f t="shared" si="3"/>
        <v>4.2626288665372494</v>
      </c>
      <c r="L24" s="29">
        <v>56</v>
      </c>
      <c r="M24" s="33">
        <f t="shared" si="6"/>
        <v>0.19642857142857142</v>
      </c>
      <c r="N24" s="29">
        <v>98</v>
      </c>
      <c r="O24" s="34">
        <f t="shared" ref="O24:P24" si="32">D24/7</f>
        <v>1.5714285714285714</v>
      </c>
      <c r="P24" s="34">
        <f t="shared" si="32"/>
        <v>0.14285714285714285</v>
      </c>
      <c r="Q24" s="29">
        <f t="shared" si="8"/>
        <v>57</v>
      </c>
      <c r="R24" s="29"/>
      <c r="S24" s="35">
        <v>1.6907216494845301</v>
      </c>
      <c r="T24" s="28">
        <v>40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2.8197498263888891E-2</v>
      </c>
      <c r="AD24" s="39">
        <f t="shared" si="12"/>
        <v>-0.42803802364583332</v>
      </c>
      <c r="AE24" s="39">
        <v>-4.9000000000000004</v>
      </c>
      <c r="AF24" s="39">
        <v>-4.3663222222222222</v>
      </c>
      <c r="AG24" s="39">
        <v>0</v>
      </c>
    </row>
    <row r="25" spans="1:33" ht="15.75" customHeight="1" x14ac:dyDescent="0.2">
      <c r="A25" s="14" t="s">
        <v>60</v>
      </c>
      <c r="B25" s="28" t="s">
        <v>154</v>
      </c>
      <c r="C25" s="15">
        <f t="shared" si="4"/>
        <v>16.366250000000001</v>
      </c>
      <c r="D25" s="16">
        <v>8</v>
      </c>
      <c r="E25" s="16">
        <v>0</v>
      </c>
      <c r="F25" s="17">
        <v>130.93</v>
      </c>
      <c r="G25" s="17">
        <v>0</v>
      </c>
      <c r="H25" s="31">
        <f t="shared" si="1"/>
        <v>0</v>
      </c>
      <c r="I25" s="31">
        <f t="shared" si="2"/>
        <v>0.28121285892588915</v>
      </c>
      <c r="J25" s="32">
        <f t="shared" si="5"/>
        <v>36.819199619166668</v>
      </c>
      <c r="K25" s="32">
        <f t="shared" si="3"/>
        <v>4.6023999523958334</v>
      </c>
      <c r="L25" s="16">
        <v>56</v>
      </c>
      <c r="M25" s="33">
        <f t="shared" si="6"/>
        <v>0.14285714285714285</v>
      </c>
      <c r="N25" s="16">
        <v>97</v>
      </c>
      <c r="O25" s="34">
        <f t="shared" ref="O25:P25" si="33">D25/7</f>
        <v>1.1428571428571428</v>
      </c>
      <c r="P25" s="34">
        <f t="shared" si="33"/>
        <v>0</v>
      </c>
      <c r="Q25" s="29">
        <f t="shared" si="8"/>
        <v>84</v>
      </c>
      <c r="R25" s="29"/>
      <c r="S25" s="21">
        <v>2.170854271356784</v>
      </c>
      <c r="T25" s="28">
        <v>40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2.8197498263888891E-2</v>
      </c>
      <c r="AD25" s="39">
        <f t="shared" si="12"/>
        <v>-0.31130038083333333</v>
      </c>
      <c r="AE25" s="25">
        <v>-4.9000000000000004</v>
      </c>
      <c r="AF25" s="25">
        <v>-4.37</v>
      </c>
      <c r="AG25" s="25">
        <v>0</v>
      </c>
    </row>
    <row r="26" spans="1:33" ht="15.75" customHeight="1" x14ac:dyDescent="0.2">
      <c r="A26" s="14" t="s">
        <v>61</v>
      </c>
      <c r="B26" s="28" t="s">
        <v>154</v>
      </c>
      <c r="C26" s="15">
        <f t="shared" si="4"/>
        <v>15.99</v>
      </c>
      <c r="D26" s="16">
        <v>6</v>
      </c>
      <c r="E26" s="16">
        <v>0</v>
      </c>
      <c r="F26" s="17">
        <v>95.94</v>
      </c>
      <c r="G26" s="17">
        <v>0</v>
      </c>
      <c r="H26" s="31">
        <f t="shared" si="1"/>
        <v>0</v>
      </c>
      <c r="I26" s="31">
        <f t="shared" si="2"/>
        <v>0.30870952033606075</v>
      </c>
      <c r="J26" s="32">
        <f t="shared" si="5"/>
        <v>29.617591381041667</v>
      </c>
      <c r="K26" s="32">
        <f t="shared" si="3"/>
        <v>4.9362652301736114</v>
      </c>
      <c r="L26" s="16">
        <v>31</v>
      </c>
      <c r="M26" s="33">
        <f t="shared" si="6"/>
        <v>0.19354838709677419</v>
      </c>
      <c r="N26" s="16">
        <v>93</v>
      </c>
      <c r="O26" s="34">
        <f t="shared" ref="O26:P26" si="34">D26/7</f>
        <v>0.8571428571428571</v>
      </c>
      <c r="P26" s="34">
        <f t="shared" si="34"/>
        <v>0</v>
      </c>
      <c r="Q26" s="29">
        <f t="shared" si="8"/>
        <v>108</v>
      </c>
      <c r="R26" s="29"/>
      <c r="S26" s="21">
        <v>1.825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2.8197498263888891E-2</v>
      </c>
      <c r="AD26" s="39">
        <f t="shared" si="12"/>
        <v>-0.233475285625</v>
      </c>
      <c r="AE26" s="25">
        <v>-4.25</v>
      </c>
      <c r="AF26" s="25">
        <v>-4.3663222222222204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15.99</v>
      </c>
      <c r="D27" s="16">
        <v>5</v>
      </c>
      <c r="E27" s="16">
        <v>0</v>
      </c>
      <c r="F27" s="17">
        <v>79.95</v>
      </c>
      <c r="G27" s="17">
        <v>0</v>
      </c>
      <c r="H27" s="31">
        <f t="shared" si="1"/>
        <v>0</v>
      </c>
      <c r="I27" s="31">
        <f t="shared" si="2"/>
        <v>0.30870952033606075</v>
      </c>
      <c r="J27" s="32">
        <f t="shared" si="5"/>
        <v>24.68132615086806</v>
      </c>
      <c r="K27" s="32">
        <f t="shared" si="3"/>
        <v>4.9362652301736123</v>
      </c>
      <c r="L27" s="16">
        <v>34</v>
      </c>
      <c r="M27" s="33">
        <f t="shared" si="6"/>
        <v>0.14705882352941177</v>
      </c>
      <c r="N27" s="16">
        <v>87</v>
      </c>
      <c r="O27" s="34">
        <f t="shared" ref="O27:P27" si="35">D27/7</f>
        <v>0.7142857142857143</v>
      </c>
      <c r="P27" s="34">
        <f t="shared" si="35"/>
        <v>0</v>
      </c>
      <c r="Q27" s="29">
        <f t="shared" si="8"/>
        <v>121</v>
      </c>
      <c r="R27" s="29"/>
      <c r="S27" s="21">
        <v>1.907172995780591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2.8197498263888891E-2</v>
      </c>
      <c r="AD27" s="39">
        <f t="shared" si="12"/>
        <v>-0.19456273802083335</v>
      </c>
      <c r="AE27" s="25">
        <v>-4.25</v>
      </c>
      <c r="AF27" s="25">
        <v>-4.3663222222222204</v>
      </c>
      <c r="AG27" s="25">
        <v>0</v>
      </c>
    </row>
    <row r="28" spans="1:33" ht="15.75" customHeight="1" x14ac:dyDescent="0.2">
      <c r="A28" s="14" t="s">
        <v>63</v>
      </c>
      <c r="B28" s="14" t="s">
        <v>732</v>
      </c>
      <c r="C28" s="15">
        <f t="shared" si="4"/>
        <v>15.99</v>
      </c>
      <c r="D28" s="16">
        <v>4</v>
      </c>
      <c r="E28" s="16">
        <v>0</v>
      </c>
      <c r="F28" s="17">
        <v>63.96</v>
      </c>
      <c r="G28" s="17">
        <v>0</v>
      </c>
      <c r="H28" s="31">
        <f t="shared" si="1"/>
        <v>0</v>
      </c>
      <c r="I28" s="31">
        <f t="shared" si="2"/>
        <v>0.30870952033606092</v>
      </c>
      <c r="J28" s="32">
        <f t="shared" si="5"/>
        <v>19.745060920694456</v>
      </c>
      <c r="K28" s="32">
        <f t="shared" si="3"/>
        <v>4.9362652301736141</v>
      </c>
      <c r="L28" s="16">
        <v>39</v>
      </c>
      <c r="M28" s="33">
        <f t="shared" si="6"/>
        <v>0.10256410256410256</v>
      </c>
      <c r="N28" s="16">
        <v>84</v>
      </c>
      <c r="O28" s="34">
        <f t="shared" ref="O28:P28" si="36">D28/7</f>
        <v>0.5714285714285714</v>
      </c>
      <c r="P28" s="34">
        <f t="shared" si="36"/>
        <v>0</v>
      </c>
      <c r="Q28" s="29">
        <f t="shared" si="8"/>
        <v>147</v>
      </c>
      <c r="R28" s="29"/>
      <c r="S28" s="21">
        <v>1.986394557823129</v>
      </c>
      <c r="T28" s="14" t="s">
        <v>33</v>
      </c>
      <c r="U28" s="22" t="s">
        <v>33</v>
      </c>
      <c r="V28" s="43" t="s">
        <v>733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2.8197498263888891E-2</v>
      </c>
      <c r="AD28" s="39">
        <f t="shared" si="12"/>
        <v>-0.15565019041666667</v>
      </c>
      <c r="AE28" s="25">
        <v>-4.25</v>
      </c>
      <c r="AF28" s="25">
        <v>-4.3663222222222204</v>
      </c>
      <c r="AG28" s="25">
        <v>0</v>
      </c>
    </row>
    <row r="29" spans="1:33" ht="15.75" customHeight="1" x14ac:dyDescent="0.2">
      <c r="A29" s="14" t="s">
        <v>65</v>
      </c>
      <c r="B29" s="28" t="s">
        <v>154</v>
      </c>
      <c r="C29" s="15">
        <f t="shared" si="4"/>
        <v>14.998333333333333</v>
      </c>
      <c r="D29" s="16">
        <v>6</v>
      </c>
      <c r="E29" s="16">
        <v>0</v>
      </c>
      <c r="F29" s="17">
        <v>89.99</v>
      </c>
      <c r="G29" s="17">
        <v>-0.02</v>
      </c>
      <c r="H29" s="31">
        <f t="shared" si="1"/>
        <v>2.2224691632403602E-4</v>
      </c>
      <c r="I29" s="31">
        <f t="shared" si="2"/>
        <v>0.27269798178732824</v>
      </c>
      <c r="J29" s="32">
        <f t="shared" si="5"/>
        <v>24.540091381041666</v>
      </c>
      <c r="K29" s="32">
        <f t="shared" si="3"/>
        <v>4.090015230173611</v>
      </c>
      <c r="L29" s="16">
        <v>27</v>
      </c>
      <c r="M29" s="33">
        <f t="shared" si="6"/>
        <v>0.22222222222222221</v>
      </c>
      <c r="N29" s="16">
        <v>78</v>
      </c>
      <c r="O29" s="34">
        <f t="shared" ref="O29:P29" si="37">D29/7</f>
        <v>0.8571428571428571</v>
      </c>
      <c r="P29" s="34">
        <f t="shared" si="37"/>
        <v>0</v>
      </c>
      <c r="Q29" s="29">
        <f t="shared" si="8"/>
        <v>91</v>
      </c>
      <c r="R29" s="29"/>
      <c r="S29" s="21">
        <v>2.390934844192635</v>
      </c>
      <c r="T29" s="14" t="s">
        <v>33</v>
      </c>
      <c r="U29" s="22" t="s">
        <v>33</v>
      </c>
      <c r="V29" s="43" t="s">
        <v>733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2.8197498263888891E-2</v>
      </c>
      <c r="AD29" s="39">
        <f t="shared" si="12"/>
        <v>-0.233475285625</v>
      </c>
      <c r="AE29" s="25">
        <v>-4.25</v>
      </c>
      <c r="AF29" s="25">
        <v>-4.3663222222222204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13.99</v>
      </c>
      <c r="D30" s="16">
        <v>7</v>
      </c>
      <c r="E30" s="16">
        <v>0</v>
      </c>
      <c r="F30" s="17">
        <v>97.93</v>
      </c>
      <c r="G30" s="17">
        <v>0</v>
      </c>
      <c r="H30" s="31">
        <f t="shared" si="1"/>
        <v>0</v>
      </c>
      <c r="I30" s="31">
        <f t="shared" si="2"/>
        <v>0.23663709679582645</v>
      </c>
      <c r="J30" s="32">
        <f t="shared" si="5"/>
        <v>23.173870889215287</v>
      </c>
      <c r="K30" s="32">
        <f t="shared" si="3"/>
        <v>3.3105529841736123</v>
      </c>
      <c r="L30" s="16">
        <v>25</v>
      </c>
      <c r="M30" s="33">
        <f t="shared" si="6"/>
        <v>0.28000000000000003</v>
      </c>
      <c r="N30" s="16">
        <v>72</v>
      </c>
      <c r="O30" s="34">
        <f t="shared" ref="O30:P30" si="38">D30/7</f>
        <v>1</v>
      </c>
      <c r="P30" s="34">
        <f t="shared" si="38"/>
        <v>0</v>
      </c>
      <c r="Q30" s="29">
        <f t="shared" si="8"/>
        <v>72</v>
      </c>
      <c r="R30" s="29"/>
      <c r="S30" s="21">
        <v>1.790149892933619</v>
      </c>
      <c r="T30" s="14" t="s">
        <v>33</v>
      </c>
      <c r="U30" s="22" t="s">
        <v>33</v>
      </c>
      <c r="V30" s="43" t="s">
        <v>733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2.8197498263888891E-2</v>
      </c>
      <c r="AD30" s="39">
        <f t="shared" si="12"/>
        <v>-0.27238783322916665</v>
      </c>
      <c r="AE30" s="25">
        <v>-4.25</v>
      </c>
      <c r="AF30" s="25">
        <v>-4.2920344682222202</v>
      </c>
      <c r="AG30" s="25">
        <v>0</v>
      </c>
    </row>
    <row r="31" spans="1:33" ht="15.75" customHeight="1" x14ac:dyDescent="0.2">
      <c r="A31" s="14" t="s">
        <v>67</v>
      </c>
      <c r="B31" s="49" t="s">
        <v>379</v>
      </c>
      <c r="C31" s="15">
        <f t="shared" si="4"/>
        <v>14.044</v>
      </c>
      <c r="D31" s="16">
        <v>20</v>
      </c>
      <c r="E31" s="16">
        <v>0</v>
      </c>
      <c r="F31" s="17">
        <v>280.88</v>
      </c>
      <c r="G31" s="44">
        <v>0</v>
      </c>
      <c r="H31" s="31">
        <f t="shared" si="1"/>
        <v>0</v>
      </c>
      <c r="I31" s="31">
        <f t="shared" si="2"/>
        <v>0.23899551297163274</v>
      </c>
      <c r="J31" s="32">
        <f t="shared" si="5"/>
        <v>67.129059683472207</v>
      </c>
      <c r="K31" s="32">
        <f t="shared" si="3"/>
        <v>3.3564529841736102</v>
      </c>
      <c r="L31" s="16">
        <v>36</v>
      </c>
      <c r="M31" s="33">
        <f t="shared" si="6"/>
        <v>0.55555555555555558</v>
      </c>
      <c r="N31" s="16">
        <v>57</v>
      </c>
      <c r="O31" s="34">
        <f t="shared" ref="O31:P32" si="39">D31/7</f>
        <v>2.8571428571428572</v>
      </c>
      <c r="P31" s="34">
        <f t="shared" si="39"/>
        <v>0</v>
      </c>
      <c r="Q31" s="29">
        <f t="shared" si="8"/>
        <v>19</v>
      </c>
      <c r="R31" s="29"/>
      <c r="S31" s="21">
        <v>1.9184652278177401</v>
      </c>
      <c r="T31" s="14">
        <v>40</v>
      </c>
      <c r="U31" s="22" t="s">
        <v>33</v>
      </c>
      <c r="V31" s="43" t="s">
        <v>733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2.8197498263888891E-2</v>
      </c>
      <c r="AD31" s="39">
        <f t="shared" si="12"/>
        <v>-0.77825095208333339</v>
      </c>
      <c r="AE31" s="45">
        <v>-4.25</v>
      </c>
      <c r="AF31" s="45">
        <v>-4.292034468222222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16.834999999999997</v>
      </c>
      <c r="D32" s="54">
        <v>4</v>
      </c>
      <c r="E32" s="54">
        <v>0</v>
      </c>
      <c r="F32" s="55">
        <v>67.339999999999989</v>
      </c>
      <c r="G32" s="55">
        <v>0</v>
      </c>
      <c r="H32" s="31">
        <f t="shared" si="1"/>
        <v>0</v>
      </c>
      <c r="I32" s="31">
        <f t="shared" si="2"/>
        <v>0.34029123755115015</v>
      </c>
      <c r="J32" s="32">
        <f t="shared" si="5"/>
        <v>22.915211936694448</v>
      </c>
      <c r="K32" s="32">
        <f t="shared" si="3"/>
        <v>5.7288029841736119</v>
      </c>
      <c r="L32" s="54">
        <v>20</v>
      </c>
      <c r="M32" s="33">
        <f t="shared" si="6"/>
        <v>0.2</v>
      </c>
      <c r="N32" s="54">
        <v>45</v>
      </c>
      <c r="O32" s="34">
        <f t="shared" si="39"/>
        <v>0.5714285714285714</v>
      </c>
      <c r="P32" s="34">
        <f t="shared" si="39"/>
        <v>0</v>
      </c>
      <c r="Q32" s="29">
        <f t="shared" si="8"/>
        <v>78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2.1481481481481479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2.8197498263888891E-2</v>
      </c>
      <c r="AD32" s="39">
        <f t="shared" si="12"/>
        <v>-0.15565019041666667</v>
      </c>
      <c r="AE32" s="60">
        <v>-4.25</v>
      </c>
      <c r="AF32" s="60">
        <v>-4.2920344682222202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1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Handles - 3 Inch Pulls - 25 Pack of Kitchen Cabinet Hardware")</f>
        <v>Oil Rubbed Bronze Kitchen Cabinet Handles - 3 Inch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Info!B1:BJ5000""),2,FALSE),"""")"),"B06XZVSZ2B")</f>
        <v>B06XZVSZ2B</v>
      </c>
      <c r="B2" s="2" t="s">
        <v>734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84.75" customHeight="1" x14ac:dyDescent="0.2">
      <c r="A3" s="83" t="s">
        <v>30</v>
      </c>
      <c r="B3" s="80"/>
      <c r="C3" s="3">
        <f>((AE32+AF32)/0.85)*-1</f>
        <v>19.212057399816118</v>
      </c>
      <c r="D3" s="4">
        <f>SUM(D4:D99702)</f>
        <v>433</v>
      </c>
      <c r="E3" s="4"/>
      <c r="F3" s="5">
        <f t="shared" ref="F3:G3" si="0">SUM(F4:F99702)</f>
        <v>9267.68</v>
      </c>
      <c r="G3" s="5">
        <f t="shared" si="0"/>
        <v>-893.49000000000012</v>
      </c>
      <c r="H3" s="6">
        <f t="shared" ref="H3:H32" si="1">G3/F3*-1</f>
        <v>9.6409241579338098E-2</v>
      </c>
      <c r="I3" s="7">
        <f t="shared" ref="I3:I32" si="2">J3/F3</f>
        <v>-1.5357457991696662E-2</v>
      </c>
      <c r="J3" s="5">
        <f>SUM(J4:J99702)</f>
        <v>-142.32800628048733</v>
      </c>
      <c r="K3" s="5">
        <f t="shared" ref="K3:K32" si="3">J3/D3</f>
        <v>-0.32870209302652964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1 - April
7 - May
7 - June
7 - July
7 - Aug
7 - Sept
7 - Oct
7 - Nov
6 - Dec
1 - Jan
1 - Feb")</f>
        <v>1 - March
1 - April
7 - May
7 - June
7 - July
7 - Aug
7 - Sept
7 - Oct
7 - Nov
6 - Dec
1 - Jan
1 -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QTY-42")</f>
        <v>Del QTY-42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QTY-792")</f>
        <v>US QTY-792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120</v>
      </c>
      <c r="X3" s="6">
        <f>W3/D3</f>
        <v>0.27713625866050806</v>
      </c>
      <c r="Y3" s="5"/>
      <c r="Z3" s="4"/>
      <c r="AA3" s="4"/>
      <c r="AB3" s="4"/>
      <c r="AC3" s="4"/>
      <c r="AD3" s="5">
        <f>SUM(AD4:AD99702)</f>
        <v>-47.610644713897265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Info!B2:BZ3000""),37,FALSE)),"""")*-1"),-10.6502487898437)</f>
        <v>-10.650248789843699</v>
      </c>
      <c r="AG3" s="5">
        <f>SUM(AG4:AG99702)</f>
        <v>-43.800000000000004</v>
      </c>
    </row>
    <row r="4" spans="1:33" ht="15.75" customHeight="1" x14ac:dyDescent="0.2">
      <c r="A4" s="14" t="s">
        <v>31</v>
      </c>
      <c r="B4" s="14" t="s">
        <v>735</v>
      </c>
      <c r="C4" s="15">
        <f t="shared" ref="C4:C32" si="4">IFERROR(F4/D4," - ")</f>
        <v>26.99</v>
      </c>
      <c r="D4" s="16">
        <v>10</v>
      </c>
      <c r="E4" s="16">
        <v>0</v>
      </c>
      <c r="F4" s="17">
        <v>269.89999999999998</v>
      </c>
      <c r="G4" s="17">
        <v>-20.169999999999998</v>
      </c>
      <c r="H4" s="18">
        <f t="shared" si="1"/>
        <v>7.4731381993330862E-2</v>
      </c>
      <c r="I4" s="18">
        <f t="shared" si="2"/>
        <v>0.17569990388652962</v>
      </c>
      <c r="J4" s="17">
        <f t="shared" ref="J4:J32" si="5">F4*0.85+G4+AF4*D4+D4*AE4+AG4+AD4</f>
        <v>47.421404058974339</v>
      </c>
      <c r="K4" s="17">
        <f t="shared" si="3"/>
        <v>4.7421404058974339</v>
      </c>
      <c r="L4" s="16">
        <v>52</v>
      </c>
      <c r="M4" s="19">
        <f t="shared" ref="M4:M32" si="6">IFERROR(D4/L4,"-")</f>
        <v>0.19230769230769232</v>
      </c>
      <c r="N4" s="16">
        <v>442</v>
      </c>
      <c r="O4" s="20">
        <f t="shared" ref="O4:P4" si="7">D4/7</f>
        <v>1.4285714285714286</v>
      </c>
      <c r="P4" s="20">
        <f t="shared" si="7"/>
        <v>0</v>
      </c>
      <c r="Q4" s="16">
        <f t="shared" ref="Q4:Q32" si="8">ROUNDDOWN(N4/(O4+P4),0)</f>
        <v>309</v>
      </c>
      <c r="R4" s="16"/>
      <c r="S4" s="21">
        <v>0.40034812880765802</v>
      </c>
      <c r="T4" s="14">
        <v>1200</v>
      </c>
      <c r="U4" s="22" t="s">
        <v>33</v>
      </c>
      <c r="V4" s="23" t="s">
        <v>33</v>
      </c>
      <c r="W4" s="14">
        <v>3</v>
      </c>
      <c r="X4" s="24">
        <f t="shared" ref="X4:X32" si="9">IFERROR(W4/D4,0)</f>
        <v>0.3</v>
      </c>
      <c r="Y4" s="25">
        <f t="shared" ref="Y4:Y32" si="10">IFERROR(G4/(W4+Z4)*-1,0)</f>
        <v>3.3616666666666664</v>
      </c>
      <c r="Z4" s="14">
        <v>3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7.9674981481481499E-2</v>
      </c>
      <c r="AD4" s="25">
        <f t="shared" ref="AD4:AD32" si="12">IFERROR(AB4*AC4*D4*2,0)</f>
        <v>-1.0995147444444446</v>
      </c>
      <c r="AE4" s="25">
        <v>-5.42</v>
      </c>
      <c r="AF4" s="25">
        <v>-10.652408119658119</v>
      </c>
      <c r="AG4" s="25">
        <v>0</v>
      </c>
    </row>
    <row r="5" spans="1:33" ht="15.75" customHeight="1" x14ac:dyDescent="0.2">
      <c r="A5" s="28" t="s">
        <v>35</v>
      </c>
      <c r="B5" s="28" t="s">
        <v>736</v>
      </c>
      <c r="C5" s="15">
        <f t="shared" si="4"/>
        <v>26.197692307692311</v>
      </c>
      <c r="D5" s="29">
        <v>13</v>
      </c>
      <c r="E5" s="29">
        <v>0</v>
      </c>
      <c r="F5" s="30">
        <v>340.57000000000005</v>
      </c>
      <c r="G5" s="30">
        <v>-28.71</v>
      </c>
      <c r="H5" s="31">
        <f t="shared" si="1"/>
        <v>8.4299850251049704E-2</v>
      </c>
      <c r="I5" s="31">
        <f t="shared" si="2"/>
        <v>0.14799356665946478</v>
      </c>
      <c r="J5" s="32">
        <f t="shared" si="5"/>
        <v>50.402168997213927</v>
      </c>
      <c r="K5" s="32">
        <f t="shared" si="3"/>
        <v>3.8770899228626097</v>
      </c>
      <c r="L5" s="29">
        <v>80</v>
      </c>
      <c r="M5" s="33">
        <f t="shared" si="6"/>
        <v>0.16250000000000001</v>
      </c>
      <c r="N5" s="29">
        <v>426</v>
      </c>
      <c r="O5" s="34">
        <f t="shared" ref="O5:P5" si="13">D5/7</f>
        <v>1.8571428571428572</v>
      </c>
      <c r="P5" s="34">
        <f t="shared" si="13"/>
        <v>0</v>
      </c>
      <c r="Q5" s="29">
        <f t="shared" si="8"/>
        <v>229</v>
      </c>
      <c r="R5" s="29"/>
      <c r="S5" s="35">
        <v>0.25631546518792298</v>
      </c>
      <c r="T5" s="28">
        <v>1200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4.7850000000000001</v>
      </c>
      <c r="Z5" s="28">
        <v>6</v>
      </c>
      <c r="AA5" s="28" t="s">
        <v>34</v>
      </c>
      <c r="AB5" s="40">
        <f t="shared" si="11"/>
        <v>-0.69</v>
      </c>
      <c r="AC5" s="41">
        <v>7.9767304750869086E-2</v>
      </c>
      <c r="AD5" s="39">
        <f t="shared" si="12"/>
        <v>-1.4310254472305912</v>
      </c>
      <c r="AE5" s="39">
        <v>-5.42</v>
      </c>
      <c r="AF5" s="39">
        <v>-10.652408119658119</v>
      </c>
      <c r="AG5" s="39">
        <v>0</v>
      </c>
    </row>
    <row r="6" spans="1:33" ht="15.75" customHeight="1" x14ac:dyDescent="0.2">
      <c r="A6" s="28" t="s">
        <v>37</v>
      </c>
      <c r="B6" s="28" t="s">
        <v>283</v>
      </c>
      <c r="C6" s="15">
        <f t="shared" si="4"/>
        <v>23.764782608695654</v>
      </c>
      <c r="D6" s="29">
        <v>23</v>
      </c>
      <c r="E6" s="29">
        <v>0</v>
      </c>
      <c r="F6" s="30">
        <v>546.59</v>
      </c>
      <c r="G6" s="30">
        <v>-16.600000000000001</v>
      </c>
      <c r="H6" s="31">
        <f t="shared" si="1"/>
        <v>3.0370112881684626E-2</v>
      </c>
      <c r="I6" s="31">
        <f t="shared" si="2"/>
        <v>0.10319842905219816</v>
      </c>
      <c r="J6" s="32">
        <f t="shared" si="5"/>
        <v>56.407229335640992</v>
      </c>
      <c r="K6" s="32">
        <f t="shared" si="3"/>
        <v>2.452488231984391</v>
      </c>
      <c r="L6" s="29">
        <v>102</v>
      </c>
      <c r="M6" s="33">
        <f t="shared" si="6"/>
        <v>0.22549019607843138</v>
      </c>
      <c r="N6" s="29">
        <v>404</v>
      </c>
      <c r="O6" s="34">
        <f t="shared" ref="O6:P6" si="14">D6/7</f>
        <v>3.2857142857142856</v>
      </c>
      <c r="P6" s="34">
        <f t="shared" si="14"/>
        <v>0</v>
      </c>
      <c r="Q6" s="29">
        <f t="shared" si="8"/>
        <v>122</v>
      </c>
      <c r="R6" s="29"/>
      <c r="S6" s="35">
        <v>0.30150753768844202</v>
      </c>
      <c r="T6" s="28">
        <v>1200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7.9674981481481499E-2</v>
      </c>
      <c r="AD6" s="39">
        <f t="shared" si="12"/>
        <v>-2.5288839122222226</v>
      </c>
      <c r="AE6" s="39">
        <v>-5.42</v>
      </c>
      <c r="AF6" s="39">
        <v>-10.652408119658119</v>
      </c>
      <c r="AG6" s="39">
        <v>-19.399999999999999</v>
      </c>
    </row>
    <row r="7" spans="1:33" ht="15.75" customHeight="1" x14ac:dyDescent="0.2">
      <c r="A7" s="28" t="s">
        <v>39</v>
      </c>
      <c r="B7" s="28" t="s">
        <v>737</v>
      </c>
      <c r="C7" s="15">
        <f t="shared" si="4"/>
        <v>22.99</v>
      </c>
      <c r="D7" s="29">
        <v>6</v>
      </c>
      <c r="E7" s="29">
        <v>2</v>
      </c>
      <c r="F7" s="30">
        <v>137.94</v>
      </c>
      <c r="G7" s="30">
        <v>0</v>
      </c>
      <c r="H7" s="31">
        <f t="shared" si="1"/>
        <v>0</v>
      </c>
      <c r="I7" s="31">
        <f t="shared" si="2"/>
        <v>0.14611311030436869</v>
      </c>
      <c r="J7" s="32">
        <f t="shared" si="5"/>
        <v>20.154842435384616</v>
      </c>
      <c r="K7" s="32">
        <f t="shared" si="3"/>
        <v>3.3591404058974361</v>
      </c>
      <c r="L7" s="29">
        <v>82</v>
      </c>
      <c r="M7" s="33">
        <f t="shared" si="6"/>
        <v>7.3170731707317069E-2</v>
      </c>
      <c r="N7" s="29">
        <v>397</v>
      </c>
      <c r="O7" s="34">
        <f t="shared" ref="O7:P7" si="15">D7/7</f>
        <v>0.8571428571428571</v>
      </c>
      <c r="P7" s="34">
        <f t="shared" si="15"/>
        <v>0.2857142857142857</v>
      </c>
      <c r="Q7" s="29">
        <f t="shared" si="8"/>
        <v>347</v>
      </c>
      <c r="R7" s="29"/>
      <c r="S7" s="35">
        <v>0.313222079589216</v>
      </c>
      <c r="T7" s="28">
        <v>1200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7.9674981481481499E-2</v>
      </c>
      <c r="AD7" s="39">
        <f t="shared" si="12"/>
        <v>-0.65970884666666674</v>
      </c>
      <c r="AE7" s="39">
        <v>-5.42</v>
      </c>
      <c r="AF7" s="39">
        <v>-10.652408119658119</v>
      </c>
      <c r="AG7" s="39">
        <v>0</v>
      </c>
    </row>
    <row r="8" spans="1:33" ht="15.75" customHeight="1" x14ac:dyDescent="0.2">
      <c r="A8" s="28" t="s">
        <v>41</v>
      </c>
      <c r="B8" s="28" t="s">
        <v>82</v>
      </c>
      <c r="C8" s="15">
        <f t="shared" si="4"/>
        <v>22.990000000000006</v>
      </c>
      <c r="D8" s="29">
        <v>15</v>
      </c>
      <c r="E8" s="29">
        <v>0</v>
      </c>
      <c r="F8" s="30">
        <v>344.85000000000008</v>
      </c>
      <c r="G8" s="30">
        <v>0</v>
      </c>
      <c r="H8" s="31">
        <f t="shared" si="1"/>
        <v>0</v>
      </c>
      <c r="I8" s="31">
        <f t="shared" si="2"/>
        <v>0.14621785670098125</v>
      </c>
      <c r="J8" s="32">
        <f t="shared" si="5"/>
        <v>50.423227883333396</v>
      </c>
      <c r="K8" s="32">
        <f t="shared" si="3"/>
        <v>3.3615485255555599</v>
      </c>
      <c r="L8" s="29">
        <v>40</v>
      </c>
      <c r="M8" s="33">
        <f t="shared" si="6"/>
        <v>0.375</v>
      </c>
      <c r="N8" s="29">
        <v>384</v>
      </c>
      <c r="O8" s="34">
        <f t="shared" ref="O8:P8" si="16">D8/7</f>
        <v>2.1428571428571428</v>
      </c>
      <c r="P8" s="34">
        <f t="shared" si="16"/>
        <v>0</v>
      </c>
      <c r="Q8" s="29">
        <f t="shared" si="8"/>
        <v>179</v>
      </c>
      <c r="R8" s="29"/>
      <c r="S8" s="35">
        <v>0.32739273927392698</v>
      </c>
      <c r="T8" s="28">
        <v>1200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7.9674981481481499E-2</v>
      </c>
      <c r="AD8" s="39">
        <f t="shared" si="12"/>
        <v>-1.6492721166666668</v>
      </c>
      <c r="AE8" s="39">
        <v>-5.42</v>
      </c>
      <c r="AF8" s="39">
        <v>-10.65</v>
      </c>
      <c r="AG8" s="39">
        <v>0</v>
      </c>
    </row>
    <row r="9" spans="1:33" ht="15.75" customHeight="1" x14ac:dyDescent="0.2">
      <c r="A9" s="28" t="s">
        <v>43</v>
      </c>
      <c r="B9" s="28" t="s">
        <v>738</v>
      </c>
      <c r="C9" s="15">
        <f t="shared" si="4"/>
        <v>22.367142857142859</v>
      </c>
      <c r="D9" s="29">
        <v>7</v>
      </c>
      <c r="E9" s="29">
        <v>4</v>
      </c>
      <c r="F9" s="30">
        <v>156.57000000000002</v>
      </c>
      <c r="G9" s="30">
        <v>0</v>
      </c>
      <c r="H9" s="31">
        <f t="shared" si="1"/>
        <v>0</v>
      </c>
      <c r="I9" s="31">
        <f t="shared" si="2"/>
        <v>0.1220105800376592</v>
      </c>
      <c r="J9" s="32">
        <f t="shared" si="5"/>
        <v>19.103196516496304</v>
      </c>
      <c r="K9" s="32">
        <f t="shared" si="3"/>
        <v>2.7290280737851864</v>
      </c>
      <c r="L9" s="29">
        <v>61</v>
      </c>
      <c r="M9" s="33">
        <f t="shared" si="6"/>
        <v>0.11475409836065574</v>
      </c>
      <c r="N9" s="29">
        <v>375</v>
      </c>
      <c r="O9" s="34">
        <f t="shared" ref="O9:P9" si="17">D9/7</f>
        <v>1</v>
      </c>
      <c r="P9" s="34">
        <f t="shared" si="17"/>
        <v>0.5714285714285714</v>
      </c>
      <c r="Q9" s="29">
        <f t="shared" si="8"/>
        <v>238</v>
      </c>
      <c r="R9" s="29"/>
      <c r="S9" s="35">
        <v>0.29129662522202399</v>
      </c>
      <c r="T9" s="28">
        <v>17700</v>
      </c>
      <c r="U9" s="36">
        <v>16500</v>
      </c>
      <c r="V9" s="37" t="s">
        <v>739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7.9674981481481499E-2</v>
      </c>
      <c r="AD9" s="39">
        <f t="shared" si="12"/>
        <v>-0.76966032111111127</v>
      </c>
      <c r="AE9" s="39">
        <v>-5.42</v>
      </c>
      <c r="AF9" s="39">
        <v>-10.753091880341801</v>
      </c>
      <c r="AG9" s="39">
        <v>0</v>
      </c>
    </row>
    <row r="10" spans="1:33" ht="15.75" customHeight="1" x14ac:dyDescent="0.2">
      <c r="A10" s="28" t="s">
        <v>44</v>
      </c>
      <c r="B10" s="28" t="s">
        <v>740</v>
      </c>
      <c r="C10" s="15">
        <f t="shared" si="4"/>
        <v>22.99</v>
      </c>
      <c r="D10" s="29">
        <v>6</v>
      </c>
      <c r="E10" s="29">
        <v>4</v>
      </c>
      <c r="F10" s="30">
        <v>137.94</v>
      </c>
      <c r="G10" s="30">
        <v>-23.63</v>
      </c>
      <c r="H10" s="31">
        <f t="shared" si="1"/>
        <v>0.1713063650862694</v>
      </c>
      <c r="I10" s="31">
        <f t="shared" si="2"/>
        <v>-2.9572713706810722E-2</v>
      </c>
      <c r="J10" s="32">
        <f t="shared" si="5"/>
        <v>-4.079260128717471</v>
      </c>
      <c r="K10" s="32">
        <f t="shared" si="3"/>
        <v>-0.67987668811957847</v>
      </c>
      <c r="L10" s="29">
        <v>67</v>
      </c>
      <c r="M10" s="33">
        <f t="shared" si="6"/>
        <v>8.9552238805970144E-2</v>
      </c>
      <c r="N10" s="29">
        <v>364</v>
      </c>
      <c r="O10" s="34">
        <f t="shared" ref="O10:P10" si="18">D10/7</f>
        <v>0.8571428571428571</v>
      </c>
      <c r="P10" s="34">
        <f t="shared" si="18"/>
        <v>0.5714285714285714</v>
      </c>
      <c r="Q10" s="29">
        <f t="shared" si="8"/>
        <v>254</v>
      </c>
      <c r="R10" s="29"/>
      <c r="S10" s="35">
        <v>0.30675593426658498</v>
      </c>
      <c r="T10" s="28">
        <v>1860</v>
      </c>
      <c r="U10" s="36">
        <v>660</v>
      </c>
      <c r="V10" s="37" t="s">
        <v>741</v>
      </c>
      <c r="W10" s="28">
        <v>1</v>
      </c>
      <c r="X10" s="38">
        <f t="shared" si="9"/>
        <v>0.16666666666666666</v>
      </c>
      <c r="Y10" s="39">
        <f t="shared" si="10"/>
        <v>23.63</v>
      </c>
      <c r="Z10" s="28">
        <v>0</v>
      </c>
      <c r="AA10" s="28" t="s">
        <v>34</v>
      </c>
      <c r="AB10" s="40">
        <f t="shared" si="11"/>
        <v>-0.69</v>
      </c>
      <c r="AC10" s="41">
        <v>7.9674981481481499E-2</v>
      </c>
      <c r="AD10" s="39">
        <f t="shared" si="12"/>
        <v>-0.65970884666666674</v>
      </c>
      <c r="AE10" s="39">
        <v>-5.42</v>
      </c>
      <c r="AF10" s="39">
        <v>-10.753091880341801</v>
      </c>
      <c r="AG10" s="39">
        <v>0</v>
      </c>
    </row>
    <row r="11" spans="1:33" ht="15.75" customHeight="1" x14ac:dyDescent="0.2">
      <c r="A11" s="28" t="s">
        <v>45</v>
      </c>
      <c r="B11" s="28" t="s">
        <v>742</v>
      </c>
      <c r="C11" s="15">
        <f t="shared" si="4"/>
        <v>22.990000000000002</v>
      </c>
      <c r="D11" s="29">
        <v>14</v>
      </c>
      <c r="E11" s="29">
        <v>2</v>
      </c>
      <c r="F11" s="30">
        <v>321.86</v>
      </c>
      <c r="G11" s="30">
        <v>-27.619999999999997</v>
      </c>
      <c r="H11" s="31">
        <f t="shared" si="1"/>
        <v>8.5813707823277185E-2</v>
      </c>
      <c r="I11" s="31">
        <f t="shared" si="2"/>
        <v>5.591994355618151E-2</v>
      </c>
      <c r="J11" s="32">
        <f t="shared" si="5"/>
        <v>17.998393032992581</v>
      </c>
      <c r="K11" s="32">
        <f t="shared" si="3"/>
        <v>1.2855995023566129</v>
      </c>
      <c r="L11" s="29">
        <v>58</v>
      </c>
      <c r="M11" s="33">
        <f t="shared" si="6"/>
        <v>0.2413793103448276</v>
      </c>
      <c r="N11" s="29">
        <v>349</v>
      </c>
      <c r="O11" s="34">
        <f t="shared" ref="O11:P11" si="19">D11/7</f>
        <v>2</v>
      </c>
      <c r="P11" s="34">
        <f t="shared" si="19"/>
        <v>0.2857142857142857</v>
      </c>
      <c r="Q11" s="29">
        <f t="shared" si="8"/>
        <v>152</v>
      </c>
      <c r="R11" s="29"/>
      <c r="S11" s="35">
        <v>0.32876712328767099</v>
      </c>
      <c r="T11" s="28">
        <v>1860</v>
      </c>
      <c r="U11" s="36">
        <v>660</v>
      </c>
      <c r="V11" s="37" t="s">
        <v>743</v>
      </c>
      <c r="W11" s="28">
        <v>3</v>
      </c>
      <c r="X11" s="38">
        <f t="shared" si="9"/>
        <v>0.21428571428571427</v>
      </c>
      <c r="Y11" s="39">
        <f t="shared" si="10"/>
        <v>9.2066666666666652</v>
      </c>
      <c r="Z11" s="28">
        <v>0</v>
      </c>
      <c r="AA11" s="28" t="s">
        <v>34</v>
      </c>
      <c r="AB11" s="40">
        <f t="shared" si="11"/>
        <v>-0.69</v>
      </c>
      <c r="AC11" s="41">
        <v>7.9674981481481499E-2</v>
      </c>
      <c r="AD11" s="39">
        <f t="shared" si="12"/>
        <v>-1.5393206422222225</v>
      </c>
      <c r="AE11" s="39">
        <v>-5.42</v>
      </c>
      <c r="AF11" s="39">
        <v>-10.753091880341801</v>
      </c>
      <c r="AG11" s="39">
        <v>0</v>
      </c>
    </row>
    <row r="12" spans="1:33" ht="15.75" customHeight="1" x14ac:dyDescent="0.2">
      <c r="A12" s="28" t="s">
        <v>46</v>
      </c>
      <c r="B12" s="28" t="s">
        <v>744</v>
      </c>
      <c r="C12" s="15">
        <f t="shared" si="4"/>
        <v>22.99</v>
      </c>
      <c r="D12" s="29">
        <v>5</v>
      </c>
      <c r="E12" s="29">
        <v>0</v>
      </c>
      <c r="F12" s="30">
        <v>114.94999999999999</v>
      </c>
      <c r="G12" s="30">
        <v>-27.209999999999997</v>
      </c>
      <c r="H12" s="31">
        <f t="shared" si="1"/>
        <v>0.23671161374510657</v>
      </c>
      <c r="I12" s="31">
        <f t="shared" si="2"/>
        <v>-9.4977962365648011E-2</v>
      </c>
      <c r="J12" s="32">
        <f t="shared" si="5"/>
        <v>-10.917716773931238</v>
      </c>
      <c r="K12" s="32">
        <f t="shared" si="3"/>
        <v>-2.1835433547862477</v>
      </c>
      <c r="L12" s="29">
        <v>44</v>
      </c>
      <c r="M12" s="33">
        <f t="shared" si="6"/>
        <v>0.11363636363636363</v>
      </c>
      <c r="N12" s="29">
        <v>345</v>
      </c>
      <c r="O12" s="34">
        <f t="shared" ref="O12:P12" si="20">D12/7</f>
        <v>0.7142857142857143</v>
      </c>
      <c r="P12" s="34">
        <f t="shared" si="20"/>
        <v>0</v>
      </c>
      <c r="Q12" s="29">
        <f t="shared" si="8"/>
        <v>483</v>
      </c>
      <c r="R12" s="29"/>
      <c r="S12" s="35">
        <v>0.33099936346276199</v>
      </c>
      <c r="T12" s="28">
        <v>900</v>
      </c>
      <c r="U12" s="36">
        <v>660</v>
      </c>
      <c r="V12" s="37" t="s">
        <v>743</v>
      </c>
      <c r="W12" s="28">
        <v>4</v>
      </c>
      <c r="X12" s="38">
        <f t="shared" si="9"/>
        <v>0.8</v>
      </c>
      <c r="Y12" s="39">
        <f t="shared" si="10"/>
        <v>4.5349999999999993</v>
      </c>
      <c r="Z12" s="28">
        <v>2</v>
      </c>
      <c r="AA12" s="28" t="s">
        <v>34</v>
      </c>
      <c r="AB12" s="40">
        <f t="shared" si="11"/>
        <v>-0.69</v>
      </c>
      <c r="AC12" s="41">
        <v>7.9674981481481499E-2</v>
      </c>
      <c r="AD12" s="39">
        <f t="shared" si="12"/>
        <v>-0.54975737222222232</v>
      </c>
      <c r="AE12" s="39">
        <v>-5.42</v>
      </c>
      <c r="AF12" s="39">
        <v>-10.753091880341801</v>
      </c>
      <c r="AG12" s="39">
        <v>0</v>
      </c>
    </row>
    <row r="13" spans="1:33" ht="15.75" customHeight="1" x14ac:dyDescent="0.2">
      <c r="A13" s="28" t="s">
        <v>47</v>
      </c>
      <c r="B13" s="28" t="s">
        <v>745</v>
      </c>
      <c r="C13" s="15">
        <f t="shared" si="4"/>
        <v>24.59</v>
      </c>
      <c r="D13" s="29">
        <v>10</v>
      </c>
      <c r="E13" s="29">
        <v>2</v>
      </c>
      <c r="F13" s="32">
        <v>245.9</v>
      </c>
      <c r="G13" s="30">
        <v>-42.34</v>
      </c>
      <c r="H13" s="31">
        <f t="shared" si="1"/>
        <v>0.17218381455876375</v>
      </c>
      <c r="I13" s="31">
        <f t="shared" si="2"/>
        <v>1.3479674348200656E-2</v>
      </c>
      <c r="J13" s="32">
        <f t="shared" si="5"/>
        <v>3.3146519222225415</v>
      </c>
      <c r="K13" s="32">
        <f t="shared" si="3"/>
        <v>0.33146519222225412</v>
      </c>
      <c r="L13" s="29">
        <v>42</v>
      </c>
      <c r="M13" s="33">
        <f t="shared" si="6"/>
        <v>0.23809523809523808</v>
      </c>
      <c r="N13" s="29">
        <v>333</v>
      </c>
      <c r="O13" s="34">
        <f t="shared" ref="O13:P13" si="21">D13/7</f>
        <v>1.4285714285714286</v>
      </c>
      <c r="P13" s="34">
        <f t="shared" si="21"/>
        <v>0.2857142857142857</v>
      </c>
      <c r="Q13" s="29">
        <f t="shared" si="8"/>
        <v>194</v>
      </c>
      <c r="R13" s="29"/>
      <c r="S13" s="35">
        <v>0.32390745501285301</v>
      </c>
      <c r="T13" s="28">
        <v>1200</v>
      </c>
      <c r="U13" s="36">
        <v>660</v>
      </c>
      <c r="V13" s="37" t="s">
        <v>746</v>
      </c>
      <c r="W13" s="28">
        <v>6</v>
      </c>
      <c r="X13" s="38">
        <f t="shared" si="9"/>
        <v>0.6</v>
      </c>
      <c r="Y13" s="39">
        <f t="shared" si="10"/>
        <v>5.2925000000000004</v>
      </c>
      <c r="Z13" s="28">
        <v>2</v>
      </c>
      <c r="AA13" s="28" t="s">
        <v>34</v>
      </c>
      <c r="AB13" s="40">
        <f t="shared" si="11"/>
        <v>-0.69</v>
      </c>
      <c r="AC13" s="41">
        <v>7.9674981481481499E-2</v>
      </c>
      <c r="AD13" s="39">
        <f t="shared" si="12"/>
        <v>-1.0995147444444446</v>
      </c>
      <c r="AE13" s="39">
        <v>-5.42</v>
      </c>
      <c r="AF13" s="39">
        <v>-10.8060833333333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>
        <f t="shared" si="4"/>
        <v>24.99</v>
      </c>
      <c r="D14" s="29">
        <v>8</v>
      </c>
      <c r="E14" s="29">
        <v>2</v>
      </c>
      <c r="F14" s="32">
        <v>199.92</v>
      </c>
      <c r="G14" s="30">
        <v>-43.709999999999994</v>
      </c>
      <c r="H14" s="31">
        <f t="shared" si="1"/>
        <v>0.21863745498199277</v>
      </c>
      <c r="I14" s="31">
        <f t="shared" si="2"/>
        <v>-2.234032844248679E-2</v>
      </c>
      <c r="J14" s="32">
        <f t="shared" si="5"/>
        <v>-4.4662784622219585</v>
      </c>
      <c r="K14" s="32">
        <f t="shared" si="3"/>
        <v>-0.55828480777774481</v>
      </c>
      <c r="L14" s="29">
        <v>53</v>
      </c>
      <c r="M14" s="33">
        <f t="shared" si="6"/>
        <v>0.15094339622641509</v>
      </c>
      <c r="N14" s="29">
        <v>323</v>
      </c>
      <c r="O14" s="34">
        <f t="shared" ref="O14:P14" si="22">D14/7</f>
        <v>1.1428571428571428</v>
      </c>
      <c r="P14" s="34">
        <f t="shared" si="22"/>
        <v>0.2857142857142857</v>
      </c>
      <c r="Q14" s="29">
        <f t="shared" si="8"/>
        <v>226</v>
      </c>
      <c r="R14" s="29"/>
      <c r="S14" s="35">
        <v>0.32273262661955199</v>
      </c>
      <c r="T14" s="28">
        <v>1200</v>
      </c>
      <c r="U14" s="36">
        <v>660</v>
      </c>
      <c r="V14" s="37" t="s">
        <v>746</v>
      </c>
      <c r="W14" s="28">
        <v>3</v>
      </c>
      <c r="X14" s="38">
        <f t="shared" si="9"/>
        <v>0.375</v>
      </c>
      <c r="Y14" s="39">
        <f t="shared" si="10"/>
        <v>8.7419999999999991</v>
      </c>
      <c r="Z14" s="28">
        <v>2</v>
      </c>
      <c r="AA14" s="28" t="s">
        <v>34</v>
      </c>
      <c r="AB14" s="40">
        <f t="shared" si="11"/>
        <v>-0.69</v>
      </c>
      <c r="AC14" s="41">
        <v>7.9674981481481499E-2</v>
      </c>
      <c r="AD14" s="39">
        <f t="shared" si="12"/>
        <v>-0.87961179555555569</v>
      </c>
      <c r="AE14" s="39">
        <v>-5.42</v>
      </c>
      <c r="AF14" s="39">
        <v>-10.8060833333333</v>
      </c>
      <c r="AG14" s="39">
        <v>0</v>
      </c>
    </row>
    <row r="15" spans="1:33" ht="15.75" customHeight="1" x14ac:dyDescent="0.2">
      <c r="A15" s="28" t="s">
        <v>49</v>
      </c>
      <c r="B15" s="28" t="s">
        <v>154</v>
      </c>
      <c r="C15" s="15">
        <f t="shared" si="4"/>
        <v>24.990000000000006</v>
      </c>
      <c r="D15" s="29">
        <v>22</v>
      </c>
      <c r="E15" s="29">
        <v>1</v>
      </c>
      <c r="F15" s="32">
        <v>549.78000000000009</v>
      </c>
      <c r="G15" s="30">
        <v>-39.949999999999996</v>
      </c>
      <c r="H15" s="31">
        <f t="shared" si="1"/>
        <v>7.2665429808286927E-2</v>
      </c>
      <c r="I15" s="31">
        <f t="shared" si="2"/>
        <v>0.12363169673121915</v>
      </c>
      <c r="J15" s="32">
        <f t="shared" si="5"/>
        <v>67.97023422888968</v>
      </c>
      <c r="K15" s="32">
        <f t="shared" si="3"/>
        <v>3.0895561013131672</v>
      </c>
      <c r="L15" s="29">
        <v>57</v>
      </c>
      <c r="M15" s="33">
        <f t="shared" si="6"/>
        <v>0.38596491228070173</v>
      </c>
      <c r="N15" s="29">
        <v>308</v>
      </c>
      <c r="O15" s="34">
        <f t="shared" ref="O15:P15" si="23">D15/7</f>
        <v>3.1428571428571428</v>
      </c>
      <c r="P15" s="34">
        <f t="shared" si="23"/>
        <v>0.14285714285714285</v>
      </c>
      <c r="Q15" s="29">
        <f t="shared" si="8"/>
        <v>93</v>
      </c>
      <c r="R15" s="29"/>
      <c r="S15" s="35">
        <v>0.36385836385836301</v>
      </c>
      <c r="T15" s="28">
        <v>1200</v>
      </c>
      <c r="U15" s="36">
        <v>660</v>
      </c>
      <c r="V15" s="37" t="s">
        <v>746</v>
      </c>
      <c r="W15" s="28">
        <v>8</v>
      </c>
      <c r="X15" s="38">
        <f t="shared" si="9"/>
        <v>0.36363636363636365</v>
      </c>
      <c r="Y15" s="39">
        <f t="shared" si="10"/>
        <v>3.3291666666666662</v>
      </c>
      <c r="Z15" s="28">
        <v>4</v>
      </c>
      <c r="AA15" s="28" t="s">
        <v>34</v>
      </c>
      <c r="AB15" s="40">
        <f t="shared" si="11"/>
        <v>-0.69</v>
      </c>
      <c r="AC15" s="41">
        <v>7.9674981481481499E-2</v>
      </c>
      <c r="AD15" s="39">
        <f t="shared" si="12"/>
        <v>-2.4189324377777783</v>
      </c>
      <c r="AE15" s="39">
        <v>-5.42</v>
      </c>
      <c r="AF15" s="39">
        <v>-10.8060833333333</v>
      </c>
      <c r="AG15" s="39">
        <v>0</v>
      </c>
    </row>
    <row r="16" spans="1:33" ht="15.75" customHeight="1" x14ac:dyDescent="0.2">
      <c r="A16" s="28" t="s">
        <v>50</v>
      </c>
      <c r="B16" s="28" t="s">
        <v>747</v>
      </c>
      <c r="C16" s="15">
        <f t="shared" si="4"/>
        <v>24.789090909090909</v>
      </c>
      <c r="D16" s="29">
        <v>11</v>
      </c>
      <c r="E16" s="29">
        <v>1</v>
      </c>
      <c r="F16" s="32">
        <v>272.68</v>
      </c>
      <c r="G16" s="30">
        <v>-65.429999999999993</v>
      </c>
      <c r="H16" s="31">
        <f t="shared" si="1"/>
        <v>0.23995159160921223</v>
      </c>
      <c r="I16" s="31">
        <f t="shared" si="2"/>
        <v>-4.8952555690021896E-2</v>
      </c>
      <c r="J16" s="32">
        <f t="shared" si="5"/>
        <v>-13.348382885555171</v>
      </c>
      <c r="K16" s="32">
        <f t="shared" si="3"/>
        <v>-1.2134893532322883</v>
      </c>
      <c r="L16" s="29">
        <v>81</v>
      </c>
      <c r="M16" s="33">
        <f t="shared" si="6"/>
        <v>0.13580246913580246</v>
      </c>
      <c r="N16" s="29">
        <v>292</v>
      </c>
      <c r="O16" s="34">
        <f t="shared" ref="O16:P16" si="24">D16/7</f>
        <v>1.5714285714285714</v>
      </c>
      <c r="P16" s="34">
        <f t="shared" si="24"/>
        <v>0.14285714285714285</v>
      </c>
      <c r="Q16" s="29">
        <f t="shared" si="8"/>
        <v>170</v>
      </c>
      <c r="R16" s="29"/>
      <c r="S16" s="35">
        <v>0.40321583178726</v>
      </c>
      <c r="T16" s="28">
        <v>1200</v>
      </c>
      <c r="U16" s="36">
        <v>660</v>
      </c>
      <c r="V16" s="37" t="s">
        <v>748</v>
      </c>
      <c r="W16" s="28">
        <v>6</v>
      </c>
      <c r="X16" s="38">
        <f t="shared" si="9"/>
        <v>0.54545454545454541</v>
      </c>
      <c r="Y16" s="39">
        <f t="shared" si="10"/>
        <v>5.0330769230769228</v>
      </c>
      <c r="Z16" s="28">
        <v>7</v>
      </c>
      <c r="AA16" s="28" t="s">
        <v>34</v>
      </c>
      <c r="AB16" s="40">
        <f t="shared" si="11"/>
        <v>-0.69</v>
      </c>
      <c r="AC16" s="41">
        <v>7.9674981481481499E-2</v>
      </c>
      <c r="AD16" s="39">
        <f t="shared" si="12"/>
        <v>-1.2094662188888892</v>
      </c>
      <c r="AE16" s="39">
        <v>-5.42</v>
      </c>
      <c r="AF16" s="39">
        <v>-10.8060833333333</v>
      </c>
      <c r="AG16" s="39">
        <v>0</v>
      </c>
    </row>
    <row r="17" spans="1:33" ht="15.75" customHeight="1" x14ac:dyDescent="0.2">
      <c r="A17" s="28" t="s">
        <v>51</v>
      </c>
      <c r="B17" s="28" t="s">
        <v>749</v>
      </c>
      <c r="C17" s="15">
        <f t="shared" si="4"/>
        <v>24.990000000000002</v>
      </c>
      <c r="D17" s="29">
        <v>19</v>
      </c>
      <c r="E17" s="29">
        <v>5</v>
      </c>
      <c r="F17" s="32">
        <v>474.81000000000006</v>
      </c>
      <c r="G17" s="30">
        <v>-65.490000000000009</v>
      </c>
      <c r="H17" s="31">
        <f t="shared" si="1"/>
        <v>0.13792885575282746</v>
      </c>
      <c r="I17" s="31">
        <f t="shared" si="2"/>
        <v>5.8368270786678715E-2</v>
      </c>
      <c r="J17" s="32">
        <f t="shared" si="5"/>
        <v>27.713838652222925</v>
      </c>
      <c r="K17" s="32">
        <f t="shared" si="3"/>
        <v>1.4586230869591013</v>
      </c>
      <c r="L17" s="29">
        <v>76</v>
      </c>
      <c r="M17" s="33">
        <f t="shared" si="6"/>
        <v>0.25</v>
      </c>
      <c r="N17" s="29">
        <v>270</v>
      </c>
      <c r="O17" s="34">
        <f t="shared" ref="O17:P17" si="25">D17/7</f>
        <v>2.7142857142857144</v>
      </c>
      <c r="P17" s="34">
        <f t="shared" si="25"/>
        <v>0.7142857142857143</v>
      </c>
      <c r="Q17" s="29">
        <f t="shared" si="8"/>
        <v>78</v>
      </c>
      <c r="R17" s="29"/>
      <c r="S17" s="35">
        <v>0.46310432569974502</v>
      </c>
      <c r="T17" s="28">
        <v>1200</v>
      </c>
      <c r="U17" s="36">
        <v>660</v>
      </c>
      <c r="V17" s="37" t="s">
        <v>750</v>
      </c>
      <c r="W17" s="28">
        <v>8</v>
      </c>
      <c r="X17" s="38">
        <f t="shared" si="9"/>
        <v>0.42105263157894735</v>
      </c>
      <c r="Y17" s="39">
        <f t="shared" si="10"/>
        <v>7.2766666666666673</v>
      </c>
      <c r="Z17" s="28">
        <v>1</v>
      </c>
      <c r="AA17" s="28" t="s">
        <v>34</v>
      </c>
      <c r="AB17" s="40">
        <f t="shared" si="11"/>
        <v>-0.69</v>
      </c>
      <c r="AC17" s="41">
        <v>7.9674981481481499E-2</v>
      </c>
      <c r="AD17" s="39">
        <f t="shared" si="12"/>
        <v>-2.089078014444445</v>
      </c>
      <c r="AE17" s="39">
        <v>-5.42</v>
      </c>
      <c r="AF17" s="39">
        <v>-10.8060833333333</v>
      </c>
      <c r="AG17" s="39">
        <v>0</v>
      </c>
    </row>
    <row r="18" spans="1:33" ht="15.75" customHeight="1" x14ac:dyDescent="0.2">
      <c r="A18" s="28" t="s">
        <v>52</v>
      </c>
      <c r="B18" s="28" t="s">
        <v>751</v>
      </c>
      <c r="C18" s="15">
        <f t="shared" si="4"/>
        <v>25.271111111111114</v>
      </c>
      <c r="D18" s="29">
        <v>9</v>
      </c>
      <c r="E18" s="29">
        <v>1</v>
      </c>
      <c r="F18" s="32">
        <v>227.44000000000003</v>
      </c>
      <c r="G18" s="30">
        <v>-34.899999999999991</v>
      </c>
      <c r="H18" s="31">
        <f t="shared" si="1"/>
        <v>0.15344706296166016</v>
      </c>
      <c r="I18" s="31">
        <f t="shared" si="2"/>
        <v>5.0121732017236763E-2</v>
      </c>
      <c r="J18" s="32">
        <f t="shared" si="5"/>
        <v>11.399686730000331</v>
      </c>
      <c r="K18" s="32">
        <f t="shared" si="3"/>
        <v>1.2666318588889256</v>
      </c>
      <c r="L18" s="29">
        <v>52</v>
      </c>
      <c r="M18" s="33">
        <f t="shared" si="6"/>
        <v>0.17307692307692307</v>
      </c>
      <c r="N18" s="29">
        <v>259</v>
      </c>
      <c r="O18" s="34">
        <f t="shared" ref="O18:P18" si="26">D18/7</f>
        <v>1.2857142857142858</v>
      </c>
      <c r="P18" s="34">
        <f t="shared" si="26"/>
        <v>0.14285714285714285</v>
      </c>
      <c r="Q18" s="29">
        <f t="shared" si="8"/>
        <v>181</v>
      </c>
      <c r="R18" s="29"/>
      <c r="S18" s="35">
        <v>0.46794448116325099</v>
      </c>
      <c r="T18" s="28">
        <v>1020</v>
      </c>
      <c r="U18" s="36">
        <v>240</v>
      </c>
      <c r="V18" s="37" t="s">
        <v>752</v>
      </c>
      <c r="W18" s="28">
        <v>3</v>
      </c>
      <c r="X18" s="38">
        <f t="shared" si="9"/>
        <v>0.33333333333333331</v>
      </c>
      <c r="Y18" s="39">
        <f t="shared" si="10"/>
        <v>4.9857142857142849</v>
      </c>
      <c r="Z18" s="28">
        <v>4</v>
      </c>
      <c r="AA18" s="28" t="s">
        <v>34</v>
      </c>
      <c r="AB18" s="40">
        <f t="shared" si="11"/>
        <v>-0.69</v>
      </c>
      <c r="AC18" s="41">
        <v>7.9674981481481499E-2</v>
      </c>
      <c r="AD18" s="39">
        <f t="shared" si="12"/>
        <v>-0.98956327000000011</v>
      </c>
      <c r="AE18" s="39">
        <v>-5.42</v>
      </c>
      <c r="AF18" s="39">
        <v>-10.8060833333333</v>
      </c>
      <c r="AG18" s="39">
        <v>0</v>
      </c>
    </row>
    <row r="19" spans="1:33" ht="15.75" customHeight="1" x14ac:dyDescent="0.2">
      <c r="A19" s="28" t="s">
        <v>54</v>
      </c>
      <c r="B19" s="28" t="s">
        <v>621</v>
      </c>
      <c r="C19" s="15">
        <f t="shared" si="4"/>
        <v>26.240000000000002</v>
      </c>
      <c r="D19" s="29">
        <v>20</v>
      </c>
      <c r="E19" s="29">
        <v>2</v>
      </c>
      <c r="F19" s="32">
        <v>524.80000000000007</v>
      </c>
      <c r="G19" s="30">
        <v>-55.459999999999994</v>
      </c>
      <c r="H19" s="31">
        <f t="shared" si="1"/>
        <v>0.10567835365853656</v>
      </c>
      <c r="I19" s="31">
        <f t="shared" si="2"/>
        <v>0.12175934421578599</v>
      </c>
      <c r="J19" s="32">
        <f t="shared" si="5"/>
        <v>63.899303844444496</v>
      </c>
      <c r="K19" s="32">
        <f t="shared" si="3"/>
        <v>3.1949651922222246</v>
      </c>
      <c r="L19" s="29">
        <v>75</v>
      </c>
      <c r="M19" s="33">
        <f t="shared" si="6"/>
        <v>0.26666666666666666</v>
      </c>
      <c r="N19" s="29">
        <v>237</v>
      </c>
      <c r="O19" s="34">
        <f t="shared" ref="O19:P19" si="27">D19/7</f>
        <v>2.8571428571428572</v>
      </c>
      <c r="P19" s="34">
        <f t="shared" si="27"/>
        <v>0.2857142857142857</v>
      </c>
      <c r="Q19" s="29">
        <f t="shared" si="8"/>
        <v>75</v>
      </c>
      <c r="R19" s="29"/>
      <c r="S19" s="35">
        <v>0.46517917511832302</v>
      </c>
      <c r="T19" s="28">
        <v>300</v>
      </c>
      <c r="U19" s="36" t="s">
        <v>33</v>
      </c>
      <c r="V19" s="37" t="s">
        <v>33</v>
      </c>
      <c r="W19" s="28">
        <v>6</v>
      </c>
      <c r="X19" s="38">
        <f t="shared" si="9"/>
        <v>0.3</v>
      </c>
      <c r="Y19" s="39">
        <f t="shared" si="10"/>
        <v>3.6973333333333329</v>
      </c>
      <c r="Z19" s="28">
        <v>9</v>
      </c>
      <c r="AA19" s="28" t="s">
        <v>34</v>
      </c>
      <c r="AB19" s="40">
        <f t="shared" si="11"/>
        <v>-0.69</v>
      </c>
      <c r="AC19" s="41">
        <v>7.9674981481481499E-2</v>
      </c>
      <c r="AD19" s="39">
        <f t="shared" si="12"/>
        <v>-2.1990294888888893</v>
      </c>
      <c r="AE19" s="39">
        <v>-5.42</v>
      </c>
      <c r="AF19" s="39">
        <v>-10.806083333333333</v>
      </c>
      <c r="AG19" s="39">
        <v>0</v>
      </c>
    </row>
    <row r="20" spans="1:33" ht="15.75" customHeight="1" x14ac:dyDescent="0.2">
      <c r="A20" s="28" t="s">
        <v>55</v>
      </c>
      <c r="B20" s="28" t="s">
        <v>283</v>
      </c>
      <c r="C20" s="15">
        <f t="shared" si="4"/>
        <v>25.990000000000002</v>
      </c>
      <c r="D20" s="29">
        <v>9</v>
      </c>
      <c r="E20" s="29">
        <v>0</v>
      </c>
      <c r="F20" s="32">
        <v>233.91000000000003</v>
      </c>
      <c r="G20" s="30">
        <v>-59.28</v>
      </c>
      <c r="H20" s="31">
        <f t="shared" si="1"/>
        <v>0.25343080672053353</v>
      </c>
      <c r="I20" s="31">
        <f t="shared" si="2"/>
        <v>-3.1981588089436012E-2</v>
      </c>
      <c r="J20" s="32">
        <f t="shared" si="5"/>
        <v>-7.4808132699999792</v>
      </c>
      <c r="K20" s="32">
        <f t="shared" si="3"/>
        <v>-0.83120147444444215</v>
      </c>
      <c r="L20" s="29">
        <v>85</v>
      </c>
      <c r="M20" s="33">
        <f t="shared" si="6"/>
        <v>0.10588235294117647</v>
      </c>
      <c r="N20" s="29">
        <v>223</v>
      </c>
      <c r="O20" s="34">
        <f t="shared" ref="O20:P20" si="28">D20/7</f>
        <v>1.2857142857142858</v>
      </c>
      <c r="P20" s="34">
        <f t="shared" si="28"/>
        <v>0</v>
      </c>
      <c r="Q20" s="29">
        <f t="shared" si="8"/>
        <v>173</v>
      </c>
      <c r="R20" s="29"/>
      <c r="S20" s="35">
        <v>0.51428571428571401</v>
      </c>
      <c r="T20" s="28">
        <v>300</v>
      </c>
      <c r="U20" s="36" t="s">
        <v>33</v>
      </c>
      <c r="V20" s="37" t="s">
        <v>33</v>
      </c>
      <c r="W20" s="28">
        <v>1</v>
      </c>
      <c r="X20" s="38">
        <f t="shared" si="9"/>
        <v>0.1111111111111111</v>
      </c>
      <c r="Y20" s="39">
        <f t="shared" si="10"/>
        <v>5.3890909090909096</v>
      </c>
      <c r="Z20" s="28">
        <v>10</v>
      </c>
      <c r="AA20" s="28" t="s">
        <v>34</v>
      </c>
      <c r="AB20" s="40">
        <f t="shared" si="11"/>
        <v>-0.69</v>
      </c>
      <c r="AC20" s="41">
        <v>7.9674981481481499E-2</v>
      </c>
      <c r="AD20" s="39">
        <f t="shared" si="12"/>
        <v>-0.98956327000000011</v>
      </c>
      <c r="AE20" s="39">
        <v>-5.42</v>
      </c>
      <c r="AF20" s="39">
        <v>-10.806083333333333</v>
      </c>
      <c r="AG20" s="39">
        <v>0</v>
      </c>
    </row>
    <row r="21" spans="1:33" ht="15.75" customHeight="1" x14ac:dyDescent="0.2">
      <c r="A21" s="28" t="s">
        <v>56</v>
      </c>
      <c r="B21" s="28" t="s">
        <v>753</v>
      </c>
      <c r="C21" s="15">
        <f t="shared" si="4"/>
        <v>26.062666666666669</v>
      </c>
      <c r="D21" s="29">
        <v>15</v>
      </c>
      <c r="E21" s="29">
        <v>0</v>
      </c>
      <c r="F21" s="32">
        <v>390.94000000000005</v>
      </c>
      <c r="G21" s="30">
        <v>-60.139999999999986</v>
      </c>
      <c r="H21" s="31">
        <f t="shared" si="1"/>
        <v>0.15383434798178744</v>
      </c>
      <c r="I21" s="31">
        <f t="shared" si="2"/>
        <v>6.9367365537763806E-2</v>
      </c>
      <c r="J21" s="32">
        <f t="shared" si="5"/>
        <v>27.118477883333384</v>
      </c>
      <c r="K21" s="32">
        <f t="shared" si="3"/>
        <v>1.8078985255555589</v>
      </c>
      <c r="L21" s="29">
        <v>39</v>
      </c>
      <c r="M21" s="33">
        <f t="shared" si="6"/>
        <v>0.38461538461538464</v>
      </c>
      <c r="N21" s="29">
        <v>207</v>
      </c>
      <c r="O21" s="34">
        <f t="shared" ref="O21:P21" si="29">D21/7</f>
        <v>2.1428571428571428</v>
      </c>
      <c r="P21" s="34">
        <f t="shared" si="29"/>
        <v>0</v>
      </c>
      <c r="Q21" s="29">
        <f t="shared" si="8"/>
        <v>96</v>
      </c>
      <c r="R21" s="29"/>
      <c r="S21" s="35">
        <v>0.525612472160356</v>
      </c>
      <c r="T21" s="28">
        <v>300</v>
      </c>
      <c r="U21" s="36" t="s">
        <v>33</v>
      </c>
      <c r="V21" s="37" t="s">
        <v>33</v>
      </c>
      <c r="W21" s="28">
        <v>7</v>
      </c>
      <c r="X21" s="38">
        <f t="shared" si="9"/>
        <v>0.46666666666666667</v>
      </c>
      <c r="Y21" s="39">
        <f t="shared" si="10"/>
        <v>3.7587499999999991</v>
      </c>
      <c r="Z21" s="28">
        <v>9</v>
      </c>
      <c r="AA21" s="28" t="s">
        <v>34</v>
      </c>
      <c r="AB21" s="40">
        <f t="shared" si="11"/>
        <v>-0.69</v>
      </c>
      <c r="AC21" s="41">
        <v>7.9674981481481499E-2</v>
      </c>
      <c r="AD21" s="39">
        <f t="shared" si="12"/>
        <v>-1.6492721166666668</v>
      </c>
      <c r="AE21" s="39">
        <v>-5.42</v>
      </c>
      <c r="AF21" s="39">
        <v>-10.806083333333333</v>
      </c>
      <c r="AG21" s="39">
        <v>0</v>
      </c>
    </row>
    <row r="22" spans="1:33" ht="15.75" customHeight="1" x14ac:dyDescent="0.2">
      <c r="A22" s="28" t="s">
        <v>57</v>
      </c>
      <c r="B22" s="28" t="s">
        <v>754</v>
      </c>
      <c r="C22" s="15">
        <f t="shared" si="4"/>
        <v>23.698333333333338</v>
      </c>
      <c r="D22" s="29">
        <v>24</v>
      </c>
      <c r="E22" s="29">
        <v>0</v>
      </c>
      <c r="F22" s="30">
        <v>568.7600000000001</v>
      </c>
      <c r="G22" s="30">
        <v>-20.99</v>
      </c>
      <c r="H22" s="31">
        <f t="shared" si="1"/>
        <v>3.6904845629087829E-2</v>
      </c>
      <c r="I22" s="31">
        <f t="shared" si="2"/>
        <v>0.11743294994959809</v>
      </c>
      <c r="J22" s="32">
        <f t="shared" si="5"/>
        <v>66.791164613333422</v>
      </c>
      <c r="K22" s="32">
        <f t="shared" si="3"/>
        <v>2.782965192222226</v>
      </c>
      <c r="L22" s="29">
        <v>51</v>
      </c>
      <c r="M22" s="33">
        <f t="shared" si="6"/>
        <v>0.47058823529411764</v>
      </c>
      <c r="N22" s="29">
        <v>190</v>
      </c>
      <c r="O22" s="34">
        <f t="shared" ref="O22:P22" si="30">D22/7</f>
        <v>3.4285714285714284</v>
      </c>
      <c r="P22" s="34">
        <f t="shared" si="30"/>
        <v>0</v>
      </c>
      <c r="Q22" s="29">
        <f t="shared" si="8"/>
        <v>55</v>
      </c>
      <c r="R22" s="29"/>
      <c r="S22" s="35">
        <v>0.56346749226006099</v>
      </c>
      <c r="T22" s="28">
        <v>0</v>
      </c>
      <c r="U22" s="36" t="s">
        <v>33</v>
      </c>
      <c r="V22" s="37" t="s">
        <v>33</v>
      </c>
      <c r="W22" s="28">
        <v>5</v>
      </c>
      <c r="X22" s="38">
        <f t="shared" si="9"/>
        <v>0.20833333333333334</v>
      </c>
      <c r="Y22" s="39">
        <f t="shared" si="10"/>
        <v>2.6237499999999998</v>
      </c>
      <c r="Z22" s="28">
        <v>3</v>
      </c>
      <c r="AA22" s="28" t="s">
        <v>34</v>
      </c>
      <c r="AB22" s="40">
        <f t="shared" si="11"/>
        <v>-0.69</v>
      </c>
      <c r="AC22" s="41">
        <v>7.9674981481481499E-2</v>
      </c>
      <c r="AD22" s="39">
        <f t="shared" si="12"/>
        <v>-2.6388353866666669</v>
      </c>
      <c r="AE22" s="39">
        <v>-5.42</v>
      </c>
      <c r="AF22" s="39">
        <v>-10.806083333333333</v>
      </c>
      <c r="AG22" s="39">
        <v>-3.5999999999999996</v>
      </c>
    </row>
    <row r="23" spans="1:33" ht="15.75" customHeight="1" x14ac:dyDescent="0.2">
      <c r="A23" s="28" t="s">
        <v>58</v>
      </c>
      <c r="B23" s="28" t="s">
        <v>755</v>
      </c>
      <c r="C23" s="15">
        <f t="shared" si="4"/>
        <v>19.590000000000003</v>
      </c>
      <c r="D23" s="29">
        <v>20</v>
      </c>
      <c r="E23" s="29">
        <v>1</v>
      </c>
      <c r="F23" s="32">
        <v>391.80000000000007</v>
      </c>
      <c r="G23" s="30">
        <v>-52.250000000000007</v>
      </c>
      <c r="H23" s="31">
        <f t="shared" si="1"/>
        <v>0.13335885655946911</v>
      </c>
      <c r="I23" s="31">
        <f t="shared" si="2"/>
        <v>-0.13588743276047863</v>
      </c>
      <c r="J23" s="32">
        <f t="shared" si="5"/>
        <v>-53.240696155555533</v>
      </c>
      <c r="K23" s="32">
        <f t="shared" si="3"/>
        <v>-2.6620348077777765</v>
      </c>
      <c r="L23" s="29">
        <v>68</v>
      </c>
      <c r="M23" s="33">
        <f t="shared" si="6"/>
        <v>0.29411764705882354</v>
      </c>
      <c r="N23" s="29">
        <v>161</v>
      </c>
      <c r="O23" s="34">
        <f t="shared" ref="O23:P23" si="31">D23/7</f>
        <v>2.8571428571428572</v>
      </c>
      <c r="P23" s="34">
        <f t="shared" si="31"/>
        <v>0.14285714285714285</v>
      </c>
      <c r="Q23" s="29">
        <f t="shared" si="8"/>
        <v>53</v>
      </c>
      <c r="R23" s="29"/>
      <c r="S23" s="35">
        <v>0.62300319488817801</v>
      </c>
      <c r="T23" s="28">
        <v>0</v>
      </c>
      <c r="U23" s="36" t="s">
        <v>33</v>
      </c>
      <c r="V23" s="37" t="s">
        <v>33</v>
      </c>
      <c r="W23" s="28">
        <v>5</v>
      </c>
      <c r="X23" s="38">
        <f t="shared" si="9"/>
        <v>0.25</v>
      </c>
      <c r="Y23" s="39">
        <f t="shared" si="10"/>
        <v>7.4642857142857153</v>
      </c>
      <c r="Z23" s="28">
        <v>2</v>
      </c>
      <c r="AA23" s="28" t="s">
        <v>34</v>
      </c>
      <c r="AB23" s="40">
        <f t="shared" si="11"/>
        <v>-0.69</v>
      </c>
      <c r="AC23" s="41">
        <v>7.9674981481481499E-2</v>
      </c>
      <c r="AD23" s="39">
        <f t="shared" si="12"/>
        <v>-2.1990294888888893</v>
      </c>
      <c r="AE23" s="39">
        <v>-5.42</v>
      </c>
      <c r="AF23" s="39">
        <v>-10.806083333333333</v>
      </c>
      <c r="AG23" s="39">
        <v>-7.2999999999999989</v>
      </c>
    </row>
    <row r="24" spans="1:33" ht="15.75" customHeight="1" x14ac:dyDescent="0.2">
      <c r="A24" s="28" t="s">
        <v>59</v>
      </c>
      <c r="B24" s="28" t="s">
        <v>756</v>
      </c>
      <c r="C24" s="15">
        <f t="shared" si="4"/>
        <v>17.990000000000006</v>
      </c>
      <c r="D24" s="29">
        <v>42</v>
      </c>
      <c r="E24" s="29">
        <v>0</v>
      </c>
      <c r="F24" s="32">
        <v>755.58000000000027</v>
      </c>
      <c r="G24" s="32">
        <v>-52.710000000000008</v>
      </c>
      <c r="H24" s="31">
        <f t="shared" si="1"/>
        <v>6.9760978321289593E-2</v>
      </c>
      <c r="I24" s="31">
        <f t="shared" si="2"/>
        <v>-0.14092546378499496</v>
      </c>
      <c r="J24" s="32">
        <f t="shared" si="5"/>
        <v>-106.48046192666654</v>
      </c>
      <c r="K24" s="32">
        <f t="shared" si="3"/>
        <v>-2.5352490934920602</v>
      </c>
      <c r="L24" s="29">
        <v>74</v>
      </c>
      <c r="M24" s="33">
        <f t="shared" si="6"/>
        <v>0.56756756756756754</v>
      </c>
      <c r="N24" s="29">
        <v>118</v>
      </c>
      <c r="O24" s="34">
        <f t="shared" ref="O24:P24" si="32">D24/7</f>
        <v>6</v>
      </c>
      <c r="P24" s="34">
        <f t="shared" si="32"/>
        <v>0</v>
      </c>
      <c r="Q24" s="29">
        <f t="shared" si="8"/>
        <v>19</v>
      </c>
      <c r="R24" s="29"/>
      <c r="S24" s="35">
        <v>0.73729543496985295</v>
      </c>
      <c r="T24" s="28">
        <v>0</v>
      </c>
      <c r="U24" s="36" t="s">
        <v>33</v>
      </c>
      <c r="V24" s="37" t="s">
        <v>33</v>
      </c>
      <c r="W24" s="28">
        <v>8</v>
      </c>
      <c r="X24" s="38">
        <f t="shared" si="9"/>
        <v>0.19047619047619047</v>
      </c>
      <c r="Y24" s="39">
        <f t="shared" si="10"/>
        <v>3.5140000000000007</v>
      </c>
      <c r="Z24" s="28">
        <v>7</v>
      </c>
      <c r="AA24" s="28" t="s">
        <v>34</v>
      </c>
      <c r="AB24" s="40">
        <f t="shared" si="11"/>
        <v>-0.69</v>
      </c>
      <c r="AC24" s="41">
        <v>7.9674981481481499E-2</v>
      </c>
      <c r="AD24" s="39">
        <f t="shared" si="12"/>
        <v>-4.6179619266666672</v>
      </c>
      <c r="AE24" s="39">
        <v>-5.42</v>
      </c>
      <c r="AF24" s="39">
        <v>-10.806083333333333</v>
      </c>
      <c r="AG24" s="39">
        <v>-9.9000000000000021</v>
      </c>
    </row>
    <row r="25" spans="1:33" ht="15.75" customHeight="1" x14ac:dyDescent="0.2">
      <c r="A25" s="14" t="s">
        <v>60</v>
      </c>
      <c r="B25" s="14" t="s">
        <v>82</v>
      </c>
      <c r="C25" s="15">
        <f t="shared" si="4"/>
        <v>17.989999999999995</v>
      </c>
      <c r="D25" s="16">
        <v>19</v>
      </c>
      <c r="E25" s="16">
        <v>0</v>
      </c>
      <c r="F25" s="17">
        <v>341.80999999999989</v>
      </c>
      <c r="G25" s="17">
        <v>-8.74</v>
      </c>
      <c r="H25" s="31">
        <f t="shared" si="1"/>
        <v>2.5569760978321299E-2</v>
      </c>
      <c r="I25" s="31">
        <f t="shared" si="2"/>
        <v>-9.4381609708447972E-2</v>
      </c>
      <c r="J25" s="32">
        <f t="shared" si="5"/>
        <v>-32.26057801444459</v>
      </c>
      <c r="K25" s="32">
        <f t="shared" si="3"/>
        <v>-1.6979251586549784</v>
      </c>
      <c r="L25" s="16">
        <v>72</v>
      </c>
      <c r="M25" s="33">
        <f t="shared" si="6"/>
        <v>0.2638888888888889</v>
      </c>
      <c r="N25" s="16">
        <v>95</v>
      </c>
      <c r="O25" s="34">
        <f t="shared" ref="O25:P25" si="33">D25/7</f>
        <v>2.7142857142857144</v>
      </c>
      <c r="P25" s="34">
        <f t="shared" si="33"/>
        <v>0</v>
      </c>
      <c r="Q25" s="29">
        <f t="shared" si="8"/>
        <v>35</v>
      </c>
      <c r="R25" s="29"/>
      <c r="S25" s="21">
        <v>0.88186046511627902</v>
      </c>
      <c r="T25" s="28">
        <v>0</v>
      </c>
      <c r="U25" s="36" t="s">
        <v>33</v>
      </c>
      <c r="V25" s="37" t="s">
        <v>33</v>
      </c>
      <c r="W25" s="14">
        <v>3</v>
      </c>
      <c r="X25" s="38">
        <f t="shared" si="9"/>
        <v>0.15789473684210525</v>
      </c>
      <c r="Y25" s="39">
        <f t="shared" si="10"/>
        <v>2.9133333333333336</v>
      </c>
      <c r="Z25" s="14">
        <v>0</v>
      </c>
      <c r="AA25" s="28" t="s">
        <v>34</v>
      </c>
      <c r="AB25" s="40">
        <f t="shared" si="11"/>
        <v>-0.69</v>
      </c>
      <c r="AC25" s="41">
        <v>7.9674981481481499E-2</v>
      </c>
      <c r="AD25" s="39">
        <f t="shared" si="12"/>
        <v>-2.089078014444445</v>
      </c>
      <c r="AE25" s="25">
        <v>-5.42</v>
      </c>
      <c r="AF25" s="25">
        <v>-10.81</v>
      </c>
      <c r="AG25" s="25">
        <v>-3.6</v>
      </c>
    </row>
    <row r="26" spans="1:33" ht="15.75" customHeight="1" x14ac:dyDescent="0.2">
      <c r="A26" s="14" t="s">
        <v>61</v>
      </c>
      <c r="B26" s="28" t="s">
        <v>154</v>
      </c>
      <c r="C26" s="15">
        <f t="shared" si="4"/>
        <v>17.989999999999998</v>
      </c>
      <c r="D26" s="16">
        <v>8</v>
      </c>
      <c r="E26" s="16">
        <v>0</v>
      </c>
      <c r="F26" s="17">
        <v>143.91999999999999</v>
      </c>
      <c r="G26" s="17">
        <v>0</v>
      </c>
      <c r="H26" s="31">
        <f t="shared" si="1"/>
        <v>0</v>
      </c>
      <c r="I26" s="31">
        <f t="shared" si="2"/>
        <v>-7.2514441788646286E-2</v>
      </c>
      <c r="J26" s="32">
        <f t="shared" si="5"/>
        <v>-10.436278462221972</v>
      </c>
      <c r="K26" s="32">
        <f t="shared" si="3"/>
        <v>-1.3045348077777466</v>
      </c>
      <c r="L26" s="16">
        <v>40</v>
      </c>
      <c r="M26" s="33">
        <f t="shared" si="6"/>
        <v>0.2</v>
      </c>
      <c r="N26" s="16">
        <v>84</v>
      </c>
      <c r="O26" s="34">
        <f t="shared" ref="O26:P26" si="34">D26/7</f>
        <v>1.1428571428571428</v>
      </c>
      <c r="P26" s="34">
        <f t="shared" si="34"/>
        <v>0</v>
      </c>
      <c r="Q26" s="29">
        <f t="shared" si="8"/>
        <v>73</v>
      </c>
      <c r="R26" s="29"/>
      <c r="S26" s="21">
        <v>0.96484375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7.9674981481481499E-2</v>
      </c>
      <c r="AD26" s="39">
        <f t="shared" si="12"/>
        <v>-0.87961179555555569</v>
      </c>
      <c r="AE26" s="25">
        <v>-5.68</v>
      </c>
      <c r="AF26" s="25">
        <v>-10.8060833333333</v>
      </c>
      <c r="AG26" s="25">
        <v>0</v>
      </c>
    </row>
    <row r="27" spans="1:33" ht="15.75" customHeight="1" x14ac:dyDescent="0.2">
      <c r="A27" s="14" t="s">
        <v>62</v>
      </c>
      <c r="B27" s="14" t="s">
        <v>757</v>
      </c>
      <c r="C27" s="15">
        <f t="shared" si="4"/>
        <v>17.989999999999998</v>
      </c>
      <c r="D27" s="16">
        <v>16</v>
      </c>
      <c r="E27" s="16">
        <v>0</v>
      </c>
      <c r="F27" s="17">
        <v>287.83999999999997</v>
      </c>
      <c r="G27" s="17">
        <v>-11.86</v>
      </c>
      <c r="H27" s="31">
        <f t="shared" si="1"/>
        <v>4.1203446359088382E-2</v>
      </c>
      <c r="I27" s="31">
        <f t="shared" si="2"/>
        <v>-0.11371788814773461</v>
      </c>
      <c r="J27" s="32">
        <f t="shared" si="5"/>
        <v>-32.732556924443927</v>
      </c>
      <c r="K27" s="32">
        <f t="shared" si="3"/>
        <v>-2.0457848077777454</v>
      </c>
      <c r="L27" s="16">
        <v>43</v>
      </c>
      <c r="M27" s="33">
        <f t="shared" si="6"/>
        <v>0.37209302325581395</v>
      </c>
      <c r="N27" s="16">
        <v>73</v>
      </c>
      <c r="O27" s="34">
        <f t="shared" ref="O27:P27" si="35">D27/7</f>
        <v>2.2857142857142856</v>
      </c>
      <c r="P27" s="34">
        <f t="shared" si="35"/>
        <v>0</v>
      </c>
      <c r="Q27" s="29">
        <f t="shared" si="8"/>
        <v>31</v>
      </c>
      <c r="R27" s="29"/>
      <c r="S27" s="21">
        <v>1.0475184794086589</v>
      </c>
      <c r="T27" s="28">
        <v>0</v>
      </c>
      <c r="U27" s="36" t="s">
        <v>33</v>
      </c>
      <c r="V27" s="37" t="s">
        <v>33</v>
      </c>
      <c r="W27" s="14">
        <v>1</v>
      </c>
      <c r="X27" s="38">
        <f t="shared" si="9"/>
        <v>6.25E-2</v>
      </c>
      <c r="Y27" s="39">
        <f t="shared" si="10"/>
        <v>11.86</v>
      </c>
      <c r="Z27" s="14">
        <v>0</v>
      </c>
      <c r="AA27" s="28" t="s">
        <v>34</v>
      </c>
      <c r="AB27" s="40">
        <f t="shared" si="11"/>
        <v>-0.69</v>
      </c>
      <c r="AC27" s="41">
        <v>7.9674981481481499E-2</v>
      </c>
      <c r="AD27" s="39">
        <f t="shared" si="12"/>
        <v>-1.7592235911111114</v>
      </c>
      <c r="AE27" s="25">
        <v>-5.68</v>
      </c>
      <c r="AF27" s="25">
        <v>-10.8060833333333</v>
      </c>
      <c r="AG27" s="25">
        <v>0</v>
      </c>
    </row>
    <row r="28" spans="1:33" ht="15.75" customHeight="1" x14ac:dyDescent="0.2">
      <c r="A28" s="14" t="s">
        <v>63</v>
      </c>
      <c r="B28" s="14" t="s">
        <v>758</v>
      </c>
      <c r="C28" s="15">
        <f t="shared" si="4"/>
        <v>17.793076923076924</v>
      </c>
      <c r="D28" s="16">
        <v>13</v>
      </c>
      <c r="E28" s="16">
        <v>0</v>
      </c>
      <c r="F28" s="17">
        <v>231.31</v>
      </c>
      <c r="G28" s="17">
        <v>-42.779999999999987</v>
      </c>
      <c r="H28" s="31">
        <f t="shared" si="1"/>
        <v>0.18494660844753788</v>
      </c>
      <c r="I28" s="31">
        <f t="shared" si="2"/>
        <v>-0.26767088539669998</v>
      </c>
      <c r="J28" s="32">
        <f t="shared" si="5"/>
        <v>-61.914952501110676</v>
      </c>
      <c r="K28" s="32">
        <f t="shared" si="3"/>
        <v>-4.7626886539315905</v>
      </c>
      <c r="L28" s="16">
        <v>48</v>
      </c>
      <c r="M28" s="33">
        <f t="shared" si="6"/>
        <v>0.27083333333333331</v>
      </c>
      <c r="N28" s="16">
        <v>59</v>
      </c>
      <c r="O28" s="34">
        <f t="shared" ref="O28:P28" si="36">D28/7</f>
        <v>1.8571428571428572</v>
      </c>
      <c r="P28" s="34">
        <f t="shared" si="36"/>
        <v>0</v>
      </c>
      <c r="Q28" s="29">
        <f t="shared" si="8"/>
        <v>31</v>
      </c>
      <c r="R28" s="29"/>
      <c r="S28" s="21">
        <v>1.146820809248555</v>
      </c>
      <c r="T28" s="14" t="s">
        <v>33</v>
      </c>
      <c r="U28" s="22" t="s">
        <v>33</v>
      </c>
      <c r="V28" s="43" t="s">
        <v>64</v>
      </c>
      <c r="W28" s="14">
        <v>10</v>
      </c>
      <c r="X28" s="38">
        <f t="shared" si="9"/>
        <v>0.76923076923076927</v>
      </c>
      <c r="Y28" s="39">
        <f t="shared" si="10"/>
        <v>2.6737499999999992</v>
      </c>
      <c r="Z28" s="14">
        <v>6</v>
      </c>
      <c r="AA28" s="28" t="s">
        <v>34</v>
      </c>
      <c r="AB28" s="40">
        <f t="shared" si="11"/>
        <v>-0.69</v>
      </c>
      <c r="AC28" s="41">
        <v>7.9674981481481499E-2</v>
      </c>
      <c r="AD28" s="39">
        <f t="shared" si="12"/>
        <v>-1.429369167777778</v>
      </c>
      <c r="AE28" s="25">
        <v>-5.68</v>
      </c>
      <c r="AF28" s="25">
        <v>-10.8060833333333</v>
      </c>
      <c r="AG28" s="25">
        <v>0</v>
      </c>
    </row>
    <row r="29" spans="1:33" ht="15.75" customHeight="1" x14ac:dyDescent="0.2">
      <c r="A29" s="14" t="s">
        <v>65</v>
      </c>
      <c r="B29" s="14" t="s">
        <v>759</v>
      </c>
      <c r="C29" s="15">
        <f t="shared" si="4"/>
        <v>15.767777777777779</v>
      </c>
      <c r="D29" s="16">
        <v>27</v>
      </c>
      <c r="E29" s="16">
        <v>0</v>
      </c>
      <c r="F29" s="17">
        <v>425.73</v>
      </c>
      <c r="G29" s="17">
        <v>-39.94</v>
      </c>
      <c r="H29" s="31">
        <f t="shared" si="1"/>
        <v>9.3815328964367076E-2</v>
      </c>
      <c r="I29" s="31">
        <f t="shared" si="2"/>
        <v>-0.29634378552133767</v>
      </c>
      <c r="J29" s="32">
        <f t="shared" si="5"/>
        <v>-126.16243980999909</v>
      </c>
      <c r="K29" s="32">
        <f t="shared" si="3"/>
        <v>-4.6726829559258922</v>
      </c>
      <c r="L29" s="16">
        <v>42</v>
      </c>
      <c r="M29" s="33">
        <f t="shared" si="6"/>
        <v>0.6428571428571429</v>
      </c>
      <c r="N29" s="16">
        <v>35</v>
      </c>
      <c r="O29" s="34">
        <f t="shared" ref="O29:P29" si="37">D29/7</f>
        <v>3.8571428571428572</v>
      </c>
      <c r="P29" s="34">
        <f t="shared" si="37"/>
        <v>0</v>
      </c>
      <c r="Q29" s="29">
        <f t="shared" si="8"/>
        <v>9</v>
      </c>
      <c r="R29" s="29"/>
      <c r="S29" s="21">
        <v>1.292464878671775</v>
      </c>
      <c r="T29" s="14" t="s">
        <v>33</v>
      </c>
      <c r="U29" s="22" t="s">
        <v>33</v>
      </c>
      <c r="V29" s="43" t="s">
        <v>64</v>
      </c>
      <c r="W29" s="14">
        <v>11</v>
      </c>
      <c r="X29" s="38">
        <f t="shared" si="9"/>
        <v>0.40740740740740738</v>
      </c>
      <c r="Y29" s="39">
        <f t="shared" si="10"/>
        <v>2.1021052631578945</v>
      </c>
      <c r="Z29" s="14">
        <v>8</v>
      </c>
      <c r="AA29" s="28" t="s">
        <v>34</v>
      </c>
      <c r="AB29" s="40">
        <f t="shared" si="11"/>
        <v>-0.69</v>
      </c>
      <c r="AC29" s="41">
        <v>7.9674981481481499E-2</v>
      </c>
      <c r="AD29" s="39">
        <f t="shared" si="12"/>
        <v>-2.9686898100000003</v>
      </c>
      <c r="AE29" s="25">
        <v>-5.68</v>
      </c>
      <c r="AF29" s="25">
        <v>-10.8060833333333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14.990000000000002</v>
      </c>
      <c r="D30" s="16">
        <v>33</v>
      </c>
      <c r="E30" s="16">
        <v>0</v>
      </c>
      <c r="F30" s="17">
        <v>494.67000000000007</v>
      </c>
      <c r="G30" s="17">
        <v>-41.84</v>
      </c>
      <c r="H30" s="31">
        <f t="shared" si="1"/>
        <v>8.4581640285442822E-2</v>
      </c>
      <c r="I30" s="31">
        <f t="shared" si="2"/>
        <v>-0.33132615424729361</v>
      </c>
      <c r="J30" s="32">
        <f t="shared" si="5"/>
        <v>-163.89710872150874</v>
      </c>
      <c r="K30" s="32">
        <f t="shared" si="3"/>
        <v>-4.9665790521669315</v>
      </c>
      <c r="L30" s="16">
        <v>57</v>
      </c>
      <c r="M30" s="33">
        <f t="shared" si="6"/>
        <v>0.57894736842105265</v>
      </c>
      <c r="N30" s="16">
        <v>4</v>
      </c>
      <c r="O30" s="34">
        <f t="shared" ref="O30:P30" si="38">D30/7</f>
        <v>4.7142857142857144</v>
      </c>
      <c r="P30" s="34">
        <f t="shared" si="38"/>
        <v>0</v>
      </c>
      <c r="Q30" s="29">
        <f t="shared" si="8"/>
        <v>0</v>
      </c>
      <c r="R30" s="29"/>
      <c r="S30" s="21">
        <v>1.3886583679114799</v>
      </c>
      <c r="T30" s="14" t="s">
        <v>33</v>
      </c>
      <c r="U30" s="22" t="s">
        <v>33</v>
      </c>
      <c r="V30" s="43" t="s">
        <v>64</v>
      </c>
      <c r="W30" s="14">
        <v>13</v>
      </c>
      <c r="X30" s="38">
        <f t="shared" si="9"/>
        <v>0.39393939393939392</v>
      </c>
      <c r="Y30" s="39">
        <f t="shared" si="10"/>
        <v>2.3244444444444445</v>
      </c>
      <c r="Z30" s="14">
        <v>5</v>
      </c>
      <c r="AA30" s="28" t="s">
        <v>34</v>
      </c>
      <c r="AB30" s="40">
        <f t="shared" si="11"/>
        <v>-0.69</v>
      </c>
      <c r="AC30" s="41">
        <v>7.9674981481481499E-2</v>
      </c>
      <c r="AD30" s="39">
        <f t="shared" si="12"/>
        <v>-3.6283986566666671</v>
      </c>
      <c r="AE30" s="25">
        <v>-5.68</v>
      </c>
      <c r="AF30" s="25">
        <v>-10.650248789843699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-0.8</v>
      </c>
      <c r="H31" s="31" t="e">
        <f t="shared" si="1"/>
        <v>#DIV/0!</v>
      </c>
      <c r="I31" s="31" t="e">
        <f t="shared" si="2"/>
        <v>#DIV/0!</v>
      </c>
      <c r="J31" s="32">
        <f t="shared" si="5"/>
        <v>-0.8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1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7.9674981481481499E-2</v>
      </c>
      <c r="AD31" s="39">
        <f t="shared" si="12"/>
        <v>0</v>
      </c>
      <c r="AE31" s="45">
        <v>-5.68</v>
      </c>
      <c r="AF31" s="45">
        <v>-10.650248789843749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14.99</v>
      </c>
      <c r="D32" s="54">
        <v>9</v>
      </c>
      <c r="E32" s="54">
        <v>0</v>
      </c>
      <c r="F32" s="55">
        <v>134.91</v>
      </c>
      <c r="G32" s="55">
        <v>-10.94</v>
      </c>
      <c r="H32" s="31">
        <f t="shared" si="1"/>
        <v>8.1091097768882958E-2</v>
      </c>
      <c r="I32" s="31">
        <f t="shared" si="2"/>
        <v>-0.32783561173073383</v>
      </c>
      <c r="J32" s="32">
        <f t="shared" si="5"/>
        <v>-44.228302378593298</v>
      </c>
      <c r="K32" s="32">
        <f t="shared" si="3"/>
        <v>-4.9142558198436994</v>
      </c>
      <c r="L32" s="54">
        <v>25</v>
      </c>
      <c r="M32" s="33">
        <f t="shared" si="6"/>
        <v>0.36</v>
      </c>
      <c r="N32" s="54">
        <v>125</v>
      </c>
      <c r="O32" s="34">
        <f t="shared" si="39"/>
        <v>1.2857142857142858</v>
      </c>
      <c r="P32" s="34">
        <f t="shared" si="39"/>
        <v>0</v>
      </c>
      <c r="Q32" s="29">
        <f t="shared" si="8"/>
        <v>97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1.4323922734026751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5</v>
      </c>
      <c r="X32" s="38">
        <f t="shared" si="9"/>
        <v>0.55555555555555558</v>
      </c>
      <c r="Y32" s="39">
        <f t="shared" si="10"/>
        <v>1.8233333333333333</v>
      </c>
      <c r="Z32" s="53">
        <v>1</v>
      </c>
      <c r="AA32" s="53" t="s">
        <v>34</v>
      </c>
      <c r="AB32" s="40">
        <f t="shared" si="11"/>
        <v>-0.69</v>
      </c>
      <c r="AC32" s="59">
        <v>7.9674981481481499E-2</v>
      </c>
      <c r="AD32" s="39">
        <f t="shared" si="12"/>
        <v>-0.98956327000000011</v>
      </c>
      <c r="AE32" s="60">
        <v>-5.68</v>
      </c>
      <c r="AF32" s="60">
        <v>-10.650248789843699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Pull Handles - 3 Inch Handle Pulls - 5 Pack of Kitchen Cabinet Hardware")</f>
        <v>Oil Rubbed Bronze Kitchen Cabinet Pull Handles - 3 Inch Handle Pulls - 5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Info!B1:BJ5000""),2,FALSE),"""")"),"B0789SNXRN")</f>
        <v>B0789SNXRN</v>
      </c>
      <c r="B2" s="2" t="s">
        <v>760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7.052438235294118</v>
      </c>
      <c r="D3" s="4">
        <f>SUM(D4:D99702)</f>
        <v>69</v>
      </c>
      <c r="E3" s="4"/>
      <c r="F3" s="5">
        <f t="shared" ref="F3:G3" si="0">SUM(F4:F99702)</f>
        <v>894.33000000000015</v>
      </c>
      <c r="G3" s="5">
        <f t="shared" si="0"/>
        <v>-1.8699999999999999</v>
      </c>
      <c r="H3" s="6">
        <f t="shared" ref="H3:H32" si="1">G3/F3*-1</f>
        <v>2.0909507676137437E-3</v>
      </c>
      <c r="I3" s="7">
        <f t="shared" ref="I3:I32" si="2">J3/F3</f>
        <v>0.18459358398804221</v>
      </c>
      <c r="J3" s="5">
        <f>SUM(J4:J99702)</f>
        <v>165.08757996802581</v>
      </c>
      <c r="K3" s="5">
        <f t="shared" ref="K3:K32" si="3">J3/D3</f>
        <v>2.3925736227250116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1</v>
      </c>
      <c r="X3" s="6">
        <f>W3/D3</f>
        <v>1.4492753623188406E-2</v>
      </c>
      <c r="Y3" s="5"/>
      <c r="Z3" s="4"/>
      <c r="AA3" s="4"/>
      <c r="AB3" s="4"/>
      <c r="AC3" s="4"/>
      <c r="AD3" s="5">
        <f>SUM(AD4:AD99702)</f>
        <v>-3.1300658757242181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Info!B2:BZ3000""),37,FALSE)),"""")*-1"),-2.3545725)</f>
        <v>-2.3545725000000002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>
        <f t="shared" ref="C4:C32" si="4">IFERROR(F4/D4," - ")</f>
        <v>14.99</v>
      </c>
      <c r="D4" s="16">
        <v>1</v>
      </c>
      <c r="E4" s="16">
        <v>0</v>
      </c>
      <c r="F4" s="17">
        <v>14.99</v>
      </c>
      <c r="G4" s="17">
        <v>0</v>
      </c>
      <c r="H4" s="18">
        <f t="shared" si="1"/>
        <v>0</v>
      </c>
      <c r="I4" s="18">
        <f t="shared" si="2"/>
        <v>0.23107993662441628</v>
      </c>
      <c r="J4" s="17">
        <f t="shared" ref="J4:J32" si="5">F4*0.85+G4+AF4*D4+D4*AE4+AG4+AD4</f>
        <v>3.4638882500000001</v>
      </c>
      <c r="K4" s="17">
        <f t="shared" si="3"/>
        <v>3.4638882500000001</v>
      </c>
      <c r="L4" s="16">
        <v>0</v>
      </c>
      <c r="M4" s="19" t="str">
        <f t="shared" ref="M4:M32" si="6">IFERROR(D4/L4,"-")</f>
        <v>-</v>
      </c>
      <c r="N4" s="16">
        <v>7</v>
      </c>
      <c r="O4" s="20">
        <f t="shared" ref="O4:P4" si="7">D4/7</f>
        <v>0.14285714285714285</v>
      </c>
      <c r="P4" s="20">
        <f t="shared" si="7"/>
        <v>0</v>
      </c>
      <c r="Q4" s="16">
        <f t="shared" ref="Q4:Q32" si="8">ROUNDDOWN(N4/(O4+P4),0)</f>
        <v>49</v>
      </c>
      <c r="R4" s="16"/>
      <c r="S4" s="21">
        <v>0.61538461538461497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3.2870833333333342E-2</v>
      </c>
      <c r="AD4" s="25">
        <f t="shared" ref="AD4:AD32" si="12">IFERROR(AB4*AC4*D4*2,0)</f>
        <v>-4.5361750000000006E-2</v>
      </c>
      <c r="AE4" s="25">
        <v>-3.48</v>
      </c>
      <c r="AF4" s="25">
        <v>-5.7522500000000001</v>
      </c>
      <c r="AG4" s="25">
        <v>0</v>
      </c>
    </row>
    <row r="5" spans="1:33" ht="15.75" customHeight="1" x14ac:dyDescent="0.2">
      <c r="A5" s="28" t="s">
        <v>35</v>
      </c>
      <c r="B5" s="28"/>
      <c r="C5" s="15">
        <f t="shared" si="4"/>
        <v>14.99</v>
      </c>
      <c r="D5" s="29">
        <v>2</v>
      </c>
      <c r="E5" s="29">
        <v>0</v>
      </c>
      <c r="F5" s="30">
        <v>29.98</v>
      </c>
      <c r="G5" s="30">
        <v>-0.08</v>
      </c>
      <c r="H5" s="31">
        <f t="shared" si="1"/>
        <v>2.6684456304202804E-3</v>
      </c>
      <c r="I5" s="31">
        <f t="shared" si="2"/>
        <v>0.22840798446550314</v>
      </c>
      <c r="J5" s="32">
        <f t="shared" si="5"/>
        <v>6.8476713742757847</v>
      </c>
      <c r="K5" s="32">
        <f t="shared" si="3"/>
        <v>3.4238356871378923</v>
      </c>
      <c r="L5" s="29">
        <v>55</v>
      </c>
      <c r="M5" s="33">
        <f t="shared" si="6"/>
        <v>3.6363636363636362E-2</v>
      </c>
      <c r="N5" s="29">
        <v>5</v>
      </c>
      <c r="O5" s="34">
        <f t="shared" ref="O5:P5" si="13">D5/7</f>
        <v>0.2857142857142857</v>
      </c>
      <c r="P5" s="34">
        <f t="shared" si="13"/>
        <v>0</v>
      </c>
      <c r="Q5" s="29">
        <f t="shared" si="8"/>
        <v>17</v>
      </c>
      <c r="R5" s="29"/>
      <c r="S5" s="35">
        <v>1.1200000000000001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3.290892236384705E-2</v>
      </c>
      <c r="AD5" s="39">
        <f t="shared" si="12"/>
        <v>-9.0828625724217849E-2</v>
      </c>
      <c r="AE5" s="39">
        <v>-3.48</v>
      </c>
      <c r="AF5" s="39">
        <v>-5.7522500000000001</v>
      </c>
      <c r="AG5" s="39">
        <v>0</v>
      </c>
    </row>
    <row r="6" spans="1:33" ht="15.75" customHeight="1" x14ac:dyDescent="0.2">
      <c r="A6" s="28" t="s">
        <v>37</v>
      </c>
      <c r="B6" s="28"/>
      <c r="C6" s="15">
        <f t="shared" si="4"/>
        <v>14.99</v>
      </c>
      <c r="D6" s="29">
        <v>5</v>
      </c>
      <c r="E6" s="29">
        <v>0</v>
      </c>
      <c r="F6" s="30">
        <v>74.95</v>
      </c>
      <c r="G6" s="30">
        <v>0</v>
      </c>
      <c r="H6" s="31">
        <f t="shared" si="1"/>
        <v>0</v>
      </c>
      <c r="I6" s="31">
        <f t="shared" si="2"/>
        <v>0.23107993662441637</v>
      </c>
      <c r="J6" s="32">
        <f t="shared" si="5"/>
        <v>17.319441250000008</v>
      </c>
      <c r="K6" s="32">
        <f t="shared" si="3"/>
        <v>3.4638882500000014</v>
      </c>
      <c r="L6" s="29">
        <v>84</v>
      </c>
      <c r="M6" s="33">
        <f t="shared" si="6"/>
        <v>5.9523809523809521E-2</v>
      </c>
      <c r="N6" s="29">
        <v>1</v>
      </c>
      <c r="O6" s="34">
        <f t="shared" ref="O6:P6" si="14">D6/7</f>
        <v>0.7142857142857143</v>
      </c>
      <c r="P6" s="34">
        <f t="shared" si="14"/>
        <v>0</v>
      </c>
      <c r="Q6" s="29">
        <f t="shared" si="8"/>
        <v>1</v>
      </c>
      <c r="R6" s="29"/>
      <c r="S6" s="35">
        <v>1</v>
      </c>
      <c r="T6" s="28" t="s">
        <v>33</v>
      </c>
      <c r="U6" s="36" t="s">
        <v>33</v>
      </c>
      <c r="V6" s="37" t="s">
        <v>33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3.2870833333333342E-2</v>
      </c>
      <c r="AD6" s="39">
        <f t="shared" si="12"/>
        <v>-0.22680875000000003</v>
      </c>
      <c r="AE6" s="39">
        <v>-3.48</v>
      </c>
      <c r="AF6" s="39">
        <v>-5.7522500000000001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 t="s">
        <v>33</v>
      </c>
      <c r="U7" s="36" t="s">
        <v>33</v>
      </c>
      <c r="V7" s="37" t="s">
        <v>33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-5.7522500000000001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19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>
        <v>0.81818181818181801</v>
      </c>
      <c r="T8" s="28" t="s">
        <v>33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-5.75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24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>
        <v>0.73469387755102</v>
      </c>
      <c r="T9" s="28" t="s">
        <v>33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3.2870833333333342E-2</v>
      </c>
      <c r="AD9" s="39">
        <f t="shared" si="12"/>
        <v>0</v>
      </c>
      <c r="AE9" s="39">
        <v>-3.48</v>
      </c>
      <c r="AF9" s="39">
        <v>-5.2522500000000001</v>
      </c>
      <c r="AG9" s="39">
        <v>0</v>
      </c>
    </row>
    <row r="10" spans="1:33" ht="15.75" customHeight="1" x14ac:dyDescent="0.2">
      <c r="A10" s="28" t="s">
        <v>44</v>
      </c>
      <c r="B10" s="28"/>
      <c r="C10" s="15">
        <f t="shared" si="4"/>
        <v>14.99</v>
      </c>
      <c r="D10" s="29">
        <v>1</v>
      </c>
      <c r="E10" s="29">
        <v>0</v>
      </c>
      <c r="F10" s="30">
        <v>14.99</v>
      </c>
      <c r="G10" s="30">
        <v>0</v>
      </c>
      <c r="H10" s="31">
        <f t="shared" si="1"/>
        <v>0</v>
      </c>
      <c r="I10" s="31">
        <f t="shared" si="2"/>
        <v>0.26443550700466978</v>
      </c>
      <c r="J10" s="32">
        <f t="shared" si="5"/>
        <v>3.9638882499999997</v>
      </c>
      <c r="K10" s="32">
        <f t="shared" si="3"/>
        <v>3.9638882499999997</v>
      </c>
      <c r="L10" s="29">
        <v>0</v>
      </c>
      <c r="M10" s="33" t="str">
        <f t="shared" si="6"/>
        <v>-</v>
      </c>
      <c r="N10" s="29">
        <v>34</v>
      </c>
      <c r="O10" s="34">
        <f t="shared" ref="O10:P10" si="18">D10/7</f>
        <v>0.14285714285714285</v>
      </c>
      <c r="P10" s="34">
        <f t="shared" si="18"/>
        <v>0</v>
      </c>
      <c r="Q10" s="29">
        <f t="shared" si="8"/>
        <v>238</v>
      </c>
      <c r="R10" s="29"/>
      <c r="S10" s="35">
        <v>0.63157894736842102</v>
      </c>
      <c r="T10" s="28" t="s">
        <v>33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3.2870833333333342E-2</v>
      </c>
      <c r="AD10" s="39">
        <f t="shared" si="12"/>
        <v>-4.5361750000000006E-2</v>
      </c>
      <c r="AE10" s="39">
        <v>-3.48</v>
      </c>
      <c r="AF10" s="39">
        <v>-5.2522500000000001</v>
      </c>
      <c r="AG10" s="39">
        <v>0</v>
      </c>
    </row>
    <row r="11" spans="1:33" ht="15.75" customHeight="1" x14ac:dyDescent="0.2">
      <c r="A11" s="28" t="s">
        <v>45</v>
      </c>
      <c r="B11" s="28"/>
      <c r="C11" s="15">
        <f t="shared" si="4"/>
        <v>14.99</v>
      </c>
      <c r="D11" s="29">
        <v>1</v>
      </c>
      <c r="E11" s="29">
        <v>0</v>
      </c>
      <c r="F11" s="30">
        <v>14.99</v>
      </c>
      <c r="G11" s="30">
        <v>0</v>
      </c>
      <c r="H11" s="31">
        <f t="shared" si="1"/>
        <v>0</v>
      </c>
      <c r="I11" s="31">
        <f t="shared" si="2"/>
        <v>0.26443550700466978</v>
      </c>
      <c r="J11" s="32">
        <f t="shared" si="5"/>
        <v>3.9638882499999997</v>
      </c>
      <c r="K11" s="32">
        <f t="shared" si="3"/>
        <v>3.9638882499999997</v>
      </c>
      <c r="L11" s="29">
        <v>34</v>
      </c>
      <c r="M11" s="33">
        <f t="shared" si="6"/>
        <v>2.9411764705882353E-2</v>
      </c>
      <c r="N11" s="29">
        <v>32</v>
      </c>
      <c r="O11" s="34">
        <f t="shared" ref="O11:P11" si="19">D11/7</f>
        <v>0.14285714285714285</v>
      </c>
      <c r="P11" s="34">
        <f t="shared" si="19"/>
        <v>0</v>
      </c>
      <c r="Q11" s="29">
        <f t="shared" si="8"/>
        <v>224</v>
      </c>
      <c r="R11" s="29"/>
      <c r="S11" s="35">
        <v>0.88</v>
      </c>
      <c r="T11" s="28" t="s">
        <v>33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3.2870833333333342E-2</v>
      </c>
      <c r="AD11" s="39">
        <f t="shared" si="12"/>
        <v>-4.5361750000000006E-2</v>
      </c>
      <c r="AE11" s="39">
        <v>-3.48</v>
      </c>
      <c r="AF11" s="39">
        <v>-5.2522500000000001</v>
      </c>
      <c r="AG11" s="39">
        <v>0</v>
      </c>
    </row>
    <row r="12" spans="1:33" ht="15.75" customHeight="1" x14ac:dyDescent="0.2">
      <c r="A12" s="28" t="s">
        <v>46</v>
      </c>
      <c r="B12" s="28"/>
      <c r="C12" s="15">
        <f t="shared" si="4"/>
        <v>14.99</v>
      </c>
      <c r="D12" s="29">
        <v>1</v>
      </c>
      <c r="E12" s="29">
        <v>0</v>
      </c>
      <c r="F12" s="30">
        <v>14.99</v>
      </c>
      <c r="G12" s="30">
        <v>0</v>
      </c>
      <c r="H12" s="31">
        <f t="shared" si="1"/>
        <v>0</v>
      </c>
      <c r="I12" s="31">
        <f t="shared" si="2"/>
        <v>0.26443550700466978</v>
      </c>
      <c r="J12" s="32">
        <f t="shared" si="5"/>
        <v>3.9638882499999997</v>
      </c>
      <c r="K12" s="32">
        <f t="shared" si="3"/>
        <v>3.9638882499999997</v>
      </c>
      <c r="L12" s="29">
        <v>0</v>
      </c>
      <c r="M12" s="33" t="str">
        <f t="shared" si="6"/>
        <v>-</v>
      </c>
      <c r="N12" s="29">
        <v>32</v>
      </c>
      <c r="O12" s="34">
        <f t="shared" ref="O12:P12" si="20">D12/7</f>
        <v>0.14285714285714285</v>
      </c>
      <c r="P12" s="34">
        <f t="shared" si="20"/>
        <v>0</v>
      </c>
      <c r="Q12" s="29">
        <f t="shared" si="8"/>
        <v>224</v>
      </c>
      <c r="R12" s="29"/>
      <c r="S12" s="35">
        <v>0.88</v>
      </c>
      <c r="T12" s="28" t="s">
        <v>33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3.2870833333333342E-2</v>
      </c>
      <c r="AD12" s="39">
        <f t="shared" si="12"/>
        <v>-4.5361750000000006E-2</v>
      </c>
      <c r="AE12" s="39">
        <v>-3.48</v>
      </c>
      <c r="AF12" s="39">
        <v>-5.2522500000000001</v>
      </c>
      <c r="AG12" s="39">
        <v>0</v>
      </c>
    </row>
    <row r="13" spans="1:33" ht="15.75" customHeight="1" x14ac:dyDescent="0.2">
      <c r="A13" s="28" t="s">
        <v>47</v>
      </c>
      <c r="B13" s="28"/>
      <c r="C13" s="15">
        <f t="shared" si="4"/>
        <v>14.99</v>
      </c>
      <c r="D13" s="29">
        <v>1</v>
      </c>
      <c r="E13" s="29">
        <v>0</v>
      </c>
      <c r="F13" s="32">
        <v>14.99</v>
      </c>
      <c r="G13" s="30">
        <v>0</v>
      </c>
      <c r="H13" s="31">
        <f t="shared" si="1"/>
        <v>0</v>
      </c>
      <c r="I13" s="31">
        <f t="shared" si="2"/>
        <v>0.26443550700466978</v>
      </c>
      <c r="J13" s="32">
        <f t="shared" si="5"/>
        <v>3.9638882499999997</v>
      </c>
      <c r="K13" s="32">
        <f t="shared" si="3"/>
        <v>3.9638882499999997</v>
      </c>
      <c r="L13" s="29">
        <v>22</v>
      </c>
      <c r="M13" s="33">
        <f t="shared" si="6"/>
        <v>4.5454545454545456E-2</v>
      </c>
      <c r="N13" s="29">
        <v>30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210</v>
      </c>
      <c r="R13" s="29"/>
      <c r="S13" s="35">
        <v>0.70588235294117596</v>
      </c>
      <c r="T13" s="28" t="s">
        <v>33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3.2870833333333342E-2</v>
      </c>
      <c r="AD13" s="39">
        <f t="shared" si="12"/>
        <v>-4.5361750000000006E-2</v>
      </c>
      <c r="AE13" s="39">
        <v>-3.48</v>
      </c>
      <c r="AF13" s="39">
        <v>-5.2522500000000001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44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0.56521739130434701</v>
      </c>
      <c r="T14" s="28" t="s">
        <v>33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3.2870833333333342E-2</v>
      </c>
      <c r="AD14" s="39">
        <f t="shared" si="12"/>
        <v>0</v>
      </c>
      <c r="AE14" s="39">
        <v>-3.48</v>
      </c>
      <c r="AF14" s="39">
        <v>-5.2522500000000001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44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>
        <v>0.59770114942528696</v>
      </c>
      <c r="T15" s="28" t="s">
        <v>33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3.2870833333333342E-2</v>
      </c>
      <c r="AD15" s="39">
        <f t="shared" si="12"/>
        <v>0</v>
      </c>
      <c r="AE15" s="39">
        <v>-3.48</v>
      </c>
      <c r="AF15" s="39">
        <v>-5.2522500000000001</v>
      </c>
      <c r="AG15" s="39">
        <v>0</v>
      </c>
    </row>
    <row r="16" spans="1:33" ht="15.75" customHeight="1" x14ac:dyDescent="0.2">
      <c r="A16" s="28" t="s">
        <v>50</v>
      </c>
      <c r="B16" s="28"/>
      <c r="C16" s="15">
        <f t="shared" si="4"/>
        <v>12.99</v>
      </c>
      <c r="D16" s="29">
        <v>1</v>
      </c>
      <c r="E16" s="29">
        <v>0</v>
      </c>
      <c r="F16" s="32">
        <v>12.99</v>
      </c>
      <c r="G16" s="30">
        <v>-0.02</v>
      </c>
      <c r="H16" s="31">
        <f t="shared" si="1"/>
        <v>1.539645881447267E-3</v>
      </c>
      <c r="I16" s="31">
        <f t="shared" si="2"/>
        <v>0.17273966512702074</v>
      </c>
      <c r="J16" s="32">
        <f t="shared" si="5"/>
        <v>2.2438882499999995</v>
      </c>
      <c r="K16" s="32">
        <f t="shared" si="3"/>
        <v>2.2438882499999995</v>
      </c>
      <c r="L16" s="29">
        <v>28</v>
      </c>
      <c r="M16" s="33">
        <f t="shared" si="6"/>
        <v>3.5714285714285712E-2</v>
      </c>
      <c r="N16" s="29">
        <v>43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301</v>
      </c>
      <c r="R16" s="29"/>
      <c r="S16" s="35">
        <v>0.61904761904761896</v>
      </c>
      <c r="T16" s="28" t="s">
        <v>33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3.2870833333333342E-2</v>
      </c>
      <c r="AD16" s="39">
        <f t="shared" si="12"/>
        <v>-4.5361750000000006E-2</v>
      </c>
      <c r="AE16" s="39">
        <v>-3.48</v>
      </c>
      <c r="AF16" s="39">
        <v>-5.2522500000000001</v>
      </c>
      <c r="AG16" s="39">
        <v>0</v>
      </c>
    </row>
    <row r="17" spans="1:33" ht="15.75" customHeight="1" x14ac:dyDescent="0.2">
      <c r="A17" s="28" t="s">
        <v>51</v>
      </c>
      <c r="B17" s="28"/>
      <c r="C17" s="15">
        <f t="shared" si="4"/>
        <v>12.99</v>
      </c>
      <c r="D17" s="29">
        <v>1</v>
      </c>
      <c r="E17" s="29">
        <v>0</v>
      </c>
      <c r="F17" s="32">
        <v>12.99</v>
      </c>
      <c r="G17" s="30">
        <v>-0.02</v>
      </c>
      <c r="H17" s="31">
        <f t="shared" si="1"/>
        <v>1.539645881447267E-3</v>
      </c>
      <c r="I17" s="31">
        <f t="shared" si="2"/>
        <v>0.17273966512702074</v>
      </c>
      <c r="J17" s="32">
        <f t="shared" si="5"/>
        <v>2.2438882499999995</v>
      </c>
      <c r="K17" s="32">
        <f t="shared" si="3"/>
        <v>2.2438882499999995</v>
      </c>
      <c r="L17" s="29">
        <v>25</v>
      </c>
      <c r="M17" s="33">
        <f t="shared" si="6"/>
        <v>0.04</v>
      </c>
      <c r="N17" s="29">
        <v>41</v>
      </c>
      <c r="O17" s="34">
        <f t="shared" ref="O17:P17" si="25">D17/7</f>
        <v>0.14285714285714285</v>
      </c>
      <c r="P17" s="34">
        <f t="shared" si="25"/>
        <v>0</v>
      </c>
      <c r="Q17" s="29">
        <f t="shared" si="8"/>
        <v>287</v>
      </c>
      <c r="R17" s="29"/>
      <c r="S17" s="35">
        <v>0.52525252525252497</v>
      </c>
      <c r="T17" s="28" t="s">
        <v>33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3.2870833333333342E-2</v>
      </c>
      <c r="AD17" s="39">
        <f t="shared" si="12"/>
        <v>-4.5361750000000006E-2</v>
      </c>
      <c r="AE17" s="39">
        <v>-3.48</v>
      </c>
      <c r="AF17" s="39">
        <v>-5.2522500000000001</v>
      </c>
      <c r="AG17" s="39">
        <v>0</v>
      </c>
    </row>
    <row r="18" spans="1:33" ht="15.75" customHeight="1" x14ac:dyDescent="0.2">
      <c r="A18" s="28" t="s">
        <v>52</v>
      </c>
      <c r="B18" s="28"/>
      <c r="C18" s="15">
        <f t="shared" si="4"/>
        <v>12.99</v>
      </c>
      <c r="D18" s="29">
        <v>5</v>
      </c>
      <c r="E18" s="29">
        <v>0</v>
      </c>
      <c r="F18" s="32">
        <v>64.95</v>
      </c>
      <c r="G18" s="30">
        <v>0</v>
      </c>
      <c r="H18" s="31">
        <f t="shared" si="1"/>
        <v>0</v>
      </c>
      <c r="I18" s="31">
        <f t="shared" si="2"/>
        <v>0.17427931100846811</v>
      </c>
      <c r="J18" s="32">
        <f t="shared" si="5"/>
        <v>11.319441250000004</v>
      </c>
      <c r="K18" s="32">
        <f t="shared" si="3"/>
        <v>2.2638882500000008</v>
      </c>
      <c r="L18" s="29">
        <v>30</v>
      </c>
      <c r="M18" s="33">
        <f t="shared" si="6"/>
        <v>0.16666666666666666</v>
      </c>
      <c r="N18" s="29">
        <v>37</v>
      </c>
      <c r="O18" s="34">
        <f t="shared" ref="O18:P18" si="26">D18/7</f>
        <v>0.7142857142857143</v>
      </c>
      <c r="P18" s="34">
        <f t="shared" si="26"/>
        <v>0</v>
      </c>
      <c r="Q18" s="29">
        <f t="shared" si="8"/>
        <v>51</v>
      </c>
      <c r="R18" s="29"/>
      <c r="S18" s="35">
        <v>0.53846153846153799</v>
      </c>
      <c r="T18" s="28" t="s">
        <v>33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3.2870833333333342E-2</v>
      </c>
      <c r="AD18" s="39">
        <f t="shared" si="12"/>
        <v>-0.22680875000000003</v>
      </c>
      <c r="AE18" s="39">
        <v>-3.48</v>
      </c>
      <c r="AF18" s="39">
        <v>-5.2522500000000001</v>
      </c>
      <c r="AG18" s="39">
        <v>0</v>
      </c>
    </row>
    <row r="19" spans="1:33" ht="15.75" customHeight="1" x14ac:dyDescent="0.2">
      <c r="A19" s="28" t="s">
        <v>54</v>
      </c>
      <c r="B19" s="28"/>
      <c r="C19" s="15">
        <f t="shared" si="4"/>
        <v>12.99</v>
      </c>
      <c r="D19" s="29">
        <v>4</v>
      </c>
      <c r="E19" s="29">
        <v>0</v>
      </c>
      <c r="F19" s="32">
        <v>51.96</v>
      </c>
      <c r="G19" s="30">
        <v>0</v>
      </c>
      <c r="H19" s="31">
        <f t="shared" si="1"/>
        <v>0</v>
      </c>
      <c r="I19" s="31">
        <f t="shared" si="2"/>
        <v>0.17427931100846797</v>
      </c>
      <c r="J19" s="32">
        <f t="shared" si="5"/>
        <v>9.0555529999999962</v>
      </c>
      <c r="K19" s="32">
        <f t="shared" si="3"/>
        <v>2.263888249999999</v>
      </c>
      <c r="L19" s="29">
        <v>34</v>
      </c>
      <c r="M19" s="33">
        <f t="shared" si="6"/>
        <v>0.11764705882352941</v>
      </c>
      <c r="N19" s="29">
        <v>54</v>
      </c>
      <c r="O19" s="34">
        <f t="shared" ref="O19:P19" si="27">D19/7</f>
        <v>0.5714285714285714</v>
      </c>
      <c r="P19" s="34">
        <f t="shared" si="27"/>
        <v>0</v>
      </c>
      <c r="Q19" s="29">
        <f t="shared" si="8"/>
        <v>94</v>
      </c>
      <c r="R19" s="29"/>
      <c r="S19" s="35">
        <v>0.51798561151079103</v>
      </c>
      <c r="T19" s="28" t="s">
        <v>33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3.2870833333333342E-2</v>
      </c>
      <c r="AD19" s="39">
        <f t="shared" si="12"/>
        <v>-0.18144700000000002</v>
      </c>
      <c r="AE19" s="39">
        <v>-3.48</v>
      </c>
      <c r="AF19" s="39">
        <v>-5.2522500000000001</v>
      </c>
      <c r="AG19" s="39">
        <v>0</v>
      </c>
    </row>
    <row r="20" spans="1:33" ht="15.75" customHeight="1" x14ac:dyDescent="0.2">
      <c r="A20" s="28" t="s">
        <v>55</v>
      </c>
      <c r="B20" s="28"/>
      <c r="C20" s="15">
        <f t="shared" si="4"/>
        <v>12.99</v>
      </c>
      <c r="D20" s="29">
        <v>3</v>
      </c>
      <c r="E20" s="29">
        <v>0</v>
      </c>
      <c r="F20" s="32">
        <v>38.97</v>
      </c>
      <c r="G20" s="30">
        <v>0</v>
      </c>
      <c r="H20" s="31">
        <f t="shared" si="1"/>
        <v>0</v>
      </c>
      <c r="I20" s="31">
        <f t="shared" si="2"/>
        <v>0.174279311008468</v>
      </c>
      <c r="J20" s="32">
        <f t="shared" si="5"/>
        <v>6.791664749999998</v>
      </c>
      <c r="K20" s="32">
        <f t="shared" si="3"/>
        <v>2.2638882499999995</v>
      </c>
      <c r="L20" s="29">
        <v>37</v>
      </c>
      <c r="M20" s="33">
        <f t="shared" si="6"/>
        <v>8.1081081081081086E-2</v>
      </c>
      <c r="N20" s="29">
        <v>51</v>
      </c>
      <c r="O20" s="34">
        <f t="shared" ref="O20:P20" si="28">D20/7</f>
        <v>0.42857142857142855</v>
      </c>
      <c r="P20" s="34">
        <f t="shared" si="28"/>
        <v>0</v>
      </c>
      <c r="Q20" s="29">
        <f t="shared" si="8"/>
        <v>119</v>
      </c>
      <c r="R20" s="29"/>
      <c r="S20" s="35">
        <v>0.52713178294573604</v>
      </c>
      <c r="T20" s="28" t="s">
        <v>33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3.2870833333333342E-2</v>
      </c>
      <c r="AD20" s="39">
        <f t="shared" si="12"/>
        <v>-0.13608525000000002</v>
      </c>
      <c r="AE20" s="39">
        <v>-3.48</v>
      </c>
      <c r="AF20" s="39">
        <v>-5.2522500000000001</v>
      </c>
      <c r="AG20" s="39">
        <v>0</v>
      </c>
    </row>
    <row r="21" spans="1:33" ht="15.75" customHeight="1" x14ac:dyDescent="0.2">
      <c r="A21" s="28" t="s">
        <v>56</v>
      </c>
      <c r="B21" s="28"/>
      <c r="C21" s="15">
        <f t="shared" si="4"/>
        <v>12.989999999999998</v>
      </c>
      <c r="D21" s="29">
        <v>7</v>
      </c>
      <c r="E21" s="29">
        <v>0</v>
      </c>
      <c r="F21" s="32">
        <v>90.929999999999993</v>
      </c>
      <c r="G21" s="30">
        <v>0</v>
      </c>
      <c r="H21" s="31">
        <f t="shared" si="1"/>
        <v>0</v>
      </c>
      <c r="I21" s="31">
        <f t="shared" si="2"/>
        <v>0.17427931100846805</v>
      </c>
      <c r="J21" s="32">
        <f t="shared" si="5"/>
        <v>15.847217749999999</v>
      </c>
      <c r="K21" s="32">
        <f t="shared" si="3"/>
        <v>2.2638882499999999</v>
      </c>
      <c r="L21" s="29">
        <v>24</v>
      </c>
      <c r="M21" s="33">
        <f t="shared" si="6"/>
        <v>0.29166666666666669</v>
      </c>
      <c r="N21" s="29">
        <v>45</v>
      </c>
      <c r="O21" s="34">
        <f t="shared" ref="O21:P21" si="29">D21/7</f>
        <v>1</v>
      </c>
      <c r="P21" s="34">
        <f t="shared" si="29"/>
        <v>0</v>
      </c>
      <c r="Q21" s="29">
        <f t="shared" si="8"/>
        <v>45</v>
      </c>
      <c r="R21" s="29"/>
      <c r="S21" s="35">
        <v>0.52777777777777701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3.2870833333333342E-2</v>
      </c>
      <c r="AD21" s="39">
        <f t="shared" si="12"/>
        <v>-0.31753225000000007</v>
      </c>
      <c r="AE21" s="39">
        <v>-3.48</v>
      </c>
      <c r="AF21" s="39">
        <v>-5.2522500000000001</v>
      </c>
      <c r="AG21" s="39">
        <v>0</v>
      </c>
    </row>
    <row r="22" spans="1:33" ht="15.75" customHeight="1" x14ac:dyDescent="0.2">
      <c r="A22" s="28" t="s">
        <v>57</v>
      </c>
      <c r="B22" s="28"/>
      <c r="C22" s="15">
        <f t="shared" si="4"/>
        <v>8.66</v>
      </c>
      <c r="D22" s="29">
        <v>3</v>
      </c>
      <c r="E22" s="29">
        <v>0</v>
      </c>
      <c r="F22" s="30">
        <v>25.98</v>
      </c>
      <c r="G22" s="30">
        <v>0</v>
      </c>
      <c r="H22" s="31">
        <f t="shared" si="1"/>
        <v>0</v>
      </c>
      <c r="I22" s="31">
        <f t="shared" si="2"/>
        <v>-0.16358103348729797</v>
      </c>
      <c r="J22" s="32">
        <f t="shared" si="5"/>
        <v>-4.2498352500000012</v>
      </c>
      <c r="K22" s="32">
        <f t="shared" si="3"/>
        <v>-1.4166117500000004</v>
      </c>
      <c r="L22" s="29">
        <v>19</v>
      </c>
      <c r="M22" s="33">
        <f t="shared" si="6"/>
        <v>0.15789473684210525</v>
      </c>
      <c r="N22" s="29">
        <v>43</v>
      </c>
      <c r="O22" s="34">
        <f t="shared" ref="O22:P22" si="30">D22/7</f>
        <v>0.42857142857142855</v>
      </c>
      <c r="P22" s="34">
        <f t="shared" si="30"/>
        <v>0</v>
      </c>
      <c r="Q22" s="29">
        <f t="shared" si="8"/>
        <v>100</v>
      </c>
      <c r="R22" s="29"/>
      <c r="S22" s="35">
        <v>0.76595744680850997</v>
      </c>
      <c r="T22" s="28" t="s">
        <v>33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3.2870833333333342E-2</v>
      </c>
      <c r="AD22" s="39">
        <f t="shared" si="12"/>
        <v>-0.13608525000000002</v>
      </c>
      <c r="AE22" s="39">
        <v>-3.48</v>
      </c>
      <c r="AF22" s="39">
        <v>-5.2522500000000001</v>
      </c>
      <c r="AG22" s="39">
        <v>0</v>
      </c>
    </row>
    <row r="23" spans="1:33" ht="15.75" customHeight="1" x14ac:dyDescent="0.2">
      <c r="A23" s="28" t="s">
        <v>58</v>
      </c>
      <c r="B23" s="28"/>
      <c r="C23" s="15">
        <f t="shared" si="4"/>
        <v>12.99</v>
      </c>
      <c r="D23" s="29">
        <v>2</v>
      </c>
      <c r="E23" s="29">
        <v>0</v>
      </c>
      <c r="F23" s="32">
        <v>25.98</v>
      </c>
      <c r="G23" s="30">
        <v>0</v>
      </c>
      <c r="H23" s="31">
        <f t="shared" si="1"/>
        <v>0</v>
      </c>
      <c r="I23" s="31">
        <f t="shared" si="2"/>
        <v>0.17427931100846797</v>
      </c>
      <c r="J23" s="32">
        <f t="shared" si="5"/>
        <v>4.5277764999999981</v>
      </c>
      <c r="K23" s="32">
        <f t="shared" si="3"/>
        <v>2.263888249999999</v>
      </c>
      <c r="L23" s="29">
        <v>34</v>
      </c>
      <c r="M23" s="33">
        <f t="shared" si="6"/>
        <v>5.8823529411764705E-2</v>
      </c>
      <c r="N23" s="29">
        <v>51</v>
      </c>
      <c r="O23" s="34">
        <f t="shared" ref="O23:P23" si="31">D23/7</f>
        <v>0.2857142857142857</v>
      </c>
      <c r="P23" s="34">
        <f t="shared" si="31"/>
        <v>0</v>
      </c>
      <c r="Q23" s="29">
        <f t="shared" si="8"/>
        <v>178</v>
      </c>
      <c r="R23" s="29"/>
      <c r="S23" s="35">
        <v>0.62921348314606695</v>
      </c>
      <c r="T23" s="28">
        <v>220</v>
      </c>
      <c r="U23" s="36" t="s">
        <v>33</v>
      </c>
      <c r="V23" s="37" t="s">
        <v>761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3.2870833333333342E-2</v>
      </c>
      <c r="AD23" s="39">
        <f t="shared" si="12"/>
        <v>-9.0723500000000012E-2</v>
      </c>
      <c r="AE23" s="39">
        <v>-3.48</v>
      </c>
      <c r="AF23" s="39">
        <v>-5.2522500000000001</v>
      </c>
      <c r="AG23" s="39">
        <v>0</v>
      </c>
    </row>
    <row r="24" spans="1:33" ht="15.75" customHeight="1" x14ac:dyDescent="0.2">
      <c r="A24" s="28" t="s">
        <v>59</v>
      </c>
      <c r="B24" s="28"/>
      <c r="C24" s="15">
        <f t="shared" si="4"/>
        <v>12.99</v>
      </c>
      <c r="D24" s="29">
        <v>6</v>
      </c>
      <c r="E24" s="29">
        <v>1</v>
      </c>
      <c r="F24" s="32">
        <v>77.94</v>
      </c>
      <c r="G24" s="32">
        <v>0</v>
      </c>
      <c r="H24" s="31">
        <f t="shared" si="1"/>
        <v>0</v>
      </c>
      <c r="I24" s="31">
        <f t="shared" si="2"/>
        <v>0.174279311008468</v>
      </c>
      <c r="J24" s="32">
        <f t="shared" si="5"/>
        <v>13.583329499999996</v>
      </c>
      <c r="K24" s="32">
        <f t="shared" si="3"/>
        <v>2.2638882499999995</v>
      </c>
      <c r="L24" s="29">
        <v>35</v>
      </c>
      <c r="M24" s="33">
        <f t="shared" si="6"/>
        <v>0.17142857142857143</v>
      </c>
      <c r="N24" s="29">
        <v>46</v>
      </c>
      <c r="O24" s="34">
        <f t="shared" ref="O24:P24" si="32">D24/7</f>
        <v>0.8571428571428571</v>
      </c>
      <c r="P24" s="34">
        <f t="shared" si="32"/>
        <v>0.14285714285714285</v>
      </c>
      <c r="Q24" s="29">
        <f t="shared" si="8"/>
        <v>46</v>
      </c>
      <c r="R24" s="29"/>
      <c r="S24" s="35">
        <v>0.68131868131868101</v>
      </c>
      <c r="T24" s="28">
        <v>220</v>
      </c>
      <c r="U24" s="36" t="s">
        <v>33</v>
      </c>
      <c r="V24" s="37" t="s">
        <v>761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3.2870833333333342E-2</v>
      </c>
      <c r="AD24" s="39">
        <f t="shared" si="12"/>
        <v>-0.27217050000000004</v>
      </c>
      <c r="AE24" s="39">
        <v>-3.48</v>
      </c>
      <c r="AF24" s="39">
        <v>-5.2522500000000001</v>
      </c>
      <c r="AG24" s="39">
        <v>0</v>
      </c>
    </row>
    <row r="25" spans="1:33" ht="15.75" customHeight="1" x14ac:dyDescent="0.2">
      <c r="A25" s="14" t="s">
        <v>60</v>
      </c>
      <c r="B25" s="14"/>
      <c r="C25" s="15">
        <f t="shared" si="4"/>
        <v>12.99</v>
      </c>
      <c r="D25" s="16">
        <v>4</v>
      </c>
      <c r="E25" s="16">
        <v>1</v>
      </c>
      <c r="F25" s="17">
        <v>51.96</v>
      </c>
      <c r="G25" s="17">
        <v>0</v>
      </c>
      <c r="H25" s="31">
        <f t="shared" si="1"/>
        <v>0</v>
      </c>
      <c r="I25" s="31">
        <f t="shared" si="2"/>
        <v>0.1744525211701308</v>
      </c>
      <c r="J25" s="32">
        <f t="shared" si="5"/>
        <v>9.0645529999999965</v>
      </c>
      <c r="K25" s="32">
        <f t="shared" si="3"/>
        <v>2.2661382499999991</v>
      </c>
      <c r="L25" s="16">
        <v>37</v>
      </c>
      <c r="M25" s="33">
        <f t="shared" si="6"/>
        <v>0.10810810810810811</v>
      </c>
      <c r="N25" s="16">
        <v>32</v>
      </c>
      <c r="O25" s="34">
        <f t="shared" ref="O25:P25" si="33">D25/7</f>
        <v>0.5714285714285714</v>
      </c>
      <c r="P25" s="34">
        <f t="shared" si="33"/>
        <v>0.14285714285714285</v>
      </c>
      <c r="Q25" s="29">
        <f t="shared" si="8"/>
        <v>44</v>
      </c>
      <c r="R25" s="29"/>
      <c r="S25" s="21">
        <v>0.79069767441860461</v>
      </c>
      <c r="T25" s="28">
        <v>220</v>
      </c>
      <c r="U25" s="36" t="s">
        <v>33</v>
      </c>
      <c r="V25" s="37" t="s">
        <v>762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3.2870833333333342E-2</v>
      </c>
      <c r="AD25" s="39">
        <f t="shared" si="12"/>
        <v>-0.18144700000000002</v>
      </c>
      <c r="AE25" s="25">
        <v>-3.48</v>
      </c>
      <c r="AF25" s="25">
        <v>-5.25</v>
      </c>
      <c r="AG25" s="25">
        <v>0</v>
      </c>
    </row>
    <row r="26" spans="1:33" ht="15.75" customHeight="1" x14ac:dyDescent="0.2">
      <c r="A26" s="14" t="s">
        <v>61</v>
      </c>
      <c r="B26" s="14"/>
      <c r="C26" s="15">
        <f t="shared" si="4"/>
        <v>12.99</v>
      </c>
      <c r="D26" s="16">
        <v>8</v>
      </c>
      <c r="E26" s="16">
        <v>0</v>
      </c>
      <c r="F26" s="17">
        <v>103.92</v>
      </c>
      <c r="G26" s="17">
        <v>0</v>
      </c>
      <c r="H26" s="31">
        <f t="shared" si="1"/>
        <v>0</v>
      </c>
      <c r="I26" s="31">
        <f t="shared" si="2"/>
        <v>0.16196214395688982</v>
      </c>
      <c r="J26" s="32">
        <f t="shared" si="5"/>
        <v>16.831105999999991</v>
      </c>
      <c r="K26" s="32">
        <f t="shared" si="3"/>
        <v>2.1038882499999989</v>
      </c>
      <c r="L26" s="16">
        <v>39</v>
      </c>
      <c r="M26" s="33">
        <f t="shared" si="6"/>
        <v>0.20512820512820512</v>
      </c>
      <c r="N26" s="16">
        <v>33</v>
      </c>
      <c r="O26" s="34">
        <f t="shared" ref="O26:P26" si="34">D26/7</f>
        <v>1.1428571428571428</v>
      </c>
      <c r="P26" s="34">
        <f t="shared" si="34"/>
        <v>0</v>
      </c>
      <c r="Q26" s="29">
        <f t="shared" si="8"/>
        <v>28</v>
      </c>
      <c r="R26" s="29"/>
      <c r="S26" s="21">
        <v>1.093333333333333</v>
      </c>
      <c r="T26" s="28">
        <v>40</v>
      </c>
      <c r="U26" s="36" t="s">
        <v>33</v>
      </c>
      <c r="V26" s="37" t="s">
        <v>762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3.2870833333333342E-2</v>
      </c>
      <c r="AD26" s="39">
        <f t="shared" si="12"/>
        <v>-0.36289400000000005</v>
      </c>
      <c r="AE26" s="25">
        <v>-3.64</v>
      </c>
      <c r="AF26" s="25">
        <v>-5.2522500000000001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33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0.9555555555555556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3.2870833333333342E-2</v>
      </c>
      <c r="AD27" s="39">
        <f t="shared" si="12"/>
        <v>0</v>
      </c>
      <c r="AE27" s="25">
        <v>-3.64</v>
      </c>
      <c r="AF27" s="25">
        <v>-5.2522500000000001</v>
      </c>
      <c r="AG27" s="25">
        <v>0</v>
      </c>
    </row>
    <row r="28" spans="1:33" ht="15.75" customHeight="1" x14ac:dyDescent="0.2">
      <c r="A28" s="14" t="s">
        <v>63</v>
      </c>
      <c r="B28" s="14"/>
      <c r="C28" s="15">
        <f t="shared" si="4"/>
        <v>12.99</v>
      </c>
      <c r="D28" s="16">
        <v>6</v>
      </c>
      <c r="E28" s="16">
        <v>0</v>
      </c>
      <c r="F28" s="17">
        <v>77.94</v>
      </c>
      <c r="G28" s="17">
        <v>0</v>
      </c>
      <c r="H28" s="31">
        <f t="shared" si="1"/>
        <v>0</v>
      </c>
      <c r="I28" s="31">
        <f t="shared" si="2"/>
        <v>0.16196214395688985</v>
      </c>
      <c r="J28" s="32">
        <f t="shared" si="5"/>
        <v>12.623329499999995</v>
      </c>
      <c r="K28" s="32">
        <f t="shared" si="3"/>
        <v>2.1038882499999993</v>
      </c>
      <c r="L28" s="16">
        <v>30</v>
      </c>
      <c r="M28" s="33">
        <f t="shared" si="6"/>
        <v>0.2</v>
      </c>
      <c r="N28" s="16">
        <v>28</v>
      </c>
      <c r="O28" s="34">
        <f t="shared" ref="O28:P28" si="36">D28/7</f>
        <v>0.8571428571428571</v>
      </c>
      <c r="P28" s="34">
        <f t="shared" si="36"/>
        <v>0</v>
      </c>
      <c r="Q28" s="29">
        <f t="shared" si="8"/>
        <v>32</v>
      </c>
      <c r="R28" s="29"/>
      <c r="S28" s="21">
        <v>1.010752688172043</v>
      </c>
      <c r="T28" s="14" t="s">
        <v>33</v>
      </c>
      <c r="U28" s="22">
        <v>40</v>
      </c>
      <c r="V28" s="43" t="s">
        <v>763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3.2870833333333342E-2</v>
      </c>
      <c r="AD28" s="39">
        <f t="shared" si="12"/>
        <v>-0.27217050000000004</v>
      </c>
      <c r="AE28" s="25">
        <v>-3.64</v>
      </c>
      <c r="AF28" s="25">
        <v>-5.2522500000000001</v>
      </c>
      <c r="AG28" s="25">
        <v>0</v>
      </c>
    </row>
    <row r="29" spans="1:33" ht="15.75" customHeight="1" x14ac:dyDescent="0.2">
      <c r="A29" s="14" t="s">
        <v>65</v>
      </c>
      <c r="B29" s="14"/>
      <c r="C29" s="15">
        <f t="shared" si="4"/>
        <v>10.391999999999999</v>
      </c>
      <c r="D29" s="16">
        <v>5</v>
      </c>
      <c r="E29" s="16">
        <v>0</v>
      </c>
      <c r="F29" s="17">
        <v>51.96</v>
      </c>
      <c r="G29" s="17">
        <v>0</v>
      </c>
      <c r="H29" s="31">
        <f t="shared" si="1"/>
        <v>0</v>
      </c>
      <c r="I29" s="31">
        <f t="shared" si="2"/>
        <v>0.2591605483785614</v>
      </c>
      <c r="J29" s="32">
        <f t="shared" si="5"/>
        <v>13.46598209375005</v>
      </c>
      <c r="K29" s="32">
        <f t="shared" si="3"/>
        <v>2.6931964187500101</v>
      </c>
      <c r="L29" s="16">
        <v>23</v>
      </c>
      <c r="M29" s="33">
        <f t="shared" si="6"/>
        <v>0.21739130434782608</v>
      </c>
      <c r="N29" s="16">
        <v>27</v>
      </c>
      <c r="O29" s="34">
        <f t="shared" ref="O29:P29" si="37">D29/7</f>
        <v>0.7142857142857143</v>
      </c>
      <c r="P29" s="34">
        <f t="shared" si="37"/>
        <v>0</v>
      </c>
      <c r="Q29" s="29">
        <f t="shared" si="8"/>
        <v>37</v>
      </c>
      <c r="R29" s="29"/>
      <c r="S29" s="21">
        <v>1.172413793103448</v>
      </c>
      <c r="T29" s="14" t="s">
        <v>33</v>
      </c>
      <c r="U29" s="22">
        <v>40</v>
      </c>
      <c r="V29" s="43" t="s">
        <v>764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3.2870833333333342E-2</v>
      </c>
      <c r="AD29" s="39">
        <f t="shared" si="12"/>
        <v>-0.22680875000000003</v>
      </c>
      <c r="AE29" s="25">
        <v>-3.64</v>
      </c>
      <c r="AF29" s="25">
        <v>-2.4546418312499898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12.99</v>
      </c>
      <c r="D30" s="16">
        <v>1</v>
      </c>
      <c r="E30" s="16">
        <v>0</v>
      </c>
      <c r="F30" s="17">
        <v>12.99</v>
      </c>
      <c r="G30" s="17">
        <v>-0.35</v>
      </c>
      <c r="H30" s="31">
        <f t="shared" si="1"/>
        <v>2.6943802925327172E-2</v>
      </c>
      <c r="I30" s="31">
        <f t="shared" si="2"/>
        <v>0.35808820246343337</v>
      </c>
      <c r="J30" s="32">
        <f t="shared" si="5"/>
        <v>4.6515657499999996</v>
      </c>
      <c r="K30" s="32">
        <f t="shared" si="3"/>
        <v>4.6515657499999996</v>
      </c>
      <c r="L30" s="16">
        <v>24</v>
      </c>
      <c r="M30" s="33">
        <f t="shared" si="6"/>
        <v>4.1666666666666664E-2</v>
      </c>
      <c r="N30" s="16">
        <v>25</v>
      </c>
      <c r="O30" s="34">
        <f t="shared" ref="O30:P30" si="38">D30/7</f>
        <v>0.14285714285714285</v>
      </c>
      <c r="P30" s="34">
        <f t="shared" si="38"/>
        <v>0</v>
      </c>
      <c r="Q30" s="29">
        <f t="shared" si="8"/>
        <v>175</v>
      </c>
      <c r="R30" s="29"/>
      <c r="S30" s="21">
        <v>1.341772151898734</v>
      </c>
      <c r="T30" s="14" t="s">
        <v>33</v>
      </c>
      <c r="U30" s="22">
        <v>40</v>
      </c>
      <c r="V30" s="43" t="s">
        <v>765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3.2870833333333342E-2</v>
      </c>
      <c r="AD30" s="39">
        <f t="shared" si="12"/>
        <v>-4.5361750000000006E-2</v>
      </c>
      <c r="AE30" s="25">
        <v>-3.64</v>
      </c>
      <c r="AF30" s="25">
        <v>-2.3545725000000002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4"/>
        <v>12.99</v>
      </c>
      <c r="D31" s="16">
        <v>1</v>
      </c>
      <c r="E31" s="16">
        <v>0</v>
      </c>
      <c r="F31" s="17">
        <v>12.99</v>
      </c>
      <c r="G31" s="44">
        <v>-1.4</v>
      </c>
      <c r="H31" s="31">
        <f t="shared" si="1"/>
        <v>0.10777521170130869</v>
      </c>
      <c r="I31" s="31">
        <f t="shared" si="2"/>
        <v>0.27725679368745182</v>
      </c>
      <c r="J31" s="32">
        <f t="shared" si="5"/>
        <v>3.6015657499999989</v>
      </c>
      <c r="K31" s="32">
        <f t="shared" si="3"/>
        <v>3.6015657499999989</v>
      </c>
      <c r="L31" s="16">
        <v>28</v>
      </c>
      <c r="M31" s="33">
        <f t="shared" si="6"/>
        <v>3.5714285714285712E-2</v>
      </c>
      <c r="N31" s="16">
        <v>24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168</v>
      </c>
      <c r="R31" s="29"/>
      <c r="S31" s="21">
        <v>1.3783783783783701</v>
      </c>
      <c r="T31" s="14">
        <v>80</v>
      </c>
      <c r="U31" s="22">
        <v>40</v>
      </c>
      <c r="V31" s="43" t="s">
        <v>1357</v>
      </c>
      <c r="W31" s="14">
        <v>1</v>
      </c>
      <c r="X31" s="38">
        <f t="shared" si="9"/>
        <v>1</v>
      </c>
      <c r="Y31" s="39">
        <f t="shared" si="10"/>
        <v>1.4</v>
      </c>
      <c r="Z31" s="14">
        <v>0</v>
      </c>
      <c r="AA31" s="14" t="s">
        <v>34</v>
      </c>
      <c r="AB31" s="40">
        <f t="shared" si="11"/>
        <v>-0.69</v>
      </c>
      <c r="AC31" s="27">
        <v>3.2870833333333342E-2</v>
      </c>
      <c r="AD31" s="39">
        <f t="shared" si="12"/>
        <v>-4.5361750000000006E-2</v>
      </c>
      <c r="AE31" s="45">
        <v>-3.64</v>
      </c>
      <c r="AF31" s="45">
        <v>-2.3545725000000002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24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1.0292397660818711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3.2870833333333342E-2</v>
      </c>
      <c r="AD32" s="39">
        <f t="shared" si="12"/>
        <v>0</v>
      </c>
      <c r="AE32" s="60">
        <v>-3.64</v>
      </c>
      <c r="AF32" s="60">
        <v>-2.3545725000000002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1:33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1:33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1:33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1:33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 Handles - 3 Inch Handle Pulls - 10 Pack of Kitchen Cabinet Hardware")</f>
        <v>Black Kitchen Cabinet Pull Handles - 3 Inch Handle Pulls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Info!B1:BJ5000""),2,FALSE),"""")"),"B07PRCYS13")</f>
        <v>B07PRCYS13</v>
      </c>
      <c r="B2" s="2" t="s">
        <v>766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10.494333318094307</v>
      </c>
      <c r="D3" s="4">
        <f>SUM(D4:D99702)</f>
        <v>6</v>
      </c>
      <c r="E3" s="4"/>
      <c r="F3" s="5">
        <f t="shared" ref="F3:G3" si="0">SUM(F4:F99702)</f>
        <v>77.94</v>
      </c>
      <c r="G3" s="5">
        <f t="shared" si="0"/>
        <v>0</v>
      </c>
      <c r="H3" s="6">
        <f t="shared" ref="H3:H32" si="1">G3/F3*-1</f>
        <v>0</v>
      </c>
      <c r="I3" s="7">
        <f t="shared" ref="I3:I32" si="2">J3/F3</f>
        <v>0.15571954913201394</v>
      </c>
      <c r="J3" s="5">
        <f>SUM(J4:J99702)</f>
        <v>12.136781659349166</v>
      </c>
      <c r="K3" s="5">
        <f t="shared" ref="K3:K32" si="3">J3/D3</f>
        <v>2.0227969432248609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-0.14986296874999996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Info!B2:BZ3000""),37,FALSE)),"""")*-1"),-4.02018332038016)</f>
        <v>-4.02018332038016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-4.0312659461750373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-4.0312659461750373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-4.0312659461750373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-4.0312659461750373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-4.03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-4.0726762025852903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-4.0726762025852903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-4.0726762025852903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-4.0726762025852903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-4.0944710743801602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-4.0944710743801602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-4.0944710743801602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-4.0944710743801602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-4.0944710743801602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-4.0944710743801602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5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-4.0944710743801656</v>
      </c>
      <c r="AG19" s="39">
        <v>0</v>
      </c>
    </row>
    <row r="20" spans="1:33" ht="15.75" customHeight="1" x14ac:dyDescent="0.2">
      <c r="A20" s="28" t="s">
        <v>55</v>
      </c>
      <c r="B20" s="28" t="s">
        <v>767</v>
      </c>
      <c r="C20" s="15">
        <f t="shared" si="4"/>
        <v>12.99</v>
      </c>
      <c r="D20" s="29">
        <v>2</v>
      </c>
      <c r="E20" s="29">
        <v>0</v>
      </c>
      <c r="F20" s="32">
        <v>25.98</v>
      </c>
      <c r="G20" s="30">
        <v>0</v>
      </c>
      <c r="H20" s="31">
        <f t="shared" si="1"/>
        <v>0</v>
      </c>
      <c r="I20" s="31">
        <f t="shared" si="2"/>
        <v>0.15470078394398254</v>
      </c>
      <c r="J20" s="32">
        <f t="shared" si="5"/>
        <v>4.0191263668646666</v>
      </c>
      <c r="K20" s="32">
        <f t="shared" si="3"/>
        <v>2.0095631834323333</v>
      </c>
      <c r="L20" s="29">
        <v>12</v>
      </c>
      <c r="M20" s="33">
        <f t="shared" si="6"/>
        <v>0.16666666666666666</v>
      </c>
      <c r="N20" s="29">
        <v>4</v>
      </c>
      <c r="O20" s="34">
        <f t="shared" ref="O20:P20" si="28">D20/7</f>
        <v>0.2857142857142857</v>
      </c>
      <c r="P20" s="34">
        <f t="shared" si="28"/>
        <v>0</v>
      </c>
      <c r="Q20" s="29">
        <f t="shared" si="8"/>
        <v>14</v>
      </c>
      <c r="R20" s="29"/>
      <c r="S20" s="35">
        <v>0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2.7149088541666665E-2</v>
      </c>
      <c r="AD20" s="39">
        <f t="shared" si="12"/>
        <v>-7.4931484374999982E-2</v>
      </c>
      <c r="AE20" s="39">
        <v>-4.9000000000000004</v>
      </c>
      <c r="AF20" s="39">
        <v>-4.0944710743801656</v>
      </c>
      <c r="AG20" s="39">
        <v>0</v>
      </c>
    </row>
    <row r="21" spans="1:33" ht="15.75" customHeight="1" x14ac:dyDescent="0.2">
      <c r="A21" s="28" t="s">
        <v>56</v>
      </c>
      <c r="B21" s="28"/>
      <c r="C21" s="15">
        <f t="shared" si="4"/>
        <v>12.99</v>
      </c>
      <c r="D21" s="29">
        <v>2</v>
      </c>
      <c r="E21" s="29">
        <v>0</v>
      </c>
      <c r="F21" s="32">
        <v>25.98</v>
      </c>
      <c r="G21" s="30">
        <v>0</v>
      </c>
      <c r="H21" s="31">
        <f t="shared" si="1"/>
        <v>0</v>
      </c>
      <c r="I21" s="31">
        <f t="shared" si="2"/>
        <v>0.15470078394398254</v>
      </c>
      <c r="J21" s="32">
        <f t="shared" si="5"/>
        <v>4.0191263668646666</v>
      </c>
      <c r="K21" s="32">
        <f t="shared" si="3"/>
        <v>2.0095631834323333</v>
      </c>
      <c r="L21" s="29">
        <v>8</v>
      </c>
      <c r="M21" s="33">
        <f t="shared" si="6"/>
        <v>0.25</v>
      </c>
      <c r="N21" s="29">
        <v>1</v>
      </c>
      <c r="O21" s="34">
        <f t="shared" ref="O21:P21" si="29">D21/7</f>
        <v>0.2857142857142857</v>
      </c>
      <c r="P21" s="34">
        <f t="shared" si="29"/>
        <v>0</v>
      </c>
      <c r="Q21" s="29">
        <f t="shared" si="8"/>
        <v>3</v>
      </c>
      <c r="R21" s="29"/>
      <c r="S21" s="35">
        <v>6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2.7149088541666665E-2</v>
      </c>
      <c r="AD21" s="39">
        <f t="shared" si="12"/>
        <v>-7.4931484374999982E-2</v>
      </c>
      <c r="AE21" s="39">
        <v>-4.9000000000000004</v>
      </c>
      <c r="AF21" s="39">
        <v>-4.0944710743801656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1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>
        <v>16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2.7149088541666665E-2</v>
      </c>
      <c r="AD22" s="39">
        <f t="shared" si="12"/>
        <v>0</v>
      </c>
      <c r="AE22" s="39">
        <v>-4.9000000000000004</v>
      </c>
      <c r="AF22" s="39">
        <v>-4.0944710743801656</v>
      </c>
      <c r="AG22" s="39">
        <v>0</v>
      </c>
    </row>
    <row r="23" spans="1:33" ht="15.75" customHeight="1" x14ac:dyDescent="0.2">
      <c r="A23" s="28" t="s">
        <v>58</v>
      </c>
      <c r="B23" s="28"/>
      <c r="C23" s="15">
        <f t="shared" si="4"/>
        <v>12.99</v>
      </c>
      <c r="D23" s="29">
        <v>1</v>
      </c>
      <c r="E23" s="29">
        <v>0</v>
      </c>
      <c r="F23" s="32">
        <v>12.99</v>
      </c>
      <c r="G23" s="30">
        <v>0</v>
      </c>
      <c r="H23" s="31">
        <f t="shared" si="1"/>
        <v>0</v>
      </c>
      <c r="I23" s="31">
        <f t="shared" si="2"/>
        <v>0.15758498272670002</v>
      </c>
      <c r="J23" s="32">
        <f t="shared" si="5"/>
        <v>2.0470289256198333</v>
      </c>
      <c r="K23" s="32">
        <f t="shared" si="3"/>
        <v>2.0470289256198333</v>
      </c>
      <c r="L23" s="29">
        <v>3</v>
      </c>
      <c r="M23" s="33">
        <f t="shared" si="6"/>
        <v>0.33333333333333331</v>
      </c>
      <c r="N23" s="29">
        <v>0</v>
      </c>
      <c r="O23" s="34">
        <f t="shared" ref="O23:P23" si="31">D23/7</f>
        <v>0.14285714285714285</v>
      </c>
      <c r="P23" s="34">
        <f t="shared" si="31"/>
        <v>0</v>
      </c>
      <c r="Q23" s="29">
        <f t="shared" si="8"/>
        <v>0</v>
      </c>
      <c r="R23" s="29"/>
      <c r="S23" s="35">
        <v>16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 t="e">
        <v>#N/A</v>
      </c>
      <c r="AD23" s="39">
        <f t="shared" si="12"/>
        <v>0</v>
      </c>
      <c r="AE23" s="39">
        <v>-4.9000000000000004</v>
      </c>
      <c r="AF23" s="39">
        <v>-4.0944710743801656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1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>
        <v>2.6666666666666599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 t="e">
        <v>#N/A</v>
      </c>
      <c r="AD24" s="39">
        <f t="shared" si="12"/>
        <v>0</v>
      </c>
      <c r="AE24" s="39">
        <v>-4.9000000000000004</v>
      </c>
      <c r="AF24" s="39">
        <v>-4.0944710743801656</v>
      </c>
      <c r="AG24" s="39">
        <v>0</v>
      </c>
    </row>
    <row r="25" spans="1:33" ht="15.75" customHeight="1" x14ac:dyDescent="0.2">
      <c r="A25" s="14" t="s">
        <v>60</v>
      </c>
      <c r="B25" s="14"/>
      <c r="C25" s="15">
        <f t="shared" si="4"/>
        <v>12.99</v>
      </c>
      <c r="D25" s="16">
        <v>1</v>
      </c>
      <c r="E25" s="16">
        <v>0</v>
      </c>
      <c r="F25" s="17">
        <v>12.99</v>
      </c>
      <c r="G25" s="17">
        <v>0</v>
      </c>
      <c r="H25" s="31">
        <f t="shared" si="1"/>
        <v>0</v>
      </c>
      <c r="I25" s="31">
        <f t="shared" si="2"/>
        <v>0.15792917628945335</v>
      </c>
      <c r="J25" s="32">
        <f t="shared" si="5"/>
        <v>2.051499999999999</v>
      </c>
      <c r="K25" s="32">
        <f t="shared" si="3"/>
        <v>2.051499999999999</v>
      </c>
      <c r="L25" s="16">
        <v>3</v>
      </c>
      <c r="M25" s="33">
        <f t="shared" si="6"/>
        <v>0.33333333333333331</v>
      </c>
      <c r="N25" s="16">
        <v>0</v>
      </c>
      <c r="O25" s="34">
        <f t="shared" ref="O25:P25" si="33">D25/7</f>
        <v>0.14285714285714285</v>
      </c>
      <c r="P25" s="34">
        <f t="shared" si="33"/>
        <v>0</v>
      </c>
      <c r="Q25" s="29">
        <f t="shared" si="8"/>
        <v>0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 t="e">
        <v>#N/A</v>
      </c>
      <c r="AD25" s="39">
        <f t="shared" si="12"/>
        <v>0</v>
      </c>
      <c r="AE25" s="25">
        <v>-4.9000000000000004</v>
      </c>
      <c r="AF25" s="25">
        <v>-4.09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 t="e">
        <v>#N/A</v>
      </c>
      <c r="AD26" s="39">
        <f t="shared" si="12"/>
        <v>0</v>
      </c>
      <c r="AE26" s="25">
        <v>-4.9000000000000004</v>
      </c>
      <c r="AF26" s="25">
        <v>-4.0944710743801602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 t="e">
        <v>#N/A</v>
      </c>
      <c r="AD27" s="39">
        <f t="shared" si="12"/>
        <v>0</v>
      </c>
      <c r="AE27" s="25">
        <v>-4.9000000000000004</v>
      </c>
      <c r="AF27" s="25">
        <v>-4.0944710743801602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 t="e">
        <v>#N/A</v>
      </c>
      <c r="AD28" s="39">
        <f t="shared" si="12"/>
        <v>0</v>
      </c>
      <c r="AE28" s="25">
        <v>-4.9000000000000004</v>
      </c>
      <c r="AF28" s="25">
        <v>-4.0944710743801602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 t="e">
        <v>#N/A</v>
      </c>
      <c r="AD29" s="39">
        <f t="shared" si="12"/>
        <v>0</v>
      </c>
      <c r="AE29" s="25">
        <v>-4.9000000000000004</v>
      </c>
      <c r="AF29" s="25">
        <v>-4.0944710743801602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 t="e">
        <v>#N/A</v>
      </c>
      <c r="AD30" s="39">
        <f t="shared" si="12"/>
        <v>0</v>
      </c>
      <c r="AE30" s="25">
        <v>-4.9000000000000004</v>
      </c>
      <c r="AF30" s="25">
        <v>-4.02018332038016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 t="e">
        <v>#N/A</v>
      </c>
      <c r="AD31" s="39">
        <f t="shared" si="12"/>
        <v>0</v>
      </c>
      <c r="AE31" s="45">
        <v>-4.9000000000000004</v>
      </c>
      <c r="AF31" s="45">
        <v>-4.0201833203801653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 t="e">
        <v>#N/A</v>
      </c>
      <c r="AD32" s="39">
        <f t="shared" si="12"/>
        <v>0</v>
      </c>
      <c r="AE32" s="60">
        <v>-4.9000000000000004</v>
      </c>
      <c r="AF32" s="60">
        <v>-4.02018332038016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4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 Handles - 3 Inch Handle Pulls - 25 Pack of Kitchen Cabinet Hardware")</f>
        <v>Black Kitchen Cabinet Pull Handles - 3 Inch Handle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Info!B1:BJ5000""),2,FALSE),"""")"),"B07PRD1HLP")</f>
        <v>B07PRD1HLP</v>
      </c>
      <c r="B2" s="2" t="s">
        <v>768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19.637496223345533</v>
      </c>
      <c r="D3" s="4">
        <f>SUM(D4:D99702)</f>
        <v>107</v>
      </c>
      <c r="E3" s="4"/>
      <c r="F3" s="5">
        <f t="shared" ref="F3:G3" si="0">SUM(F4:F99702)</f>
        <v>2271.6400000000003</v>
      </c>
      <c r="G3" s="5">
        <f t="shared" si="0"/>
        <v>-731.88000000000011</v>
      </c>
      <c r="H3" s="6">
        <f t="shared" ref="H3:H32" si="1">G3/F3*-1</f>
        <v>0.32218133154901307</v>
      </c>
      <c r="I3" s="7">
        <f t="shared" ref="I3:I32" si="2">J3/F3</f>
        <v>-0.28547198728123124</v>
      </c>
      <c r="J3" s="5">
        <f>SUM(J4:J99702)</f>
        <v>-648.48958518753625</v>
      </c>
      <c r="K3" s="5">
        <f t="shared" ref="K3:K32" si="3">J3/D3</f>
        <v>-6.0606503288554787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QTY-13")</f>
        <v>Del QTY-13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QTY-36")</f>
        <v>US QTY-36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34</v>
      </c>
      <c r="X3" s="6">
        <f>W3/D3</f>
        <v>0.31775700934579437</v>
      </c>
      <c r="Y3" s="5"/>
      <c r="Z3" s="4"/>
      <c r="AA3" s="4"/>
      <c r="AB3" s="4"/>
      <c r="AC3" s="4"/>
      <c r="AD3" s="5">
        <f>SUM(AD4:AD99702)</f>
        <v>-11.537705163108505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Info!B2:BZ3000""),37,FALSE)),"""")*-1"),-11.0118717898437)</f>
        <v>-11.011871789843701</v>
      </c>
      <c r="AG3" s="5">
        <f>SUM(AG4:AG99702)</f>
        <v>-6.6499999999999995</v>
      </c>
    </row>
    <row r="4" spans="1:33" ht="15.75" customHeight="1" x14ac:dyDescent="0.2">
      <c r="A4" s="14" t="s">
        <v>31</v>
      </c>
      <c r="B4" s="14" t="s">
        <v>283</v>
      </c>
      <c r="C4" s="15">
        <f t="shared" ref="C4:C32" si="4">IFERROR(F4/D4," - ")</f>
        <v>21.49</v>
      </c>
      <c r="D4" s="16">
        <v>6</v>
      </c>
      <c r="E4" s="16">
        <v>0</v>
      </c>
      <c r="F4" s="17">
        <v>128.94</v>
      </c>
      <c r="G4" s="17">
        <v>-36.800000000000004</v>
      </c>
      <c r="H4" s="18">
        <f t="shared" si="1"/>
        <v>0.28540406390569262</v>
      </c>
      <c r="I4" s="18">
        <f t="shared" si="2"/>
        <v>-0.23170912548820177</v>
      </c>
      <c r="J4" s="17">
        <f t="shared" ref="J4:J32" si="5">F4*0.85+G4+AF4*D4+D4*AE4+AG4+AD4</f>
        <v>-29.876574640448737</v>
      </c>
      <c r="K4" s="17">
        <f t="shared" si="3"/>
        <v>-4.9794291067414562</v>
      </c>
      <c r="L4" s="16">
        <v>34</v>
      </c>
      <c r="M4" s="19">
        <f t="shared" ref="M4:M32" si="6">IFERROR(D4/L4,"-")</f>
        <v>0.17647058823529413</v>
      </c>
      <c r="N4" s="16">
        <v>114</v>
      </c>
      <c r="O4" s="20">
        <f t="shared" ref="O4:P4" si="7">D4/7</f>
        <v>0.8571428571428571</v>
      </c>
      <c r="P4" s="20">
        <f t="shared" si="7"/>
        <v>0</v>
      </c>
      <c r="Q4" s="16">
        <f t="shared" ref="Q4:Q32" si="8">ROUNDDOWN(N4/(O4+P4),0)</f>
        <v>133</v>
      </c>
      <c r="R4" s="16"/>
      <c r="S4" s="21">
        <v>0.39059674502712399</v>
      </c>
      <c r="T4" s="14">
        <v>308</v>
      </c>
      <c r="U4" s="22" t="s">
        <v>33</v>
      </c>
      <c r="V4" s="23" t="s">
        <v>769</v>
      </c>
      <c r="W4" s="14">
        <v>1</v>
      </c>
      <c r="X4" s="24">
        <f t="shared" ref="X4:X32" si="9">IFERROR(W4/D4,0)</f>
        <v>0.16666666666666666</v>
      </c>
      <c r="Y4" s="25">
        <f t="shared" ref="Y4:Y32" si="10">IFERROR(G4/(W4+Z4)*-1,0)</f>
        <v>18.400000000000002</v>
      </c>
      <c r="Z4" s="14">
        <v>1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8.1639604166666657E-2</v>
      </c>
      <c r="AD4" s="25">
        <f t="shared" ref="AD4:AD32" si="12">IFERROR(AB4*AC4*D4*2,0)</f>
        <v>-0.67597592249999994</v>
      </c>
      <c r="AE4" s="25">
        <v>-5.42</v>
      </c>
      <c r="AF4" s="25">
        <v>-11.57993311965812</v>
      </c>
      <c r="AG4" s="25">
        <v>0</v>
      </c>
    </row>
    <row r="5" spans="1:33" ht="15.75" customHeight="1" x14ac:dyDescent="0.2">
      <c r="A5" s="28" t="s">
        <v>35</v>
      </c>
      <c r="B5" s="28" t="s">
        <v>770</v>
      </c>
      <c r="C5" s="15">
        <f t="shared" si="4"/>
        <v>23.24</v>
      </c>
      <c r="D5" s="29">
        <v>4</v>
      </c>
      <c r="E5" s="29">
        <v>0</v>
      </c>
      <c r="F5" s="30">
        <v>92.96</v>
      </c>
      <c r="G5" s="30">
        <v>-23.389999999999997</v>
      </c>
      <c r="H5" s="31">
        <f t="shared" si="1"/>
        <v>0.25161359724612736</v>
      </c>
      <c r="I5" s="31">
        <f t="shared" si="2"/>
        <v>-0.13796154565813126</v>
      </c>
      <c r="J5" s="32">
        <f t="shared" si="5"/>
        <v>-12.824905284379883</v>
      </c>
      <c r="K5" s="32">
        <f t="shared" si="3"/>
        <v>-3.2062263210949706</v>
      </c>
      <c r="L5" s="29">
        <v>40</v>
      </c>
      <c r="M5" s="33">
        <f t="shared" si="6"/>
        <v>0.1</v>
      </c>
      <c r="N5" s="29">
        <v>110</v>
      </c>
      <c r="O5" s="34">
        <f t="shared" ref="O5:P5" si="13">D5/7</f>
        <v>0.5714285714285714</v>
      </c>
      <c r="P5" s="34">
        <f t="shared" si="13"/>
        <v>0</v>
      </c>
      <c r="Q5" s="29">
        <f t="shared" si="8"/>
        <v>192</v>
      </c>
      <c r="R5" s="29"/>
      <c r="S5" s="35">
        <v>0.36764705882352899</v>
      </c>
      <c r="T5" s="28">
        <v>308</v>
      </c>
      <c r="U5" s="36" t="s">
        <v>33</v>
      </c>
      <c r="V5" s="37" t="s">
        <v>771</v>
      </c>
      <c r="W5" s="28">
        <v>2</v>
      </c>
      <c r="X5" s="38">
        <f t="shared" si="9"/>
        <v>0.5</v>
      </c>
      <c r="Y5" s="39">
        <f t="shared" si="10"/>
        <v>5.8474999999999993</v>
      </c>
      <c r="Z5" s="28">
        <v>2</v>
      </c>
      <c r="AA5" s="28" t="s">
        <v>34</v>
      </c>
      <c r="AB5" s="40">
        <f t="shared" si="11"/>
        <v>-0.69</v>
      </c>
      <c r="AC5" s="41">
        <v>8.1734203939745065E-2</v>
      </c>
      <c r="AD5" s="39">
        <f t="shared" si="12"/>
        <v>-0.45117280574739271</v>
      </c>
      <c r="AE5" s="39">
        <v>-5.42</v>
      </c>
      <c r="AF5" s="39">
        <v>-11.57993311965812</v>
      </c>
      <c r="AG5" s="39">
        <v>0</v>
      </c>
    </row>
    <row r="6" spans="1:33" ht="15.75" customHeight="1" x14ac:dyDescent="0.2">
      <c r="A6" s="28" t="s">
        <v>37</v>
      </c>
      <c r="B6" s="28" t="s">
        <v>772</v>
      </c>
      <c r="C6" s="15">
        <f t="shared" si="4"/>
        <v>20.99</v>
      </c>
      <c r="D6" s="29">
        <v>1</v>
      </c>
      <c r="E6" s="29">
        <v>0</v>
      </c>
      <c r="F6" s="30">
        <v>20.99</v>
      </c>
      <c r="G6" s="30">
        <v>-52.68</v>
      </c>
      <c r="H6" s="31">
        <f t="shared" si="1"/>
        <v>2.5097665555026203</v>
      </c>
      <c r="I6" s="31">
        <f t="shared" si="2"/>
        <v>-2.4750402941118685</v>
      </c>
      <c r="J6" s="32">
        <f t="shared" si="5"/>
        <v>-51.95109577340812</v>
      </c>
      <c r="K6" s="32">
        <f t="shared" si="3"/>
        <v>-51.95109577340812</v>
      </c>
      <c r="L6" s="29">
        <v>0</v>
      </c>
      <c r="M6" s="33" t="str">
        <f t="shared" si="6"/>
        <v>-</v>
      </c>
      <c r="N6" s="29">
        <v>110</v>
      </c>
      <c r="O6" s="34">
        <f t="shared" ref="O6:P6" si="14">D6/7</f>
        <v>0.14285714285714285</v>
      </c>
      <c r="P6" s="34">
        <f t="shared" si="14"/>
        <v>0</v>
      </c>
      <c r="Q6" s="29">
        <f t="shared" si="8"/>
        <v>770</v>
      </c>
      <c r="R6" s="29"/>
      <c r="S6" s="35">
        <v>0.37453183520599198</v>
      </c>
      <c r="T6" s="28">
        <v>308</v>
      </c>
      <c r="U6" s="36">
        <v>80</v>
      </c>
      <c r="V6" s="37" t="s">
        <v>773</v>
      </c>
      <c r="W6" s="28">
        <v>1</v>
      </c>
      <c r="X6" s="38">
        <f t="shared" si="9"/>
        <v>1</v>
      </c>
      <c r="Y6" s="39">
        <f t="shared" si="10"/>
        <v>10.536</v>
      </c>
      <c r="Z6" s="28">
        <v>4</v>
      </c>
      <c r="AA6" s="28" t="s">
        <v>34</v>
      </c>
      <c r="AB6" s="40">
        <f t="shared" si="11"/>
        <v>-0.69</v>
      </c>
      <c r="AC6" s="41">
        <v>8.1639604166666657E-2</v>
      </c>
      <c r="AD6" s="39">
        <f t="shared" si="12"/>
        <v>-0.11266265374999998</v>
      </c>
      <c r="AE6" s="39">
        <v>-5.42</v>
      </c>
      <c r="AF6" s="39">
        <v>-11.57993311965812</v>
      </c>
      <c r="AG6" s="39">
        <v>0</v>
      </c>
    </row>
    <row r="7" spans="1:33" ht="15.75" customHeight="1" x14ac:dyDescent="0.2">
      <c r="A7" s="28" t="s">
        <v>39</v>
      </c>
      <c r="B7" s="28" t="s">
        <v>774</v>
      </c>
      <c r="C7" s="15">
        <f t="shared" si="4"/>
        <v>19.79</v>
      </c>
      <c r="D7" s="29">
        <v>5</v>
      </c>
      <c r="E7" s="29">
        <v>4</v>
      </c>
      <c r="F7" s="30">
        <v>98.949999999999989</v>
      </c>
      <c r="G7" s="30">
        <v>-69.87</v>
      </c>
      <c r="H7" s="31">
        <f t="shared" si="1"/>
        <v>0.70611419909044981</v>
      </c>
      <c r="I7" s="31">
        <f t="shared" si="2"/>
        <v>-0.720823434735125</v>
      </c>
      <c r="J7" s="32">
        <f t="shared" si="5"/>
        <v>-71.325478867040616</v>
      </c>
      <c r="K7" s="32">
        <f t="shared" si="3"/>
        <v>-14.265095773408124</v>
      </c>
      <c r="L7" s="29">
        <v>69</v>
      </c>
      <c r="M7" s="33">
        <f t="shared" si="6"/>
        <v>7.2463768115942032E-2</v>
      </c>
      <c r="N7" s="29">
        <v>108</v>
      </c>
      <c r="O7" s="34">
        <f t="shared" ref="O7:P7" si="15">D7/7</f>
        <v>0.7142857142857143</v>
      </c>
      <c r="P7" s="34">
        <f t="shared" si="15"/>
        <v>0.5714285714285714</v>
      </c>
      <c r="Q7" s="29">
        <f t="shared" si="8"/>
        <v>84</v>
      </c>
      <c r="R7" s="29"/>
      <c r="S7" s="35">
        <v>0.33911368015414201</v>
      </c>
      <c r="T7" s="28">
        <v>308</v>
      </c>
      <c r="U7" s="36">
        <v>80</v>
      </c>
      <c r="V7" s="37" t="s">
        <v>775</v>
      </c>
      <c r="W7" s="28">
        <v>2</v>
      </c>
      <c r="X7" s="38">
        <f t="shared" si="9"/>
        <v>0.4</v>
      </c>
      <c r="Y7" s="39">
        <f t="shared" si="10"/>
        <v>9.9814285714285713</v>
      </c>
      <c r="Z7" s="28">
        <v>5</v>
      </c>
      <c r="AA7" s="28" t="s">
        <v>34</v>
      </c>
      <c r="AB7" s="40">
        <f t="shared" si="11"/>
        <v>-0.69</v>
      </c>
      <c r="AC7" s="41">
        <v>8.1639604166666657E-2</v>
      </c>
      <c r="AD7" s="39">
        <f t="shared" si="12"/>
        <v>-0.56331326874999987</v>
      </c>
      <c r="AE7" s="39">
        <v>-5.42</v>
      </c>
      <c r="AF7" s="39">
        <v>-11.57993311965812</v>
      </c>
      <c r="AG7" s="39">
        <v>0</v>
      </c>
    </row>
    <row r="8" spans="1:33" ht="15.75" customHeight="1" x14ac:dyDescent="0.2">
      <c r="A8" s="28" t="s">
        <v>41</v>
      </c>
      <c r="B8" s="28" t="s">
        <v>776</v>
      </c>
      <c r="C8" s="15">
        <f t="shared" si="4"/>
        <v>22.226666666666663</v>
      </c>
      <c r="D8" s="29">
        <v>3</v>
      </c>
      <c r="E8" s="29">
        <v>0</v>
      </c>
      <c r="F8" s="30">
        <v>66.679999999999993</v>
      </c>
      <c r="G8" s="30">
        <v>-41.86</v>
      </c>
      <c r="H8" s="31">
        <f t="shared" si="1"/>
        <v>0.62777444511097791</v>
      </c>
      <c r="I8" s="31">
        <f t="shared" si="2"/>
        <v>-0.54769028136247766</v>
      </c>
      <c r="J8" s="32">
        <f t="shared" si="5"/>
        <v>-36.51998796125001</v>
      </c>
      <c r="K8" s="32">
        <f t="shared" si="3"/>
        <v>-12.17332932041667</v>
      </c>
      <c r="L8" s="29">
        <v>44</v>
      </c>
      <c r="M8" s="33">
        <f t="shared" si="6"/>
        <v>6.8181818181818177E-2</v>
      </c>
      <c r="N8" s="29">
        <v>103</v>
      </c>
      <c r="O8" s="34">
        <f t="shared" ref="O8:P8" si="16">D8/7</f>
        <v>0.42857142857142855</v>
      </c>
      <c r="P8" s="34">
        <f t="shared" si="16"/>
        <v>0</v>
      </c>
      <c r="Q8" s="29">
        <f t="shared" si="8"/>
        <v>240</v>
      </c>
      <c r="R8" s="29"/>
      <c r="S8" s="35">
        <v>0.37675350701402799</v>
      </c>
      <c r="T8" s="28">
        <v>308</v>
      </c>
      <c r="U8" s="36">
        <v>80</v>
      </c>
      <c r="V8" s="37" t="s">
        <v>777</v>
      </c>
      <c r="W8" s="28">
        <v>1</v>
      </c>
      <c r="X8" s="38">
        <f t="shared" si="9"/>
        <v>0.33333333333333331</v>
      </c>
      <c r="Y8" s="39">
        <f t="shared" si="10"/>
        <v>8.3719999999999999</v>
      </c>
      <c r="Z8" s="28">
        <v>4</v>
      </c>
      <c r="AA8" s="28" t="s">
        <v>34</v>
      </c>
      <c r="AB8" s="40">
        <f t="shared" si="11"/>
        <v>-0.69</v>
      </c>
      <c r="AC8" s="41">
        <v>8.1639604166666657E-2</v>
      </c>
      <c r="AD8" s="39">
        <f t="shared" si="12"/>
        <v>-0.33798796124999997</v>
      </c>
      <c r="AE8" s="39">
        <v>-5.42</v>
      </c>
      <c r="AF8" s="39">
        <v>-11.58</v>
      </c>
      <c r="AG8" s="39">
        <v>0</v>
      </c>
    </row>
    <row r="9" spans="1:33" ht="15.75" customHeight="1" x14ac:dyDescent="0.2">
      <c r="A9" s="28" t="s">
        <v>43</v>
      </c>
      <c r="B9" s="28" t="s">
        <v>283</v>
      </c>
      <c r="C9" s="15">
        <f t="shared" si="4"/>
        <v>24.99</v>
      </c>
      <c r="D9" s="29">
        <v>1</v>
      </c>
      <c r="E9" s="29">
        <v>0</v>
      </c>
      <c r="F9" s="30">
        <v>24.99</v>
      </c>
      <c r="G9" s="30">
        <v>-20.48</v>
      </c>
      <c r="H9" s="31">
        <f t="shared" si="1"/>
        <v>0.81952781112444983</v>
      </c>
      <c r="I9" s="31">
        <f t="shared" si="2"/>
        <v>-0.65833451516974006</v>
      </c>
      <c r="J9" s="32">
        <f t="shared" si="5"/>
        <v>-16.451779534091802</v>
      </c>
      <c r="K9" s="32">
        <f t="shared" si="3"/>
        <v>-16.451779534091802</v>
      </c>
      <c r="L9" s="29">
        <v>0</v>
      </c>
      <c r="M9" s="33" t="str">
        <f t="shared" si="6"/>
        <v>-</v>
      </c>
      <c r="N9" s="29">
        <v>102</v>
      </c>
      <c r="O9" s="34">
        <f t="shared" ref="O9:P9" si="17">D9/7</f>
        <v>0.14285714285714285</v>
      </c>
      <c r="P9" s="34">
        <f t="shared" si="17"/>
        <v>0</v>
      </c>
      <c r="Q9" s="29">
        <f t="shared" si="8"/>
        <v>714</v>
      </c>
      <c r="R9" s="29"/>
      <c r="S9" s="35">
        <v>0.36809815950920199</v>
      </c>
      <c r="T9" s="28">
        <v>3828</v>
      </c>
      <c r="U9" s="36">
        <v>2100</v>
      </c>
      <c r="V9" s="37" t="s">
        <v>778</v>
      </c>
      <c r="W9" s="28">
        <v>1</v>
      </c>
      <c r="X9" s="38">
        <f t="shared" si="9"/>
        <v>1</v>
      </c>
      <c r="Y9" s="39">
        <f t="shared" si="10"/>
        <v>20.48</v>
      </c>
      <c r="Z9" s="28">
        <v>0</v>
      </c>
      <c r="AA9" s="28" t="s">
        <v>34</v>
      </c>
      <c r="AB9" s="40">
        <f t="shared" si="11"/>
        <v>-0.69</v>
      </c>
      <c r="AC9" s="41">
        <v>8.1639604166666657E-2</v>
      </c>
      <c r="AD9" s="39">
        <f t="shared" si="12"/>
        <v>-0.11266265374999998</v>
      </c>
      <c r="AE9" s="39">
        <v>-5.42</v>
      </c>
      <c r="AF9" s="39">
        <v>-11.6806168803418</v>
      </c>
      <c r="AG9" s="39">
        <v>0</v>
      </c>
    </row>
    <row r="10" spans="1:33" ht="15.75" customHeight="1" x14ac:dyDescent="0.2">
      <c r="A10" s="28" t="s">
        <v>44</v>
      </c>
      <c r="B10" s="28" t="s">
        <v>779</v>
      </c>
      <c r="C10" s="15">
        <f t="shared" si="4"/>
        <v>23.99</v>
      </c>
      <c r="D10" s="29">
        <v>2</v>
      </c>
      <c r="E10" s="29">
        <v>1</v>
      </c>
      <c r="F10" s="30">
        <v>47.98</v>
      </c>
      <c r="G10" s="30">
        <v>-26.049999999999997</v>
      </c>
      <c r="H10" s="31">
        <f t="shared" si="1"/>
        <v>0.54293455606502705</v>
      </c>
      <c r="I10" s="31">
        <f t="shared" si="2"/>
        <v>-0.41045350288002508</v>
      </c>
      <c r="J10" s="32">
        <f t="shared" si="5"/>
        <v>-19.693559068183603</v>
      </c>
      <c r="K10" s="32">
        <f t="shared" si="3"/>
        <v>-9.8467795340918016</v>
      </c>
      <c r="L10" s="29">
        <v>45</v>
      </c>
      <c r="M10" s="33">
        <f t="shared" si="6"/>
        <v>4.4444444444444446E-2</v>
      </c>
      <c r="N10" s="29">
        <v>99</v>
      </c>
      <c r="O10" s="34">
        <f t="shared" ref="O10:P10" si="18">D10/7</f>
        <v>0.2857142857142857</v>
      </c>
      <c r="P10" s="34">
        <f t="shared" si="18"/>
        <v>0.14285714285714285</v>
      </c>
      <c r="Q10" s="29">
        <f t="shared" si="8"/>
        <v>231</v>
      </c>
      <c r="R10" s="29"/>
      <c r="S10" s="35">
        <v>0.35908141962421702</v>
      </c>
      <c r="T10" s="28">
        <v>2388</v>
      </c>
      <c r="U10" s="36">
        <v>2100</v>
      </c>
      <c r="V10" s="37" t="s">
        <v>780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8.1639604166666657E-2</v>
      </c>
      <c r="AD10" s="39">
        <f t="shared" si="12"/>
        <v>-0.22532530749999996</v>
      </c>
      <c r="AE10" s="39">
        <v>-5.42</v>
      </c>
      <c r="AF10" s="39">
        <v>-11.6806168803418</v>
      </c>
      <c r="AG10" s="39">
        <v>0</v>
      </c>
    </row>
    <row r="11" spans="1:33" ht="15.75" customHeight="1" x14ac:dyDescent="0.2">
      <c r="A11" s="28" t="s">
        <v>45</v>
      </c>
      <c r="B11" s="28" t="s">
        <v>753</v>
      </c>
      <c r="C11" s="15">
        <f t="shared" si="4"/>
        <v>22.99</v>
      </c>
      <c r="D11" s="29">
        <v>3</v>
      </c>
      <c r="E11" s="29">
        <v>3</v>
      </c>
      <c r="F11" s="30">
        <v>68.97</v>
      </c>
      <c r="G11" s="30">
        <v>-40.99</v>
      </c>
      <c r="H11" s="31">
        <f t="shared" si="1"/>
        <v>0.59431636943598665</v>
      </c>
      <c r="I11" s="31">
        <f t="shared" si="2"/>
        <v>-0.49304536178447733</v>
      </c>
      <c r="J11" s="32">
        <f t="shared" si="5"/>
        <v>-34.005338602275401</v>
      </c>
      <c r="K11" s="32">
        <f t="shared" si="3"/>
        <v>-11.335112867425133</v>
      </c>
      <c r="L11" s="29">
        <v>40</v>
      </c>
      <c r="M11" s="33">
        <f t="shared" si="6"/>
        <v>7.4999999999999997E-2</v>
      </c>
      <c r="N11" s="29">
        <v>92</v>
      </c>
      <c r="O11" s="34">
        <f t="shared" ref="O11:P11" si="19">D11/7</f>
        <v>0.42857142857142855</v>
      </c>
      <c r="P11" s="34">
        <f t="shared" si="19"/>
        <v>0.42857142857142855</v>
      </c>
      <c r="Q11" s="29">
        <f t="shared" si="8"/>
        <v>107</v>
      </c>
      <c r="R11" s="29"/>
      <c r="S11" s="35">
        <v>0.40256959314775098</v>
      </c>
      <c r="T11" s="28">
        <v>372</v>
      </c>
      <c r="U11" s="36">
        <v>60</v>
      </c>
      <c r="V11" s="37" t="s">
        <v>781</v>
      </c>
      <c r="W11" s="28">
        <v>1</v>
      </c>
      <c r="X11" s="38">
        <f t="shared" si="9"/>
        <v>0.33333333333333331</v>
      </c>
      <c r="Y11" s="39">
        <f t="shared" si="10"/>
        <v>20.495000000000001</v>
      </c>
      <c r="Z11" s="28">
        <v>1</v>
      </c>
      <c r="AA11" s="28" t="s">
        <v>34</v>
      </c>
      <c r="AB11" s="40">
        <f t="shared" si="11"/>
        <v>-0.69</v>
      </c>
      <c r="AC11" s="41">
        <v>8.1639604166666657E-2</v>
      </c>
      <c r="AD11" s="39">
        <f t="shared" si="12"/>
        <v>-0.33798796124999997</v>
      </c>
      <c r="AE11" s="39">
        <v>-5.42</v>
      </c>
      <c r="AF11" s="39">
        <v>-11.6806168803418</v>
      </c>
      <c r="AG11" s="39">
        <v>0</v>
      </c>
    </row>
    <row r="12" spans="1:33" ht="15.75" customHeight="1" x14ac:dyDescent="0.2">
      <c r="A12" s="28" t="s">
        <v>46</v>
      </c>
      <c r="B12" s="28" t="s">
        <v>283</v>
      </c>
      <c r="C12" s="15">
        <f t="shared" si="4"/>
        <v>23.99</v>
      </c>
      <c r="D12" s="29">
        <v>3</v>
      </c>
      <c r="E12" s="29">
        <v>1</v>
      </c>
      <c r="F12" s="30">
        <v>71.97</v>
      </c>
      <c r="G12" s="30">
        <v>-12.139999999999999</v>
      </c>
      <c r="H12" s="31">
        <f t="shared" si="1"/>
        <v>0.16868139502570514</v>
      </c>
      <c r="I12" s="31">
        <f t="shared" si="2"/>
        <v>-3.6200341840703101E-2</v>
      </c>
      <c r="J12" s="32">
        <f t="shared" si="5"/>
        <v>-2.6053386022754021</v>
      </c>
      <c r="K12" s="32">
        <f t="shared" si="3"/>
        <v>-0.86844620075846735</v>
      </c>
      <c r="L12" s="29">
        <v>24</v>
      </c>
      <c r="M12" s="33">
        <f t="shared" si="6"/>
        <v>0.125</v>
      </c>
      <c r="N12" s="29">
        <v>88</v>
      </c>
      <c r="O12" s="34">
        <f t="shared" ref="O12:P12" si="20">D12/7</f>
        <v>0.42857142857142855</v>
      </c>
      <c r="P12" s="34">
        <f t="shared" si="20"/>
        <v>0.14285714285714285</v>
      </c>
      <c r="Q12" s="29">
        <f t="shared" si="8"/>
        <v>154</v>
      </c>
      <c r="R12" s="29"/>
      <c r="S12" s="35">
        <v>0.41163310961968602</v>
      </c>
      <c r="T12" s="28">
        <v>144</v>
      </c>
      <c r="U12" s="36">
        <v>60</v>
      </c>
      <c r="V12" s="37" t="s">
        <v>782</v>
      </c>
      <c r="W12" s="28">
        <v>2</v>
      </c>
      <c r="X12" s="38">
        <f t="shared" si="9"/>
        <v>0.66666666666666663</v>
      </c>
      <c r="Y12" s="39">
        <f t="shared" si="10"/>
        <v>6.0699999999999994</v>
      </c>
      <c r="Z12" s="28">
        <v>0</v>
      </c>
      <c r="AA12" s="28" t="s">
        <v>34</v>
      </c>
      <c r="AB12" s="40">
        <f t="shared" si="11"/>
        <v>-0.69</v>
      </c>
      <c r="AC12" s="41">
        <v>8.1639604166666657E-2</v>
      </c>
      <c r="AD12" s="39">
        <f t="shared" si="12"/>
        <v>-0.33798796124999997</v>
      </c>
      <c r="AE12" s="39">
        <v>-5.42</v>
      </c>
      <c r="AF12" s="39">
        <v>-11.6806168803418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25.589999999999996</v>
      </c>
      <c r="D13" s="29">
        <v>5</v>
      </c>
      <c r="E13" s="29">
        <v>3</v>
      </c>
      <c r="F13" s="32">
        <v>127.94999999999999</v>
      </c>
      <c r="G13" s="30">
        <v>-4.33</v>
      </c>
      <c r="H13" s="31">
        <f t="shared" si="1"/>
        <v>3.3841344275107467E-2</v>
      </c>
      <c r="I13" s="31">
        <f t="shared" si="2"/>
        <v>0.14143137994985142</v>
      </c>
      <c r="J13" s="32">
        <f t="shared" si="5"/>
        <v>18.096145064583489</v>
      </c>
      <c r="K13" s="32">
        <f t="shared" si="3"/>
        <v>3.6192290129166977</v>
      </c>
      <c r="L13" s="29">
        <v>20</v>
      </c>
      <c r="M13" s="33">
        <f t="shared" si="6"/>
        <v>0.25</v>
      </c>
      <c r="N13" s="29">
        <v>79</v>
      </c>
      <c r="O13" s="34">
        <f t="shared" ref="O13:P13" si="21">D13/7</f>
        <v>0.7142857142857143</v>
      </c>
      <c r="P13" s="34">
        <f t="shared" si="21"/>
        <v>0.42857142857142855</v>
      </c>
      <c r="Q13" s="29">
        <f t="shared" si="8"/>
        <v>69</v>
      </c>
      <c r="R13" s="29"/>
      <c r="S13" s="35">
        <v>0.44444444444444398</v>
      </c>
      <c r="T13" s="28">
        <v>144</v>
      </c>
      <c r="U13" s="36">
        <v>60</v>
      </c>
      <c r="V13" s="37" t="s">
        <v>783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8.1639604166666657E-2</v>
      </c>
      <c r="AD13" s="39">
        <f t="shared" si="12"/>
        <v>-0.56331326874999987</v>
      </c>
      <c r="AE13" s="39">
        <v>-5.42</v>
      </c>
      <c r="AF13" s="39">
        <v>-11.733608333333301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>
        <f t="shared" si="4"/>
        <v>25.24</v>
      </c>
      <c r="D14" s="29">
        <v>4</v>
      </c>
      <c r="E14" s="29">
        <v>3</v>
      </c>
      <c r="F14" s="32">
        <v>100.96</v>
      </c>
      <c r="G14" s="30">
        <v>-3.12</v>
      </c>
      <c r="H14" s="31">
        <f t="shared" si="1"/>
        <v>3.0903328050713157E-2</v>
      </c>
      <c r="I14" s="31">
        <f t="shared" si="2"/>
        <v>0.13529022354838113</v>
      </c>
      <c r="J14" s="32">
        <f t="shared" si="5"/>
        <v>13.658900969444559</v>
      </c>
      <c r="K14" s="32">
        <f t="shared" si="3"/>
        <v>3.4147252423611398</v>
      </c>
      <c r="L14" s="29">
        <v>19</v>
      </c>
      <c r="M14" s="33">
        <f t="shared" si="6"/>
        <v>0.21052631578947367</v>
      </c>
      <c r="N14" s="29">
        <v>72</v>
      </c>
      <c r="O14" s="34">
        <f t="shared" ref="O14:P14" si="22">D14/7</f>
        <v>0.5714285714285714</v>
      </c>
      <c r="P14" s="34">
        <f t="shared" si="22"/>
        <v>0.42857142857142855</v>
      </c>
      <c r="Q14" s="29">
        <f t="shared" si="8"/>
        <v>72</v>
      </c>
      <c r="R14" s="29"/>
      <c r="S14" s="35">
        <v>0.497607655502392</v>
      </c>
      <c r="T14" s="28">
        <v>252</v>
      </c>
      <c r="U14" s="36">
        <v>60</v>
      </c>
      <c r="V14" s="37" t="s">
        <v>783</v>
      </c>
      <c r="W14" s="28">
        <v>2</v>
      </c>
      <c r="X14" s="38">
        <f t="shared" si="9"/>
        <v>0.5</v>
      </c>
      <c r="Y14" s="39">
        <f t="shared" si="10"/>
        <v>1.56</v>
      </c>
      <c r="Z14" s="28">
        <v>0</v>
      </c>
      <c r="AA14" s="28" t="s">
        <v>34</v>
      </c>
      <c r="AB14" s="40">
        <f t="shared" si="11"/>
        <v>-0.69</v>
      </c>
      <c r="AC14" s="41">
        <v>7.6569872685185197E-2</v>
      </c>
      <c r="AD14" s="39">
        <f t="shared" si="12"/>
        <v>-0.42266569722222225</v>
      </c>
      <c r="AE14" s="39">
        <v>-5.42</v>
      </c>
      <c r="AF14" s="39">
        <v>-11.733608333333301</v>
      </c>
      <c r="AG14" s="39">
        <v>0</v>
      </c>
    </row>
    <row r="15" spans="1:33" ht="15.75" customHeight="1" x14ac:dyDescent="0.2">
      <c r="A15" s="28" t="s">
        <v>49</v>
      </c>
      <c r="B15" s="28" t="s">
        <v>154</v>
      </c>
      <c r="C15" s="15" t="str">
        <f t="shared" si="4"/>
        <v xml:space="preserve"> - </v>
      </c>
      <c r="D15" s="29">
        <v>0</v>
      </c>
      <c r="E15" s="29">
        <v>1</v>
      </c>
      <c r="F15" s="32">
        <v>0</v>
      </c>
      <c r="G15" s="30">
        <v>-9.4400000000000013</v>
      </c>
      <c r="H15" s="31" t="e">
        <f t="shared" si="1"/>
        <v>#DIV/0!</v>
      </c>
      <c r="I15" s="31" t="e">
        <f t="shared" si="2"/>
        <v>#DIV/0!</v>
      </c>
      <c r="J15" s="32">
        <f t="shared" si="5"/>
        <v>-9.4400000000000013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70</v>
      </c>
      <c r="O15" s="34">
        <f t="shared" ref="O15:P15" si="23">D15/7</f>
        <v>0</v>
      </c>
      <c r="P15" s="34">
        <f t="shared" si="23"/>
        <v>0.14285714285714285</v>
      </c>
      <c r="Q15" s="29">
        <f t="shared" si="8"/>
        <v>490</v>
      </c>
      <c r="R15" s="29"/>
      <c r="S15" s="35">
        <v>0.532019704433497</v>
      </c>
      <c r="T15" s="28">
        <v>252</v>
      </c>
      <c r="U15" s="36">
        <v>60</v>
      </c>
      <c r="V15" s="37" t="s">
        <v>783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7.6569872685185197E-2</v>
      </c>
      <c r="AD15" s="39">
        <f t="shared" si="12"/>
        <v>0</v>
      </c>
      <c r="AE15" s="39">
        <v>-5.42</v>
      </c>
      <c r="AF15" s="39">
        <v>-11.733608333333301</v>
      </c>
      <c r="AG15" s="39">
        <v>0</v>
      </c>
    </row>
    <row r="16" spans="1:33" ht="15.75" customHeight="1" x14ac:dyDescent="0.2">
      <c r="A16" s="28" t="s">
        <v>50</v>
      </c>
      <c r="B16" s="28" t="s">
        <v>283</v>
      </c>
      <c r="C16" s="15">
        <f t="shared" si="4"/>
        <v>22.323333333333334</v>
      </c>
      <c r="D16" s="29">
        <v>3</v>
      </c>
      <c r="E16" s="29">
        <v>0</v>
      </c>
      <c r="F16" s="32">
        <v>66.97</v>
      </c>
      <c r="G16" s="30">
        <v>-12.200000000000001</v>
      </c>
      <c r="H16" s="31">
        <f t="shared" si="1"/>
        <v>0.18217112139764075</v>
      </c>
      <c r="I16" s="31">
        <f t="shared" si="2"/>
        <v>-0.10532065511298455</v>
      </c>
      <c r="J16" s="32">
        <f t="shared" si="5"/>
        <v>-7.0533242729165755</v>
      </c>
      <c r="K16" s="32">
        <f t="shared" si="3"/>
        <v>-2.351108090972192</v>
      </c>
      <c r="L16" s="29">
        <v>25</v>
      </c>
      <c r="M16" s="33">
        <f t="shared" si="6"/>
        <v>0.12</v>
      </c>
      <c r="N16" s="29">
        <v>67</v>
      </c>
      <c r="O16" s="34">
        <f t="shared" ref="O16:P16" si="24">D16/7</f>
        <v>0.42857142857142855</v>
      </c>
      <c r="P16" s="34">
        <f t="shared" si="24"/>
        <v>0</v>
      </c>
      <c r="Q16" s="29">
        <f t="shared" si="8"/>
        <v>156</v>
      </c>
      <c r="R16" s="29"/>
      <c r="S16" s="35">
        <v>0.56410256410256399</v>
      </c>
      <c r="T16" s="28">
        <v>252</v>
      </c>
      <c r="U16" s="36">
        <v>60</v>
      </c>
      <c r="V16" s="37" t="s">
        <v>784</v>
      </c>
      <c r="W16" s="28">
        <v>1</v>
      </c>
      <c r="X16" s="38">
        <f t="shared" si="9"/>
        <v>0.33333333333333331</v>
      </c>
      <c r="Y16" s="39">
        <f t="shared" si="10"/>
        <v>12.200000000000001</v>
      </c>
      <c r="Z16" s="28">
        <v>0</v>
      </c>
      <c r="AA16" s="28" t="s">
        <v>34</v>
      </c>
      <c r="AB16" s="40">
        <f t="shared" si="11"/>
        <v>-0.69</v>
      </c>
      <c r="AC16" s="41">
        <v>7.6569872685185197E-2</v>
      </c>
      <c r="AD16" s="39">
        <f t="shared" si="12"/>
        <v>-0.31699927291666669</v>
      </c>
      <c r="AE16" s="39">
        <v>-5.42</v>
      </c>
      <c r="AF16" s="39">
        <v>-11.733608333333301</v>
      </c>
      <c r="AG16" s="39">
        <v>0</v>
      </c>
    </row>
    <row r="17" spans="1:33" ht="15.75" customHeight="1" x14ac:dyDescent="0.2">
      <c r="A17" s="28" t="s">
        <v>51</v>
      </c>
      <c r="B17" s="28" t="s">
        <v>154</v>
      </c>
      <c r="C17" s="15" t="str">
        <f t="shared" si="4"/>
        <v xml:space="preserve"> - </v>
      </c>
      <c r="D17" s="29">
        <v>0</v>
      </c>
      <c r="E17" s="29">
        <v>1</v>
      </c>
      <c r="F17" s="32">
        <v>0</v>
      </c>
      <c r="G17" s="30">
        <v>-19.739999999999998</v>
      </c>
      <c r="H17" s="31" t="e">
        <f t="shared" si="1"/>
        <v>#DIV/0!</v>
      </c>
      <c r="I17" s="31" t="e">
        <f t="shared" si="2"/>
        <v>#DIV/0!</v>
      </c>
      <c r="J17" s="32">
        <f t="shared" si="5"/>
        <v>-19.739999999999998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66</v>
      </c>
      <c r="O17" s="34">
        <f t="shared" ref="O17:P17" si="25">D17/7</f>
        <v>0</v>
      </c>
      <c r="P17" s="34">
        <f t="shared" si="25"/>
        <v>0.14285714285714285</v>
      </c>
      <c r="Q17" s="29">
        <f t="shared" si="8"/>
        <v>462</v>
      </c>
      <c r="R17" s="29"/>
      <c r="S17" s="35">
        <v>0.55614973262031997</v>
      </c>
      <c r="T17" s="28">
        <v>252</v>
      </c>
      <c r="U17" s="36">
        <v>60</v>
      </c>
      <c r="V17" s="37" t="s">
        <v>785</v>
      </c>
      <c r="W17" s="28">
        <v>0</v>
      </c>
      <c r="X17" s="38">
        <f t="shared" si="9"/>
        <v>0</v>
      </c>
      <c r="Y17" s="39">
        <f t="shared" si="10"/>
        <v>19.739999999999998</v>
      </c>
      <c r="Z17" s="28">
        <v>1</v>
      </c>
      <c r="AA17" s="28" t="s">
        <v>34</v>
      </c>
      <c r="AB17" s="40">
        <f t="shared" si="11"/>
        <v>-0.69</v>
      </c>
      <c r="AC17" s="41">
        <v>7.6569872685185197E-2</v>
      </c>
      <c r="AD17" s="39">
        <f t="shared" si="12"/>
        <v>0</v>
      </c>
      <c r="AE17" s="39">
        <v>-5.42</v>
      </c>
      <c r="AF17" s="39">
        <v>-11.733608333333301</v>
      </c>
      <c r="AG17" s="39">
        <v>0</v>
      </c>
    </row>
    <row r="18" spans="1:33" ht="15.75" customHeight="1" x14ac:dyDescent="0.2">
      <c r="A18" s="28" t="s">
        <v>52</v>
      </c>
      <c r="B18" s="28" t="s">
        <v>154</v>
      </c>
      <c r="C18" s="15">
        <f t="shared" si="4"/>
        <v>23.49</v>
      </c>
      <c r="D18" s="29">
        <v>6</v>
      </c>
      <c r="E18" s="29">
        <v>0</v>
      </c>
      <c r="F18" s="32">
        <v>140.94</v>
      </c>
      <c r="G18" s="30">
        <v>-21.009999999999998</v>
      </c>
      <c r="H18" s="31">
        <f t="shared" si="1"/>
        <v>0.14907052646516247</v>
      </c>
      <c r="I18" s="31">
        <f t="shared" si="2"/>
        <v>-6.6458411705925549E-2</v>
      </c>
      <c r="J18" s="32">
        <f t="shared" si="5"/>
        <v>-9.3666485458331472</v>
      </c>
      <c r="K18" s="32">
        <f t="shared" si="3"/>
        <v>-1.5611080909721913</v>
      </c>
      <c r="L18" s="29">
        <v>20</v>
      </c>
      <c r="M18" s="33">
        <f t="shared" si="6"/>
        <v>0.3</v>
      </c>
      <c r="N18" s="29">
        <v>108</v>
      </c>
      <c r="O18" s="34">
        <f t="shared" ref="O18:P18" si="26">D18/7</f>
        <v>0.8571428571428571</v>
      </c>
      <c r="P18" s="34">
        <f t="shared" si="26"/>
        <v>0</v>
      </c>
      <c r="Q18" s="29">
        <f t="shared" si="8"/>
        <v>126</v>
      </c>
      <c r="R18" s="29"/>
      <c r="S18" s="35">
        <v>0.51105651105651095</v>
      </c>
      <c r="T18" s="28">
        <v>108</v>
      </c>
      <c r="U18" s="36" t="s">
        <v>33</v>
      </c>
      <c r="V18" s="37" t="s">
        <v>33</v>
      </c>
      <c r="W18" s="28">
        <v>1</v>
      </c>
      <c r="X18" s="38">
        <f t="shared" si="9"/>
        <v>0.16666666666666666</v>
      </c>
      <c r="Y18" s="39">
        <f t="shared" si="10"/>
        <v>21.009999999999998</v>
      </c>
      <c r="Z18" s="28">
        <v>0</v>
      </c>
      <c r="AA18" s="28" t="s">
        <v>34</v>
      </c>
      <c r="AB18" s="40">
        <f t="shared" si="11"/>
        <v>-0.69</v>
      </c>
      <c r="AC18" s="41">
        <v>7.6569872685185197E-2</v>
      </c>
      <c r="AD18" s="39">
        <f t="shared" si="12"/>
        <v>-0.63399854583333337</v>
      </c>
      <c r="AE18" s="39">
        <v>-5.42</v>
      </c>
      <c r="AF18" s="39">
        <v>-11.733608333333301</v>
      </c>
      <c r="AG18" s="39">
        <v>-4.5999999999999996</v>
      </c>
    </row>
    <row r="19" spans="1:33" ht="15.75" customHeight="1" x14ac:dyDescent="0.2">
      <c r="A19" s="28" t="s">
        <v>54</v>
      </c>
      <c r="B19" s="28" t="s">
        <v>283</v>
      </c>
      <c r="C19" s="15">
        <f t="shared" si="4"/>
        <v>21.323333333333334</v>
      </c>
      <c r="D19" s="29">
        <v>3</v>
      </c>
      <c r="E19" s="29">
        <v>1</v>
      </c>
      <c r="F19" s="32">
        <v>63.97</v>
      </c>
      <c r="G19" s="30">
        <v>-12.880000000000003</v>
      </c>
      <c r="H19" s="31">
        <f t="shared" si="1"/>
        <v>0.20134438017820858</v>
      </c>
      <c r="I19" s="31">
        <f t="shared" si="2"/>
        <v>-0.16075229440232408</v>
      </c>
      <c r="J19" s="32">
        <f t="shared" si="5"/>
        <v>-10.283324272916671</v>
      </c>
      <c r="K19" s="32">
        <f t="shared" si="3"/>
        <v>-3.4277747576388902</v>
      </c>
      <c r="L19" s="29">
        <v>33</v>
      </c>
      <c r="M19" s="33">
        <f t="shared" si="6"/>
        <v>9.0909090909090912E-2</v>
      </c>
      <c r="N19" s="29">
        <v>140</v>
      </c>
      <c r="O19" s="34">
        <f t="shared" ref="O19:P19" si="27">D19/7</f>
        <v>0.42857142857142855</v>
      </c>
      <c r="P19" s="34">
        <f t="shared" si="27"/>
        <v>0.14285714285714285</v>
      </c>
      <c r="Q19" s="29">
        <f t="shared" si="8"/>
        <v>245</v>
      </c>
      <c r="R19" s="29"/>
      <c r="S19" s="35">
        <v>0.50349650349650299</v>
      </c>
      <c r="T19" s="28">
        <v>108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6.4400000000000013</v>
      </c>
      <c r="Z19" s="28">
        <v>2</v>
      </c>
      <c r="AA19" s="28" t="s">
        <v>34</v>
      </c>
      <c r="AB19" s="40">
        <f t="shared" si="11"/>
        <v>-0.69</v>
      </c>
      <c r="AC19" s="41">
        <v>7.6569872685185197E-2</v>
      </c>
      <c r="AD19" s="39">
        <f t="shared" si="12"/>
        <v>-0.31699927291666669</v>
      </c>
      <c r="AE19" s="39">
        <v>-5.42</v>
      </c>
      <c r="AF19" s="39">
        <v>-11.733608333333335</v>
      </c>
      <c r="AG19" s="39">
        <v>0</v>
      </c>
    </row>
    <row r="20" spans="1:33" ht="15.75" customHeight="1" x14ac:dyDescent="0.2">
      <c r="A20" s="28" t="s">
        <v>55</v>
      </c>
      <c r="B20" s="28" t="s">
        <v>786</v>
      </c>
      <c r="C20" s="15">
        <f t="shared" si="4"/>
        <v>20.99</v>
      </c>
      <c r="D20" s="29">
        <v>1</v>
      </c>
      <c r="E20" s="29">
        <v>0</v>
      </c>
      <c r="F20" s="32">
        <v>20.99</v>
      </c>
      <c r="G20" s="30">
        <v>-28.919999999999998</v>
      </c>
      <c r="H20" s="31">
        <f t="shared" si="1"/>
        <v>1.3777989518818485</v>
      </c>
      <c r="I20" s="31">
        <f t="shared" si="2"/>
        <v>-1.3500607316645497</v>
      </c>
      <c r="J20" s="32">
        <f t="shared" si="5"/>
        <v>-28.337774757638893</v>
      </c>
      <c r="K20" s="32">
        <f t="shared" si="3"/>
        <v>-28.337774757638893</v>
      </c>
      <c r="L20" s="29">
        <v>21</v>
      </c>
      <c r="M20" s="33">
        <f t="shared" si="6"/>
        <v>4.7619047619047616E-2</v>
      </c>
      <c r="N20" s="29">
        <v>145</v>
      </c>
      <c r="O20" s="34">
        <f t="shared" ref="O20:P20" si="28">D20/7</f>
        <v>0.14285714285714285</v>
      </c>
      <c r="P20" s="34">
        <f t="shared" si="28"/>
        <v>0</v>
      </c>
      <c r="Q20" s="29">
        <f t="shared" si="8"/>
        <v>1015</v>
      </c>
      <c r="R20" s="29"/>
      <c r="S20" s="35">
        <v>0.49038461538461497</v>
      </c>
      <c r="T20" s="28">
        <v>108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7.6569872685185197E-2</v>
      </c>
      <c r="AD20" s="39">
        <f t="shared" si="12"/>
        <v>-0.10566642430555556</v>
      </c>
      <c r="AE20" s="39">
        <v>-5.42</v>
      </c>
      <c r="AF20" s="39">
        <v>-11.733608333333335</v>
      </c>
      <c r="AG20" s="39">
        <v>0</v>
      </c>
    </row>
    <row r="21" spans="1:33" ht="15.75" customHeight="1" x14ac:dyDescent="0.2">
      <c r="A21" s="28" t="s">
        <v>56</v>
      </c>
      <c r="B21" s="28" t="s">
        <v>154</v>
      </c>
      <c r="C21" s="15">
        <f t="shared" si="4"/>
        <v>20.74</v>
      </c>
      <c r="D21" s="29">
        <v>4</v>
      </c>
      <c r="E21" s="29">
        <v>6</v>
      </c>
      <c r="F21" s="32">
        <v>82.96</v>
      </c>
      <c r="G21" s="30">
        <v>-7.32</v>
      </c>
      <c r="H21" s="31">
        <f t="shared" si="1"/>
        <v>8.8235294117647065E-2</v>
      </c>
      <c r="I21" s="31">
        <f t="shared" si="2"/>
        <v>-7.0408618979695872E-2</v>
      </c>
      <c r="J21" s="32">
        <f t="shared" si="5"/>
        <v>-5.8410990305555694</v>
      </c>
      <c r="K21" s="32">
        <f t="shared" si="3"/>
        <v>-1.4602747576388924</v>
      </c>
      <c r="L21" s="29">
        <v>11</v>
      </c>
      <c r="M21" s="33">
        <f t="shared" si="6"/>
        <v>0.36363636363636365</v>
      </c>
      <c r="N21" s="29">
        <v>143</v>
      </c>
      <c r="O21" s="34">
        <f t="shared" ref="O21:P21" si="29">D21/7</f>
        <v>0.5714285714285714</v>
      </c>
      <c r="P21" s="34">
        <f t="shared" si="29"/>
        <v>0.8571428571428571</v>
      </c>
      <c r="Q21" s="29">
        <f t="shared" si="8"/>
        <v>100</v>
      </c>
      <c r="R21" s="29"/>
      <c r="S21" s="35">
        <v>0.52605459057071902</v>
      </c>
      <c r="T21" s="28">
        <v>108</v>
      </c>
      <c r="U21" s="36" t="s">
        <v>33</v>
      </c>
      <c r="V21" s="37" t="s">
        <v>33</v>
      </c>
      <c r="W21" s="28">
        <v>2</v>
      </c>
      <c r="X21" s="38">
        <f t="shared" si="9"/>
        <v>0.5</v>
      </c>
      <c r="Y21" s="39">
        <f t="shared" si="10"/>
        <v>1.83</v>
      </c>
      <c r="Z21" s="28">
        <v>2</v>
      </c>
      <c r="AA21" s="28" t="s">
        <v>34</v>
      </c>
      <c r="AB21" s="40">
        <f t="shared" si="11"/>
        <v>-0.69</v>
      </c>
      <c r="AC21" s="41">
        <v>7.6569872685185197E-2</v>
      </c>
      <c r="AD21" s="39">
        <f t="shared" si="12"/>
        <v>-0.42266569722222225</v>
      </c>
      <c r="AE21" s="39">
        <v>-5.42</v>
      </c>
      <c r="AF21" s="39">
        <v>-11.733608333333335</v>
      </c>
      <c r="AG21" s="39">
        <v>0</v>
      </c>
    </row>
    <row r="22" spans="1:33" ht="15.75" customHeight="1" x14ac:dyDescent="0.2">
      <c r="A22" s="28" t="s">
        <v>57</v>
      </c>
      <c r="B22" s="28" t="s">
        <v>787</v>
      </c>
      <c r="C22" s="15">
        <f t="shared" si="4"/>
        <v>19.589999999999996</v>
      </c>
      <c r="D22" s="29">
        <v>5</v>
      </c>
      <c r="E22" s="29">
        <v>0</v>
      </c>
      <c r="F22" s="30">
        <v>97.949999999999989</v>
      </c>
      <c r="G22" s="30">
        <v>-39.11</v>
      </c>
      <c r="H22" s="31">
        <f t="shared" si="1"/>
        <v>0.39928534966819812</v>
      </c>
      <c r="I22" s="31">
        <f t="shared" si="2"/>
        <v>-0.43031009482587507</v>
      </c>
      <c r="J22" s="32">
        <f t="shared" si="5"/>
        <v>-42.148873788194457</v>
      </c>
      <c r="K22" s="32">
        <f t="shared" si="3"/>
        <v>-8.4297747576388922</v>
      </c>
      <c r="L22" s="29">
        <v>27</v>
      </c>
      <c r="M22" s="33">
        <f t="shared" si="6"/>
        <v>0.18518518518518517</v>
      </c>
      <c r="N22" s="29">
        <v>136</v>
      </c>
      <c r="O22" s="34">
        <f t="shared" ref="O22:P22" si="30">D22/7</f>
        <v>0.7142857142857143</v>
      </c>
      <c r="P22" s="34">
        <f t="shared" si="30"/>
        <v>0</v>
      </c>
      <c r="Q22" s="29">
        <f t="shared" si="8"/>
        <v>190</v>
      </c>
      <c r="R22" s="29"/>
      <c r="S22" s="35">
        <v>0.53691275167785202</v>
      </c>
      <c r="T22" s="28">
        <v>108</v>
      </c>
      <c r="U22" s="36" t="s">
        <v>33</v>
      </c>
      <c r="V22" s="37" t="s">
        <v>33</v>
      </c>
      <c r="W22" s="28">
        <v>2</v>
      </c>
      <c r="X22" s="38">
        <f t="shared" si="9"/>
        <v>0.4</v>
      </c>
      <c r="Y22" s="39">
        <f t="shared" si="10"/>
        <v>19.555</v>
      </c>
      <c r="Z22" s="28">
        <v>0</v>
      </c>
      <c r="AA22" s="28" t="s">
        <v>34</v>
      </c>
      <c r="AB22" s="40">
        <f t="shared" si="11"/>
        <v>-0.69</v>
      </c>
      <c r="AC22" s="41">
        <v>7.6569872685185197E-2</v>
      </c>
      <c r="AD22" s="39">
        <f t="shared" si="12"/>
        <v>-0.52833212152777786</v>
      </c>
      <c r="AE22" s="39">
        <v>-5.42</v>
      </c>
      <c r="AF22" s="39">
        <v>-11.733608333333335</v>
      </c>
      <c r="AG22" s="39">
        <v>0</v>
      </c>
    </row>
    <row r="23" spans="1:33" ht="15.75" customHeight="1" x14ac:dyDescent="0.2">
      <c r="A23" s="28" t="s">
        <v>58</v>
      </c>
      <c r="B23" s="28" t="s">
        <v>788</v>
      </c>
      <c r="C23" s="15">
        <f t="shared" si="4"/>
        <v>18.656666666666666</v>
      </c>
      <c r="D23" s="29">
        <v>3</v>
      </c>
      <c r="E23" s="29">
        <v>3</v>
      </c>
      <c r="F23" s="32">
        <v>55.97</v>
      </c>
      <c r="G23" s="30">
        <v>-69.430000000000007</v>
      </c>
      <c r="H23" s="31">
        <f t="shared" si="1"/>
        <v>1.2404859746292658</v>
      </c>
      <c r="I23" s="31">
        <f t="shared" si="2"/>
        <v>-1.3155855685709608</v>
      </c>
      <c r="J23" s="32">
        <f t="shared" si="5"/>
        <v>-73.633324272916667</v>
      </c>
      <c r="K23" s="32">
        <f t="shared" si="3"/>
        <v>-24.544441424305557</v>
      </c>
      <c r="L23" s="29">
        <v>28</v>
      </c>
      <c r="M23" s="33">
        <f t="shared" si="6"/>
        <v>0.10714285714285714</v>
      </c>
      <c r="N23" s="29">
        <v>131</v>
      </c>
      <c r="O23" s="34">
        <f t="shared" ref="O23:P23" si="31">D23/7</f>
        <v>0.42857142857142855</v>
      </c>
      <c r="P23" s="34">
        <f t="shared" si="31"/>
        <v>0.42857142857142855</v>
      </c>
      <c r="Q23" s="29">
        <f t="shared" si="8"/>
        <v>152</v>
      </c>
      <c r="R23" s="29"/>
      <c r="S23" s="35">
        <v>0.50434782608695605</v>
      </c>
      <c r="T23" s="28">
        <v>108</v>
      </c>
      <c r="U23" s="36" t="s">
        <v>33</v>
      </c>
      <c r="V23" s="37" t="s">
        <v>33</v>
      </c>
      <c r="W23" s="28">
        <v>1</v>
      </c>
      <c r="X23" s="38">
        <f t="shared" si="9"/>
        <v>0.33333333333333331</v>
      </c>
      <c r="Y23" s="39">
        <f t="shared" si="10"/>
        <v>11.571666666666667</v>
      </c>
      <c r="Z23" s="28">
        <v>5</v>
      </c>
      <c r="AA23" s="28" t="s">
        <v>34</v>
      </c>
      <c r="AB23" s="40">
        <f t="shared" si="11"/>
        <v>-0.69</v>
      </c>
      <c r="AC23" s="41">
        <v>7.6569872685185197E-2</v>
      </c>
      <c r="AD23" s="39">
        <f t="shared" si="12"/>
        <v>-0.31699927291666669</v>
      </c>
      <c r="AE23" s="39">
        <v>-5.42</v>
      </c>
      <c r="AF23" s="39">
        <v>-11.733608333333335</v>
      </c>
      <c r="AG23" s="39">
        <v>0</v>
      </c>
    </row>
    <row r="24" spans="1:33" ht="15.75" customHeight="1" x14ac:dyDescent="0.2">
      <c r="A24" s="28" t="s">
        <v>59</v>
      </c>
      <c r="B24" s="28" t="s">
        <v>789</v>
      </c>
      <c r="C24" s="15">
        <f t="shared" si="4"/>
        <v>18.989999999999998</v>
      </c>
      <c r="D24" s="29">
        <v>5</v>
      </c>
      <c r="E24" s="29">
        <v>2</v>
      </c>
      <c r="F24" s="32">
        <v>94.949999999999989</v>
      </c>
      <c r="G24" s="32">
        <v>-28.4</v>
      </c>
      <c r="H24" s="31">
        <f t="shared" si="1"/>
        <v>0.29910479199578727</v>
      </c>
      <c r="I24" s="31">
        <f t="shared" si="2"/>
        <v>-0.3684978808656606</v>
      </c>
      <c r="J24" s="32">
        <f t="shared" si="5"/>
        <v>-34.988873788194468</v>
      </c>
      <c r="K24" s="32">
        <f t="shared" si="3"/>
        <v>-6.9977747576388936</v>
      </c>
      <c r="L24" s="29">
        <v>27</v>
      </c>
      <c r="M24" s="33">
        <f t="shared" si="6"/>
        <v>0.18518518518518517</v>
      </c>
      <c r="N24" s="29">
        <v>123</v>
      </c>
      <c r="O24" s="34">
        <f t="shared" ref="O24:P24" si="32">D24/7</f>
        <v>0.7142857142857143</v>
      </c>
      <c r="P24" s="34">
        <f t="shared" si="32"/>
        <v>0.2857142857142857</v>
      </c>
      <c r="Q24" s="29">
        <f t="shared" si="8"/>
        <v>123</v>
      </c>
      <c r="R24" s="29"/>
      <c r="S24" s="35">
        <v>0.557077625570776</v>
      </c>
      <c r="T24" s="28">
        <v>108</v>
      </c>
      <c r="U24" s="36" t="s">
        <v>33</v>
      </c>
      <c r="V24" s="37" t="s">
        <v>33</v>
      </c>
      <c r="W24" s="28">
        <v>1</v>
      </c>
      <c r="X24" s="38">
        <f t="shared" si="9"/>
        <v>0.2</v>
      </c>
      <c r="Y24" s="39">
        <f t="shared" si="10"/>
        <v>14.2</v>
      </c>
      <c r="Z24" s="28">
        <v>1</v>
      </c>
      <c r="AA24" s="28" t="s">
        <v>34</v>
      </c>
      <c r="AB24" s="40">
        <f t="shared" si="11"/>
        <v>-0.69</v>
      </c>
      <c r="AC24" s="41">
        <v>7.6569872685185197E-2</v>
      </c>
      <c r="AD24" s="39">
        <f t="shared" si="12"/>
        <v>-0.52833212152777786</v>
      </c>
      <c r="AE24" s="39">
        <v>-5.42</v>
      </c>
      <c r="AF24" s="39">
        <v>-11.733608333333335</v>
      </c>
      <c r="AG24" s="39">
        <v>-1</v>
      </c>
    </row>
    <row r="25" spans="1:33" ht="15.75" customHeight="1" x14ac:dyDescent="0.2">
      <c r="A25" s="14" t="s">
        <v>60</v>
      </c>
      <c r="B25" s="14" t="s">
        <v>790</v>
      </c>
      <c r="C25" s="15">
        <f t="shared" si="4"/>
        <v>19.589999999999996</v>
      </c>
      <c r="D25" s="16">
        <v>5</v>
      </c>
      <c r="E25" s="16">
        <v>2</v>
      </c>
      <c r="F25" s="17">
        <v>97.949999999999989</v>
      </c>
      <c r="G25" s="17">
        <v>-34.32</v>
      </c>
      <c r="H25" s="31">
        <f t="shared" si="1"/>
        <v>0.35038284839203682</v>
      </c>
      <c r="I25" s="31">
        <f t="shared" si="2"/>
        <v>-0.38122340093443385</v>
      </c>
      <c r="J25" s="32">
        <f t="shared" si="5"/>
        <v>-37.340832121527789</v>
      </c>
      <c r="K25" s="32">
        <f t="shared" si="3"/>
        <v>-7.4681664243055579</v>
      </c>
      <c r="L25" s="16">
        <v>42</v>
      </c>
      <c r="M25" s="33">
        <f t="shared" si="6"/>
        <v>0.11904761904761904</v>
      </c>
      <c r="N25" s="16">
        <v>121</v>
      </c>
      <c r="O25" s="34">
        <f t="shared" ref="O25:P25" si="33">D25/7</f>
        <v>0.7142857142857143</v>
      </c>
      <c r="P25" s="34">
        <f t="shared" si="33"/>
        <v>0.2857142857142857</v>
      </c>
      <c r="Q25" s="29">
        <f t="shared" si="8"/>
        <v>121</v>
      </c>
      <c r="R25" s="29"/>
      <c r="S25" s="21">
        <v>0.56221198156682028</v>
      </c>
      <c r="T25" s="28">
        <v>108</v>
      </c>
      <c r="U25" s="36" t="s">
        <v>33</v>
      </c>
      <c r="V25" s="37" t="s">
        <v>33</v>
      </c>
      <c r="W25" s="14">
        <v>1</v>
      </c>
      <c r="X25" s="38">
        <f t="shared" si="9"/>
        <v>0.2</v>
      </c>
      <c r="Y25" s="39">
        <f t="shared" si="10"/>
        <v>17.16</v>
      </c>
      <c r="Z25" s="14">
        <v>1</v>
      </c>
      <c r="AA25" s="28" t="s">
        <v>34</v>
      </c>
      <c r="AB25" s="40">
        <f t="shared" si="11"/>
        <v>-0.69</v>
      </c>
      <c r="AC25" s="41">
        <v>7.6569872685185197E-2</v>
      </c>
      <c r="AD25" s="39">
        <f t="shared" si="12"/>
        <v>-0.52833212152777786</v>
      </c>
      <c r="AE25" s="25">
        <v>-5.42</v>
      </c>
      <c r="AF25" s="25">
        <v>-11.73</v>
      </c>
      <c r="AG25" s="25">
        <v>0</v>
      </c>
    </row>
    <row r="26" spans="1:33" ht="15.75" customHeight="1" x14ac:dyDescent="0.2">
      <c r="A26" s="14" t="s">
        <v>61</v>
      </c>
      <c r="B26" s="14" t="s">
        <v>791</v>
      </c>
      <c r="C26" s="15">
        <f t="shared" si="4"/>
        <v>16.989999999999998</v>
      </c>
      <c r="D26" s="16">
        <v>1</v>
      </c>
      <c r="E26" s="16">
        <v>5</v>
      </c>
      <c r="F26" s="17">
        <v>16.989999999999998</v>
      </c>
      <c r="G26" s="17">
        <v>-2.62</v>
      </c>
      <c r="H26" s="31">
        <f t="shared" si="1"/>
        <v>0.15420835785756329</v>
      </c>
      <c r="I26" s="31">
        <f t="shared" si="2"/>
        <v>-0.33536049191517714</v>
      </c>
      <c r="J26" s="32">
        <f t="shared" si="5"/>
        <v>-5.6977747576388591</v>
      </c>
      <c r="K26" s="32">
        <f t="shared" si="3"/>
        <v>-5.6977747576388591</v>
      </c>
      <c r="L26" s="16">
        <v>18</v>
      </c>
      <c r="M26" s="33">
        <f t="shared" si="6"/>
        <v>5.5555555555555552E-2</v>
      </c>
      <c r="N26" s="16">
        <v>112</v>
      </c>
      <c r="O26" s="34">
        <f t="shared" ref="O26:P26" si="34">D26/7</f>
        <v>0.14285714285714285</v>
      </c>
      <c r="P26" s="34">
        <f t="shared" si="34"/>
        <v>0.7142857142857143</v>
      </c>
      <c r="Q26" s="29">
        <f t="shared" si="8"/>
        <v>130</v>
      </c>
      <c r="R26" s="29"/>
      <c r="S26" s="21">
        <v>0.63054187192118227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7.6569872685185197E-2</v>
      </c>
      <c r="AD26" s="39">
        <f t="shared" si="12"/>
        <v>-0.10566642430555556</v>
      </c>
      <c r="AE26" s="25">
        <v>-5.68</v>
      </c>
      <c r="AF26" s="25">
        <v>-11.733608333333301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19.656666666666666</v>
      </c>
      <c r="D27" s="16">
        <v>3</v>
      </c>
      <c r="E27" s="16">
        <v>0</v>
      </c>
      <c r="F27" s="17">
        <v>58.97</v>
      </c>
      <c r="G27" s="17">
        <v>-12.33</v>
      </c>
      <c r="H27" s="31">
        <f t="shared" si="1"/>
        <v>0.2090893674749873</v>
      </c>
      <c r="I27" s="31">
        <f t="shared" si="2"/>
        <v>-0.26815879723446784</v>
      </c>
      <c r="J27" s="32">
        <f t="shared" si="5"/>
        <v>-15.813324272916569</v>
      </c>
      <c r="K27" s="32">
        <f t="shared" si="3"/>
        <v>-5.2711080909721897</v>
      </c>
      <c r="L27" s="16">
        <v>22</v>
      </c>
      <c r="M27" s="33">
        <f t="shared" si="6"/>
        <v>0.13636363636363635</v>
      </c>
      <c r="N27" s="16">
        <v>108</v>
      </c>
      <c r="O27" s="34">
        <f t="shared" ref="O27:P27" si="35">D27/7</f>
        <v>0.42857142857142855</v>
      </c>
      <c r="P27" s="34">
        <f t="shared" si="35"/>
        <v>0</v>
      </c>
      <c r="Q27" s="29">
        <f t="shared" si="8"/>
        <v>252</v>
      </c>
      <c r="R27" s="29"/>
      <c r="S27" s="21">
        <v>0.507399577167019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12.33</v>
      </c>
      <c r="Z27" s="14">
        <v>1</v>
      </c>
      <c r="AA27" s="28" t="s">
        <v>34</v>
      </c>
      <c r="AB27" s="40">
        <f t="shared" si="11"/>
        <v>-0.69</v>
      </c>
      <c r="AC27" s="41">
        <v>7.6569872685185197E-2</v>
      </c>
      <c r="AD27" s="39">
        <f t="shared" si="12"/>
        <v>-0.31699927291666669</v>
      </c>
      <c r="AE27" s="25">
        <v>-5.68</v>
      </c>
      <c r="AF27" s="25">
        <v>-11.733608333333301</v>
      </c>
      <c r="AG27" s="25">
        <v>-1.05</v>
      </c>
    </row>
    <row r="28" spans="1:33" ht="15.75" customHeight="1" x14ac:dyDescent="0.2">
      <c r="A28" s="14" t="s">
        <v>63</v>
      </c>
      <c r="B28" s="14" t="s">
        <v>792</v>
      </c>
      <c r="C28" s="15">
        <f t="shared" si="4"/>
        <v>19.418571428571429</v>
      </c>
      <c r="D28" s="16">
        <v>7</v>
      </c>
      <c r="E28" s="16">
        <v>1</v>
      </c>
      <c r="F28" s="17">
        <v>135.93</v>
      </c>
      <c r="G28" s="17">
        <v>-14.24</v>
      </c>
      <c r="H28" s="31">
        <f t="shared" si="1"/>
        <v>0.10475980283969689</v>
      </c>
      <c r="I28" s="31">
        <f t="shared" si="2"/>
        <v>-0.15695154346701959</v>
      </c>
      <c r="J28" s="32">
        <f t="shared" si="5"/>
        <v>-21.334423303471972</v>
      </c>
      <c r="K28" s="32">
        <f t="shared" si="3"/>
        <v>-3.047774757638853</v>
      </c>
      <c r="L28" s="16">
        <v>20</v>
      </c>
      <c r="M28" s="33">
        <f t="shared" si="6"/>
        <v>0.35</v>
      </c>
      <c r="N28" s="16">
        <v>102</v>
      </c>
      <c r="O28" s="34">
        <f t="shared" ref="O28:P28" si="36">D28/7</f>
        <v>1</v>
      </c>
      <c r="P28" s="34">
        <f t="shared" si="36"/>
        <v>0.14285714285714285</v>
      </c>
      <c r="Q28" s="29">
        <f t="shared" si="8"/>
        <v>89</v>
      </c>
      <c r="R28" s="29"/>
      <c r="S28" s="21">
        <v>0.54266958424507661</v>
      </c>
      <c r="T28" s="14" t="s">
        <v>33</v>
      </c>
      <c r="U28" s="22" t="s">
        <v>33</v>
      </c>
      <c r="V28" s="43" t="s">
        <v>793</v>
      </c>
      <c r="W28" s="14">
        <v>2</v>
      </c>
      <c r="X28" s="38">
        <f t="shared" si="9"/>
        <v>0.2857142857142857</v>
      </c>
      <c r="Y28" s="39">
        <f t="shared" si="10"/>
        <v>7.12</v>
      </c>
      <c r="Z28" s="14">
        <v>0</v>
      </c>
      <c r="AA28" s="28" t="s">
        <v>34</v>
      </c>
      <c r="AB28" s="40">
        <f t="shared" si="11"/>
        <v>-0.69</v>
      </c>
      <c r="AC28" s="41">
        <v>7.6569872685185197E-2</v>
      </c>
      <c r="AD28" s="39">
        <f t="shared" si="12"/>
        <v>-0.73966497013888888</v>
      </c>
      <c r="AE28" s="25">
        <v>-5.68</v>
      </c>
      <c r="AF28" s="25">
        <v>-11.733608333333301</v>
      </c>
      <c r="AG28" s="25">
        <v>0</v>
      </c>
    </row>
    <row r="29" spans="1:33" ht="15.75" customHeight="1" x14ac:dyDescent="0.2">
      <c r="A29" s="14" t="s">
        <v>65</v>
      </c>
      <c r="B29" s="14" t="s">
        <v>792</v>
      </c>
      <c r="C29" s="15">
        <f t="shared" si="4"/>
        <v>20.434444444444445</v>
      </c>
      <c r="D29" s="16">
        <v>9</v>
      </c>
      <c r="E29" s="16">
        <v>0</v>
      </c>
      <c r="F29" s="17">
        <v>183.91</v>
      </c>
      <c r="G29" s="17">
        <v>-16.11</v>
      </c>
      <c r="H29" s="31">
        <f t="shared" si="1"/>
        <v>8.7597194279810775E-2</v>
      </c>
      <c r="I29" s="31">
        <f t="shared" si="2"/>
        <v>-8.9611236426783064E-2</v>
      </c>
      <c r="J29" s="32">
        <f t="shared" si="5"/>
        <v>-16.480402491249674</v>
      </c>
      <c r="K29" s="32">
        <f t="shared" si="3"/>
        <v>-1.8311558323610748</v>
      </c>
      <c r="L29" s="16">
        <v>26</v>
      </c>
      <c r="M29" s="33">
        <f t="shared" si="6"/>
        <v>0.34615384615384615</v>
      </c>
      <c r="N29" s="16">
        <v>91</v>
      </c>
      <c r="O29" s="34">
        <f t="shared" ref="O29:P29" si="37">D29/7</f>
        <v>1.2857142857142858</v>
      </c>
      <c r="P29" s="34">
        <f t="shared" si="37"/>
        <v>0</v>
      </c>
      <c r="Q29" s="29">
        <f t="shared" si="8"/>
        <v>70</v>
      </c>
      <c r="R29" s="29"/>
      <c r="S29" s="21">
        <v>0.6407322654462243</v>
      </c>
      <c r="T29" s="14" t="s">
        <v>33</v>
      </c>
      <c r="U29" s="22" t="s">
        <v>33</v>
      </c>
      <c r="V29" s="43" t="s">
        <v>793</v>
      </c>
      <c r="W29" s="14">
        <v>2</v>
      </c>
      <c r="X29" s="38">
        <f t="shared" si="9"/>
        <v>0.22222222222222221</v>
      </c>
      <c r="Y29" s="39">
        <f t="shared" si="10"/>
        <v>3.222</v>
      </c>
      <c r="Z29" s="14">
        <v>3</v>
      </c>
      <c r="AA29" s="28" t="s">
        <v>34</v>
      </c>
      <c r="AB29" s="40">
        <f t="shared" si="11"/>
        <v>-0.69</v>
      </c>
      <c r="AC29" s="41">
        <v>7.6569872685185197E-2</v>
      </c>
      <c r="AD29" s="39">
        <f t="shared" si="12"/>
        <v>-0.95099781875000011</v>
      </c>
      <c r="AE29" s="25">
        <v>-5.68</v>
      </c>
      <c r="AF29" s="25">
        <v>-11.624767185833299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19.989999999999998</v>
      </c>
      <c r="D30" s="16">
        <v>3</v>
      </c>
      <c r="E30" s="16">
        <v>0</v>
      </c>
      <c r="F30" s="17">
        <v>59.97</v>
      </c>
      <c r="G30" s="17">
        <v>-17.2</v>
      </c>
      <c r="H30" s="31">
        <f t="shared" si="1"/>
        <v>0.28681007170251793</v>
      </c>
      <c r="I30" s="31">
        <f t="shared" si="2"/>
        <v>-0.27710713093959921</v>
      </c>
      <c r="J30" s="32">
        <f t="shared" si="5"/>
        <v>-16.618114642447765</v>
      </c>
      <c r="K30" s="32">
        <f t="shared" si="3"/>
        <v>-5.5393715474825882</v>
      </c>
      <c r="L30" s="16">
        <v>24</v>
      </c>
      <c r="M30" s="33">
        <f t="shared" si="6"/>
        <v>0.125</v>
      </c>
      <c r="N30" s="16">
        <v>86</v>
      </c>
      <c r="O30" s="34">
        <f t="shared" ref="O30:P30" si="38">D30/7</f>
        <v>0.42857142857142855</v>
      </c>
      <c r="P30" s="34">
        <f t="shared" si="38"/>
        <v>0</v>
      </c>
      <c r="Q30" s="29">
        <f t="shared" si="8"/>
        <v>200</v>
      </c>
      <c r="R30" s="29"/>
      <c r="S30" s="21">
        <v>0.67132867132867136</v>
      </c>
      <c r="T30" s="14" t="s">
        <v>33</v>
      </c>
      <c r="U30" s="22" t="s">
        <v>33</v>
      </c>
      <c r="V30" s="43" t="s">
        <v>793</v>
      </c>
      <c r="W30" s="14">
        <v>1</v>
      </c>
      <c r="X30" s="38">
        <f t="shared" si="9"/>
        <v>0.33333333333333331</v>
      </c>
      <c r="Y30" s="39">
        <f t="shared" si="10"/>
        <v>17.2</v>
      </c>
      <c r="Z30" s="14">
        <v>0</v>
      </c>
      <c r="AA30" s="28" t="s">
        <v>34</v>
      </c>
      <c r="AB30" s="40">
        <f t="shared" si="11"/>
        <v>-0.69</v>
      </c>
      <c r="AC30" s="41">
        <v>7.6569872685185197E-2</v>
      </c>
      <c r="AD30" s="39">
        <f t="shared" si="12"/>
        <v>-0.31699927291666669</v>
      </c>
      <c r="AE30" s="25">
        <v>-5.68</v>
      </c>
      <c r="AF30" s="25">
        <v>-11.011871789843701</v>
      </c>
      <c r="AG30" s="25">
        <v>0</v>
      </c>
    </row>
    <row r="31" spans="1:33" ht="15.75" customHeight="1" x14ac:dyDescent="0.2">
      <c r="A31" s="14" t="s">
        <v>67</v>
      </c>
      <c r="B31" s="49" t="s">
        <v>794</v>
      </c>
      <c r="C31" s="15">
        <f t="shared" si="4"/>
        <v>19.79</v>
      </c>
      <c r="D31" s="16">
        <v>5</v>
      </c>
      <c r="E31" s="16">
        <v>4</v>
      </c>
      <c r="F31" s="17">
        <v>98.949999999999989</v>
      </c>
      <c r="G31" s="44">
        <v>-24.029999999999998</v>
      </c>
      <c r="H31" s="31">
        <f t="shared" si="1"/>
        <v>0.2428499242041435</v>
      </c>
      <c r="I31" s="31">
        <f t="shared" si="2"/>
        <v>-0.24163912148303737</v>
      </c>
      <c r="J31" s="32">
        <f t="shared" si="5"/>
        <v>-23.910191070746546</v>
      </c>
      <c r="K31" s="32">
        <f t="shared" si="3"/>
        <v>-4.782038214149309</v>
      </c>
      <c r="L31" s="16">
        <v>25</v>
      </c>
      <c r="M31" s="33">
        <f t="shared" si="6"/>
        <v>0.2</v>
      </c>
      <c r="N31" s="16">
        <v>77</v>
      </c>
      <c r="O31" s="34">
        <f t="shared" ref="O31:P32" si="39">D31/7</f>
        <v>0.7142857142857143</v>
      </c>
      <c r="P31" s="34">
        <f t="shared" si="39"/>
        <v>0.5714285714285714</v>
      </c>
      <c r="Q31" s="29">
        <f t="shared" si="8"/>
        <v>59</v>
      </c>
      <c r="R31" s="29"/>
      <c r="S31" s="21">
        <v>0.63655913978494605</v>
      </c>
      <c r="T31" s="14">
        <v>108</v>
      </c>
      <c r="U31" s="22" t="s">
        <v>33</v>
      </c>
      <c r="V31" s="43" t="s">
        <v>793</v>
      </c>
      <c r="W31" s="14">
        <v>3</v>
      </c>
      <c r="X31" s="38">
        <f t="shared" si="9"/>
        <v>0.6</v>
      </c>
      <c r="Y31" s="39">
        <f t="shared" si="10"/>
        <v>8.01</v>
      </c>
      <c r="Z31" s="14">
        <v>0</v>
      </c>
      <c r="AA31" s="14" t="s">
        <v>34</v>
      </c>
      <c r="AB31" s="40">
        <f t="shared" si="11"/>
        <v>-0.69</v>
      </c>
      <c r="AC31" s="27">
        <v>7.6569872685185197E-2</v>
      </c>
      <c r="AD31" s="39">
        <f t="shared" si="12"/>
        <v>-0.52833212152777786</v>
      </c>
      <c r="AE31" s="45">
        <v>-5.68</v>
      </c>
      <c r="AF31" s="45">
        <v>-11.011871789843751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20.418571428571429</v>
      </c>
      <c r="D32" s="54">
        <v>7</v>
      </c>
      <c r="E32" s="54">
        <v>4</v>
      </c>
      <c r="F32" s="55">
        <v>142.93</v>
      </c>
      <c r="G32" s="55">
        <v>-30.87</v>
      </c>
      <c r="H32" s="31">
        <f t="shared" si="1"/>
        <v>0.21597985027635905</v>
      </c>
      <c r="I32" s="31">
        <f t="shared" si="2"/>
        <v>-0.18863966626351925</v>
      </c>
      <c r="J32" s="32">
        <f t="shared" si="5"/>
        <v>-26.962267499044806</v>
      </c>
      <c r="K32" s="32">
        <f t="shared" si="3"/>
        <v>-3.8517524998635437</v>
      </c>
      <c r="L32" s="54">
        <v>23</v>
      </c>
      <c r="M32" s="33">
        <f t="shared" si="6"/>
        <v>0.30434782608695654</v>
      </c>
      <c r="N32" s="54">
        <v>67</v>
      </c>
      <c r="O32" s="34">
        <f t="shared" si="39"/>
        <v>1</v>
      </c>
      <c r="P32" s="34">
        <f t="shared" si="39"/>
        <v>0.5714285714285714</v>
      </c>
      <c r="Q32" s="29">
        <f t="shared" si="8"/>
        <v>42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0.70588235294117652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4</v>
      </c>
      <c r="X32" s="38">
        <f t="shared" si="9"/>
        <v>0.5714285714285714</v>
      </c>
      <c r="Y32" s="39">
        <f t="shared" si="10"/>
        <v>7.7175000000000002</v>
      </c>
      <c r="Z32" s="53">
        <v>0</v>
      </c>
      <c r="AA32" s="53" t="s">
        <v>34</v>
      </c>
      <c r="AB32" s="40">
        <f t="shared" si="11"/>
        <v>-0.69</v>
      </c>
      <c r="AC32" s="59">
        <v>7.6569872685185197E-2</v>
      </c>
      <c r="AD32" s="39">
        <f t="shared" si="12"/>
        <v>-0.73966497013888888</v>
      </c>
      <c r="AE32" s="60">
        <v>-5.68</v>
      </c>
      <c r="AF32" s="60">
        <v>-11.011871789843701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.5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Cabinet Handles - Modern Drawer Pulls - 10 Pack of Kitchen Cabinet Hardware")</f>
        <v>Black Cabinet Handles - Modern Drawer Pulls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Info!B1:BJ5000""),2,FALSE),"""")"),"B07XLNQFR3")</f>
        <v>B07XLNQFR3</v>
      </c>
      <c r="B2" s="2" t="s">
        <v>795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77.25" customHeight="1" x14ac:dyDescent="0.2">
      <c r="A3" s="83" t="s">
        <v>30</v>
      </c>
      <c r="B3" s="80"/>
      <c r="C3" s="3">
        <f>((AE32+AF32)/0.85)*-1</f>
        <v>13.24142676</v>
      </c>
      <c r="D3" s="4">
        <f>SUM(D4:D99702)</f>
        <v>101</v>
      </c>
      <c r="E3" s="4"/>
      <c r="F3" s="5">
        <f t="shared" ref="F3:G3" si="0">SUM(F4:F99702)</f>
        <v>1771.0000000000005</v>
      </c>
      <c r="G3" s="5">
        <f t="shared" si="0"/>
        <v>-299.75999999999988</v>
      </c>
      <c r="H3" s="6">
        <f t="shared" ref="H3:H32" si="1">G3/F3*-1</f>
        <v>0.1692603049124787</v>
      </c>
      <c r="I3" s="7">
        <f t="shared" ref="I3:I32" si="2">J3/F3</f>
        <v>9.3121030376838332E-2</v>
      </c>
      <c r="J3" s="5">
        <f>SUM(J4:J99702)</f>
        <v>164.91734479738074</v>
      </c>
      <c r="K3" s="5">
        <f t="shared" ref="K3:K32" si="3">J3/D3</f>
        <v>1.6328449979938686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1 - Nov
1 - Dec
1 - Jan
1 - Feb")</f>
        <v>1 - March
1 - April
1 - May
1 - June
1 - July
1 - Aug
1 - Sept
1 - Oct
1 - Nov
1 - Dec
1 - Jan
1 -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31</v>
      </c>
      <c r="X3" s="6">
        <f>W3/D3</f>
        <v>0.30693069306930693</v>
      </c>
      <c r="Y3" s="5"/>
      <c r="Z3" s="4"/>
      <c r="AA3" s="4"/>
      <c r="AB3" s="4"/>
      <c r="AC3" s="4"/>
      <c r="AD3" s="5">
        <f>SUM(AD4:AD99702)</f>
        <v>-3.88821304395278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Info!B2:BZ3000""),37,FALSE)),"""")*-1"),-6.305212746)</f>
        <v>-6.3052127459999996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283</v>
      </c>
      <c r="C4" s="15">
        <f t="shared" ref="C4:C32" si="4">IFERROR(F4/D4," - ")</f>
        <v>17.847142857142853</v>
      </c>
      <c r="D4" s="16">
        <v>7</v>
      </c>
      <c r="E4" s="16">
        <v>0</v>
      </c>
      <c r="F4" s="17">
        <v>124.92999999999998</v>
      </c>
      <c r="G4" s="17">
        <v>-23.47</v>
      </c>
      <c r="H4" s="18">
        <f t="shared" si="1"/>
        <v>0.18786520451452815</v>
      </c>
      <c r="I4" s="18">
        <f t="shared" si="2"/>
        <v>8.8869083857793629E-2</v>
      </c>
      <c r="J4" s="17">
        <f t="shared" ref="J4:J32" si="5">F4*0.85+G4+AF4*D4+D4*AE4+AG4+AD4</f>
        <v>11.102414646354156</v>
      </c>
      <c r="K4" s="17">
        <f t="shared" si="3"/>
        <v>1.5860592351934508</v>
      </c>
      <c r="L4" s="16">
        <v>42</v>
      </c>
      <c r="M4" s="19">
        <f t="shared" ref="M4:M32" si="6">IFERROR(D4/L4,"-")</f>
        <v>0.16666666666666666</v>
      </c>
      <c r="N4" s="16">
        <v>112</v>
      </c>
      <c r="O4" s="20">
        <f t="shared" ref="O4:P4" si="7">D4/7</f>
        <v>1</v>
      </c>
      <c r="P4" s="20">
        <f t="shared" si="7"/>
        <v>0</v>
      </c>
      <c r="Q4" s="16">
        <f t="shared" ref="Q4:Q32" si="8">ROUNDDOWN(N4/(O4+P4),0)</f>
        <v>112</v>
      </c>
      <c r="R4" s="16"/>
      <c r="S4" s="21">
        <v>0.43523316062176098</v>
      </c>
      <c r="T4" s="14">
        <v>0</v>
      </c>
      <c r="U4" s="22" t="s">
        <v>33</v>
      </c>
      <c r="V4" s="23" t="s">
        <v>33</v>
      </c>
      <c r="W4" s="14">
        <v>4</v>
      </c>
      <c r="X4" s="24">
        <f t="shared" ref="X4:X32" si="9">IFERROR(W4/D4,0)</f>
        <v>0.5714285714285714</v>
      </c>
      <c r="Y4" s="25">
        <f t="shared" ref="Y4:Y32" si="10">IFERROR(G4/(W4+Z4)*-1,0)</f>
        <v>2.347</v>
      </c>
      <c r="Z4" s="14">
        <v>6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2.7896171874999997E-2</v>
      </c>
      <c r="AD4" s="25">
        <f t="shared" ref="AD4:AD32" si="12">IFERROR(AB4*AC4*D4*2,0)</f>
        <v>-0.26947702031249998</v>
      </c>
      <c r="AE4" s="25">
        <v>-4.9000000000000004</v>
      </c>
      <c r="AF4" s="25">
        <v>-5.2926583333333328</v>
      </c>
      <c r="AG4" s="25">
        <v>0</v>
      </c>
    </row>
    <row r="5" spans="1:33" ht="15.75" customHeight="1" x14ac:dyDescent="0.2">
      <c r="A5" s="28" t="s">
        <v>35</v>
      </c>
      <c r="B5" s="28" t="s">
        <v>283</v>
      </c>
      <c r="C5" s="15">
        <f t="shared" si="4"/>
        <v>14.99</v>
      </c>
      <c r="D5" s="29">
        <v>1</v>
      </c>
      <c r="E5" s="29">
        <v>0</v>
      </c>
      <c r="F5" s="30">
        <v>14.99</v>
      </c>
      <c r="G5" s="30">
        <v>-24.26</v>
      </c>
      <c r="H5" s="31">
        <f t="shared" si="1"/>
        <v>1.6184122748498999</v>
      </c>
      <c r="I5" s="31">
        <f t="shared" si="2"/>
        <v>-1.4509472754193542</v>
      </c>
      <c r="J5" s="32">
        <f t="shared" si="5"/>
        <v>-21.74969965853612</v>
      </c>
      <c r="K5" s="32">
        <f t="shared" si="3"/>
        <v>-21.74969965853612</v>
      </c>
      <c r="L5" s="29">
        <v>50</v>
      </c>
      <c r="M5" s="33">
        <f t="shared" si="6"/>
        <v>0.02</v>
      </c>
      <c r="N5" s="29">
        <v>110</v>
      </c>
      <c r="O5" s="34">
        <f t="shared" ref="O5:P5" si="13">D5/7</f>
        <v>0.14285714285714285</v>
      </c>
      <c r="P5" s="34">
        <f t="shared" si="13"/>
        <v>0</v>
      </c>
      <c r="Q5" s="29">
        <f t="shared" si="8"/>
        <v>770</v>
      </c>
      <c r="R5" s="29"/>
      <c r="S5" s="35">
        <v>0.365671641791044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12.13</v>
      </c>
      <c r="Z5" s="28">
        <v>2</v>
      </c>
      <c r="AA5" s="28" t="s">
        <v>34</v>
      </c>
      <c r="AB5" s="40">
        <f t="shared" si="11"/>
        <v>-0.69</v>
      </c>
      <c r="AC5" s="41">
        <v>2.7928496523754343E-2</v>
      </c>
      <c r="AD5" s="39">
        <f t="shared" si="12"/>
        <v>-3.8541325202780988E-2</v>
      </c>
      <c r="AE5" s="39">
        <v>-4.9000000000000004</v>
      </c>
      <c r="AF5" s="39">
        <v>-5.2926583333333328</v>
      </c>
      <c r="AG5" s="39">
        <v>0</v>
      </c>
    </row>
    <row r="6" spans="1:33" ht="15.75" customHeight="1" x14ac:dyDescent="0.2">
      <c r="A6" s="28" t="s">
        <v>37</v>
      </c>
      <c r="B6" s="28" t="s">
        <v>796</v>
      </c>
      <c r="C6" s="15">
        <f t="shared" si="4"/>
        <v>16.489999999999998</v>
      </c>
      <c r="D6" s="29">
        <v>2</v>
      </c>
      <c r="E6" s="29">
        <v>0</v>
      </c>
      <c r="F6" s="30">
        <v>32.979999999999997</v>
      </c>
      <c r="G6" s="30">
        <v>-43.100000000000009</v>
      </c>
      <c r="H6" s="31">
        <f t="shared" si="1"/>
        <v>1.3068526379624019</v>
      </c>
      <c r="I6" s="31">
        <f t="shared" si="2"/>
        <v>-1.0772986689218216</v>
      </c>
      <c r="J6" s="32">
        <f t="shared" si="5"/>
        <v>-35.529310101041673</v>
      </c>
      <c r="K6" s="32">
        <f t="shared" si="3"/>
        <v>-17.764655050520837</v>
      </c>
      <c r="L6" s="29">
        <v>44</v>
      </c>
      <c r="M6" s="33">
        <f t="shared" si="6"/>
        <v>4.5454545454545456E-2</v>
      </c>
      <c r="N6" s="29">
        <v>105</v>
      </c>
      <c r="O6" s="34">
        <f t="shared" ref="O6:P6" si="14">D6/7</f>
        <v>0.2857142857142857</v>
      </c>
      <c r="P6" s="34">
        <f t="shared" si="14"/>
        <v>0</v>
      </c>
      <c r="Q6" s="29">
        <f t="shared" si="8"/>
        <v>367</v>
      </c>
      <c r="R6" s="29"/>
      <c r="S6" s="35">
        <v>0.36575875486381298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7.1833333333333345</v>
      </c>
      <c r="Z6" s="28">
        <v>6</v>
      </c>
      <c r="AA6" s="28" t="s">
        <v>34</v>
      </c>
      <c r="AB6" s="40">
        <f t="shared" si="11"/>
        <v>-0.69</v>
      </c>
      <c r="AC6" s="41">
        <v>2.7896171874999997E-2</v>
      </c>
      <c r="AD6" s="39">
        <f t="shared" si="12"/>
        <v>-7.6993434374999989E-2</v>
      </c>
      <c r="AE6" s="39">
        <v>-4.9000000000000004</v>
      </c>
      <c r="AF6" s="39">
        <v>-5.2926583333333328</v>
      </c>
      <c r="AG6" s="39">
        <v>0</v>
      </c>
    </row>
    <row r="7" spans="1:33" ht="15.75" customHeight="1" x14ac:dyDescent="0.2">
      <c r="A7" s="28" t="s">
        <v>39</v>
      </c>
      <c r="B7" s="28" t="s">
        <v>753</v>
      </c>
      <c r="C7" s="15">
        <f t="shared" si="4"/>
        <v>15.789999999999997</v>
      </c>
      <c r="D7" s="29">
        <v>10</v>
      </c>
      <c r="E7" s="29">
        <v>0</v>
      </c>
      <c r="F7" s="30">
        <v>157.89999999999998</v>
      </c>
      <c r="G7" s="30">
        <v>-63.620000000000005</v>
      </c>
      <c r="H7" s="31">
        <f t="shared" si="1"/>
        <v>0.40291323622545921</v>
      </c>
      <c r="I7" s="31">
        <f t="shared" si="2"/>
        <v>-0.20086479103995161</v>
      </c>
      <c r="J7" s="32">
        <f t="shared" si="5"/>
        <v>-31.716550505208357</v>
      </c>
      <c r="K7" s="32">
        <f t="shared" si="3"/>
        <v>-3.1716550505208359</v>
      </c>
      <c r="L7" s="29">
        <v>83</v>
      </c>
      <c r="M7" s="33">
        <f t="shared" si="6"/>
        <v>0.12048192771084337</v>
      </c>
      <c r="N7" s="29">
        <v>92</v>
      </c>
      <c r="O7" s="34">
        <f t="shared" ref="O7:P7" si="15">D7/7</f>
        <v>1.4285714285714286</v>
      </c>
      <c r="P7" s="34">
        <f t="shared" si="15"/>
        <v>0</v>
      </c>
      <c r="Q7" s="29">
        <f t="shared" si="8"/>
        <v>64</v>
      </c>
      <c r="R7" s="29"/>
      <c r="S7" s="35">
        <v>0.46625766871165603</v>
      </c>
      <c r="T7" s="28">
        <v>0</v>
      </c>
      <c r="U7" s="36" t="s">
        <v>33</v>
      </c>
      <c r="V7" s="37" t="s">
        <v>38</v>
      </c>
      <c r="W7" s="28">
        <v>7</v>
      </c>
      <c r="X7" s="38">
        <f t="shared" si="9"/>
        <v>0.7</v>
      </c>
      <c r="Y7" s="39">
        <f t="shared" si="10"/>
        <v>4.2413333333333334</v>
      </c>
      <c r="Z7" s="28">
        <v>8</v>
      </c>
      <c r="AA7" s="28" t="s">
        <v>34</v>
      </c>
      <c r="AB7" s="40">
        <f t="shared" si="11"/>
        <v>-0.69</v>
      </c>
      <c r="AC7" s="41">
        <v>2.7896171874999997E-2</v>
      </c>
      <c r="AD7" s="39">
        <f t="shared" si="12"/>
        <v>-0.38496717187499996</v>
      </c>
      <c r="AE7" s="39">
        <v>-4.9000000000000004</v>
      </c>
      <c r="AF7" s="39">
        <v>-5.2926583333333328</v>
      </c>
      <c r="AG7" s="39">
        <v>0</v>
      </c>
    </row>
    <row r="8" spans="1:33" ht="15.75" customHeight="1" x14ac:dyDescent="0.2">
      <c r="A8" s="28" t="s">
        <v>41</v>
      </c>
      <c r="B8" s="28" t="s">
        <v>797</v>
      </c>
      <c r="C8" s="15">
        <f t="shared" si="4"/>
        <v>14.401764705882353</v>
      </c>
      <c r="D8" s="29">
        <v>17</v>
      </c>
      <c r="E8" s="29">
        <v>2</v>
      </c>
      <c r="F8" s="30">
        <v>244.83</v>
      </c>
      <c r="G8" s="30">
        <v>-50.72999999999999</v>
      </c>
      <c r="H8" s="31">
        <f t="shared" si="1"/>
        <v>0.20720499938732992</v>
      </c>
      <c r="I8" s="31">
        <f t="shared" si="2"/>
        <v>-6.7430234008036202E-2</v>
      </c>
      <c r="J8" s="32">
        <f t="shared" si="5"/>
        <v>-16.508944192187503</v>
      </c>
      <c r="K8" s="32">
        <f t="shared" si="3"/>
        <v>-0.97111436424632369</v>
      </c>
      <c r="L8" s="29">
        <v>52</v>
      </c>
      <c r="M8" s="33">
        <f t="shared" si="6"/>
        <v>0.32692307692307693</v>
      </c>
      <c r="N8" s="29">
        <v>76</v>
      </c>
      <c r="O8" s="34">
        <f t="shared" ref="O8:P8" si="16">D8/7</f>
        <v>2.4285714285714284</v>
      </c>
      <c r="P8" s="34">
        <f t="shared" si="16"/>
        <v>0.2857142857142857</v>
      </c>
      <c r="Q8" s="29">
        <f t="shared" si="8"/>
        <v>28</v>
      </c>
      <c r="R8" s="29"/>
      <c r="S8" s="35">
        <v>0.53846153846153799</v>
      </c>
      <c r="T8" s="28">
        <v>0</v>
      </c>
      <c r="U8" s="36" t="s">
        <v>33</v>
      </c>
      <c r="V8" s="37" t="s">
        <v>33</v>
      </c>
      <c r="W8" s="28">
        <v>11</v>
      </c>
      <c r="X8" s="38">
        <f t="shared" si="9"/>
        <v>0.6470588235294118</v>
      </c>
      <c r="Y8" s="39">
        <f t="shared" si="10"/>
        <v>3.3819999999999992</v>
      </c>
      <c r="Z8" s="28">
        <v>4</v>
      </c>
      <c r="AA8" s="28" t="s">
        <v>34</v>
      </c>
      <c r="AB8" s="40">
        <f t="shared" si="11"/>
        <v>-0.69</v>
      </c>
      <c r="AC8" s="41">
        <v>2.7896171874999997E-2</v>
      </c>
      <c r="AD8" s="39">
        <f t="shared" si="12"/>
        <v>-0.65444419218749994</v>
      </c>
      <c r="AE8" s="39">
        <v>-4.9000000000000004</v>
      </c>
      <c r="AF8" s="39">
        <v>-5.29</v>
      </c>
      <c r="AG8" s="39">
        <v>0</v>
      </c>
    </row>
    <row r="9" spans="1:33" ht="15.75" customHeight="1" x14ac:dyDescent="0.2">
      <c r="A9" s="28" t="s">
        <v>43</v>
      </c>
      <c r="B9" s="28" t="s">
        <v>798</v>
      </c>
      <c r="C9" s="15">
        <f t="shared" si="4"/>
        <v>15.847142857142858</v>
      </c>
      <c r="D9" s="29">
        <v>7</v>
      </c>
      <c r="E9" s="29">
        <v>1</v>
      </c>
      <c r="F9" s="30">
        <v>110.93</v>
      </c>
      <c r="G9" s="30">
        <v>-42.319999999999993</v>
      </c>
      <c r="H9" s="31">
        <f t="shared" si="1"/>
        <v>0.38150184801225989</v>
      </c>
      <c r="I9" s="31">
        <f t="shared" si="2"/>
        <v>-0.18111348316036335</v>
      </c>
      <c r="J9" s="32">
        <f t="shared" si="5"/>
        <v>-20.090918686979109</v>
      </c>
      <c r="K9" s="32">
        <f t="shared" si="3"/>
        <v>-2.8701312409970154</v>
      </c>
      <c r="L9" s="29">
        <v>49</v>
      </c>
      <c r="M9" s="33">
        <f t="shared" si="6"/>
        <v>0.14285714285714285</v>
      </c>
      <c r="N9" s="29">
        <v>67</v>
      </c>
      <c r="O9" s="34">
        <f t="shared" ref="O9:P9" si="17">D9/7</f>
        <v>1</v>
      </c>
      <c r="P9" s="34">
        <f t="shared" si="17"/>
        <v>0.14285714285714285</v>
      </c>
      <c r="Q9" s="29">
        <f t="shared" si="8"/>
        <v>58</v>
      </c>
      <c r="R9" s="29"/>
      <c r="S9" s="35">
        <v>0.59555555555555495</v>
      </c>
      <c r="T9" s="28">
        <v>0</v>
      </c>
      <c r="U9" s="36" t="s">
        <v>33</v>
      </c>
      <c r="V9" s="37" t="s">
        <v>33</v>
      </c>
      <c r="W9" s="28">
        <v>4</v>
      </c>
      <c r="X9" s="38">
        <f t="shared" si="9"/>
        <v>0.5714285714285714</v>
      </c>
      <c r="Y9" s="39">
        <f t="shared" si="10"/>
        <v>4.7022222222222219</v>
      </c>
      <c r="Z9" s="28">
        <v>5</v>
      </c>
      <c r="AA9" s="28" t="s">
        <v>34</v>
      </c>
      <c r="AB9" s="40">
        <f t="shared" si="11"/>
        <v>-0.69</v>
      </c>
      <c r="AC9" s="41">
        <v>2.7896171874999997E-2</v>
      </c>
      <c r="AD9" s="39">
        <f t="shared" si="12"/>
        <v>-0.26947702031249998</v>
      </c>
      <c r="AE9" s="39">
        <v>-4.9000000000000004</v>
      </c>
      <c r="AF9" s="39">
        <v>-5.35599166666666</v>
      </c>
      <c r="AG9" s="39">
        <v>0</v>
      </c>
    </row>
    <row r="10" spans="1:33" ht="15.75" customHeight="1" x14ac:dyDescent="0.2">
      <c r="A10" s="28" t="s">
        <v>44</v>
      </c>
      <c r="B10" s="28" t="s">
        <v>283</v>
      </c>
      <c r="C10" s="15">
        <f t="shared" si="4"/>
        <v>17.739999999999998</v>
      </c>
      <c r="D10" s="29">
        <v>4</v>
      </c>
      <c r="E10" s="29">
        <v>0</v>
      </c>
      <c r="F10" s="30">
        <v>70.959999999999994</v>
      </c>
      <c r="G10" s="30">
        <v>-27.089999999999996</v>
      </c>
      <c r="H10" s="31">
        <f t="shared" si="1"/>
        <v>0.38176437429537768</v>
      </c>
      <c r="I10" s="31">
        <f t="shared" si="2"/>
        <v>-0.11206247936043746</v>
      </c>
      <c r="J10" s="32">
        <f t="shared" si="5"/>
        <v>-7.9519535354166422</v>
      </c>
      <c r="K10" s="32">
        <f t="shared" si="3"/>
        <v>-1.9879883838541605</v>
      </c>
      <c r="L10" s="29">
        <v>44</v>
      </c>
      <c r="M10" s="33">
        <f t="shared" si="6"/>
        <v>9.0909090909090912E-2</v>
      </c>
      <c r="N10" s="29">
        <v>63</v>
      </c>
      <c r="O10" s="34">
        <f t="shared" ref="O10:P10" si="18">D10/7</f>
        <v>0.5714285714285714</v>
      </c>
      <c r="P10" s="34">
        <f t="shared" si="18"/>
        <v>0</v>
      </c>
      <c r="Q10" s="29">
        <f t="shared" si="8"/>
        <v>110</v>
      </c>
      <c r="R10" s="29"/>
      <c r="S10" s="35">
        <v>0.55399061032863794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27.089999999999996</v>
      </c>
      <c r="Z10" s="28">
        <v>1</v>
      </c>
      <c r="AA10" s="28" t="s">
        <v>34</v>
      </c>
      <c r="AB10" s="40">
        <f t="shared" si="11"/>
        <v>-0.69</v>
      </c>
      <c r="AC10" s="41">
        <v>2.7896171874999997E-2</v>
      </c>
      <c r="AD10" s="39">
        <f t="shared" si="12"/>
        <v>-0.15398686874999998</v>
      </c>
      <c r="AE10" s="39">
        <v>-4.9000000000000004</v>
      </c>
      <c r="AF10" s="39">
        <v>-5.35599166666666</v>
      </c>
      <c r="AG10" s="39">
        <v>0</v>
      </c>
    </row>
    <row r="11" spans="1:33" ht="15.75" customHeight="1" x14ac:dyDescent="0.2">
      <c r="A11" s="28" t="s">
        <v>45</v>
      </c>
      <c r="B11" s="28" t="s">
        <v>799</v>
      </c>
      <c r="C11" s="15">
        <f t="shared" si="4"/>
        <v>22.24</v>
      </c>
      <c r="D11" s="29">
        <v>12</v>
      </c>
      <c r="E11" s="29">
        <v>0</v>
      </c>
      <c r="F11" s="30">
        <v>266.88</v>
      </c>
      <c r="G11" s="30">
        <v>-21.15</v>
      </c>
      <c r="H11" s="31">
        <f t="shared" si="1"/>
        <v>7.9249100719424453E-2</v>
      </c>
      <c r="I11" s="31">
        <f t="shared" si="2"/>
        <v>0.30786922734468697</v>
      </c>
      <c r="J11" s="32">
        <f t="shared" si="5"/>
        <v>82.164139393750062</v>
      </c>
      <c r="K11" s="32">
        <f t="shared" si="3"/>
        <v>6.8470116161458385</v>
      </c>
      <c r="L11" s="29">
        <v>29</v>
      </c>
      <c r="M11" s="33">
        <f t="shared" si="6"/>
        <v>0.41379310344827586</v>
      </c>
      <c r="N11" s="29">
        <v>55</v>
      </c>
      <c r="O11" s="34">
        <f t="shared" ref="O11:P11" si="19">D11/7</f>
        <v>1.7142857142857142</v>
      </c>
      <c r="P11" s="34">
        <f t="shared" si="19"/>
        <v>0</v>
      </c>
      <c r="Q11" s="29">
        <f t="shared" si="8"/>
        <v>32</v>
      </c>
      <c r="R11" s="29"/>
      <c r="S11" s="35">
        <v>0.66</v>
      </c>
      <c r="T11" s="28">
        <v>0</v>
      </c>
      <c r="U11" s="36" t="s">
        <v>33</v>
      </c>
      <c r="V11" s="37" t="s">
        <v>33</v>
      </c>
      <c r="W11" s="28">
        <v>5</v>
      </c>
      <c r="X11" s="38">
        <f t="shared" si="9"/>
        <v>0.41666666666666669</v>
      </c>
      <c r="Y11" s="39">
        <f t="shared" si="10"/>
        <v>4.2299999999999995</v>
      </c>
      <c r="Z11" s="28">
        <v>0</v>
      </c>
      <c r="AA11" s="28" t="s">
        <v>34</v>
      </c>
      <c r="AB11" s="40">
        <f t="shared" si="11"/>
        <v>-0.69</v>
      </c>
      <c r="AC11" s="41">
        <v>2.7896171874999997E-2</v>
      </c>
      <c r="AD11" s="39">
        <f t="shared" si="12"/>
        <v>-0.46196060624999991</v>
      </c>
      <c r="AE11" s="39">
        <v>-4.9000000000000004</v>
      </c>
      <c r="AF11" s="39">
        <v>-5.35599166666666</v>
      </c>
      <c r="AG11" s="39">
        <v>0</v>
      </c>
    </row>
    <row r="12" spans="1:33" ht="15.75" customHeight="1" x14ac:dyDescent="0.2">
      <c r="A12" s="28" t="s">
        <v>46</v>
      </c>
      <c r="B12" s="28" t="s">
        <v>167</v>
      </c>
      <c r="C12" s="15">
        <f t="shared" si="4"/>
        <v>20.99</v>
      </c>
      <c r="D12" s="29">
        <v>1</v>
      </c>
      <c r="E12" s="29">
        <v>0</v>
      </c>
      <c r="F12" s="30">
        <v>20.99</v>
      </c>
      <c r="G12" s="30">
        <v>-3.83</v>
      </c>
      <c r="H12" s="31">
        <f t="shared" si="1"/>
        <v>0.18246784182944262</v>
      </c>
      <c r="I12" s="31">
        <f t="shared" si="2"/>
        <v>0.17708487928279373</v>
      </c>
      <c r="J12" s="32">
        <f t="shared" si="5"/>
        <v>3.7170116161458404</v>
      </c>
      <c r="K12" s="32">
        <f t="shared" si="3"/>
        <v>3.7170116161458404</v>
      </c>
      <c r="L12" s="29">
        <v>16</v>
      </c>
      <c r="M12" s="33">
        <f t="shared" si="6"/>
        <v>6.25E-2</v>
      </c>
      <c r="N12" s="29">
        <v>49</v>
      </c>
      <c r="O12" s="34">
        <f t="shared" ref="O12:P12" si="20">D12/7</f>
        <v>0.14285714285714285</v>
      </c>
      <c r="P12" s="34">
        <f t="shared" si="20"/>
        <v>0</v>
      </c>
      <c r="Q12" s="29">
        <f t="shared" si="8"/>
        <v>343</v>
      </c>
      <c r="R12" s="29"/>
      <c r="S12" s="35">
        <v>0.72440944881889702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2.7896171874999997E-2</v>
      </c>
      <c r="AD12" s="39">
        <f t="shared" si="12"/>
        <v>-3.8496717187499994E-2</v>
      </c>
      <c r="AE12" s="39">
        <v>-4.9000000000000004</v>
      </c>
      <c r="AF12" s="39">
        <v>-5.35599166666666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23.189999999999998</v>
      </c>
      <c r="D13" s="29">
        <v>5</v>
      </c>
      <c r="E13" s="29">
        <v>1</v>
      </c>
      <c r="F13" s="32">
        <v>115.94999999999999</v>
      </c>
      <c r="G13" s="30">
        <v>-0.03</v>
      </c>
      <c r="H13" s="31">
        <f t="shared" si="1"/>
        <v>2.5873221216041398E-4</v>
      </c>
      <c r="I13" s="31">
        <f t="shared" si="2"/>
        <v>0.40438457450679216</v>
      </c>
      <c r="J13" s="32">
        <f t="shared" si="5"/>
        <v>46.888391414062546</v>
      </c>
      <c r="K13" s="32">
        <f t="shared" si="3"/>
        <v>9.3776782828125089</v>
      </c>
      <c r="L13" s="29">
        <v>12</v>
      </c>
      <c r="M13" s="33">
        <f t="shared" si="6"/>
        <v>0.41666666666666669</v>
      </c>
      <c r="N13" s="29">
        <v>44</v>
      </c>
      <c r="O13" s="34">
        <f t="shared" ref="O13:P13" si="21">D13/7</f>
        <v>0.7142857142857143</v>
      </c>
      <c r="P13" s="34">
        <f t="shared" si="21"/>
        <v>0.14285714285714285</v>
      </c>
      <c r="Q13" s="29">
        <f t="shared" si="8"/>
        <v>51</v>
      </c>
      <c r="R13" s="29"/>
      <c r="S13" s="35">
        <v>0.74468085106382897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2.7896171874999997E-2</v>
      </c>
      <c r="AD13" s="39">
        <f t="shared" si="12"/>
        <v>-0.19248358593749998</v>
      </c>
      <c r="AE13" s="39">
        <v>-4.9000000000000004</v>
      </c>
      <c r="AF13" s="39">
        <v>-5.3893249999999897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>
        <f t="shared" si="4"/>
        <v>23.49</v>
      </c>
      <c r="D14" s="29">
        <v>2</v>
      </c>
      <c r="E14" s="29">
        <v>2</v>
      </c>
      <c r="F14" s="32">
        <v>46.98</v>
      </c>
      <c r="G14" s="30">
        <v>0</v>
      </c>
      <c r="H14" s="31">
        <f t="shared" si="1"/>
        <v>0</v>
      </c>
      <c r="I14" s="31">
        <f t="shared" si="2"/>
        <v>0.41033113166507068</v>
      </c>
      <c r="J14" s="32">
        <f t="shared" si="5"/>
        <v>19.27735656562502</v>
      </c>
      <c r="K14" s="32">
        <f t="shared" si="3"/>
        <v>9.6386782828125099</v>
      </c>
      <c r="L14" s="29">
        <v>19</v>
      </c>
      <c r="M14" s="33">
        <f t="shared" si="6"/>
        <v>0.10526315789473684</v>
      </c>
      <c r="N14" s="29">
        <v>41</v>
      </c>
      <c r="O14" s="34">
        <f t="shared" ref="O14:P14" si="22">D14/7</f>
        <v>0.2857142857142857</v>
      </c>
      <c r="P14" s="34">
        <f t="shared" si="22"/>
        <v>0.2857142857142857</v>
      </c>
      <c r="Q14" s="29">
        <f t="shared" si="8"/>
        <v>71</v>
      </c>
      <c r="R14" s="29"/>
      <c r="S14" s="35">
        <v>0.85714285714285698</v>
      </c>
      <c r="T14" s="28">
        <v>280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2.7896171874999997E-2</v>
      </c>
      <c r="AD14" s="39">
        <f t="shared" si="12"/>
        <v>-7.6993434374999989E-2</v>
      </c>
      <c r="AE14" s="39">
        <v>-4.9000000000000004</v>
      </c>
      <c r="AF14" s="39">
        <v>-5.3893249999999897</v>
      </c>
      <c r="AG14" s="39">
        <v>0</v>
      </c>
    </row>
    <row r="15" spans="1:33" ht="15.75" customHeight="1" x14ac:dyDescent="0.2">
      <c r="A15" s="28" t="s">
        <v>49</v>
      </c>
      <c r="B15" s="28" t="s">
        <v>800</v>
      </c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-0.08</v>
      </c>
      <c r="H15" s="31" t="e">
        <f t="shared" si="1"/>
        <v>#DIV/0!</v>
      </c>
      <c r="I15" s="31" t="e">
        <f t="shared" si="2"/>
        <v>#DIV/0!</v>
      </c>
      <c r="J15" s="32">
        <f t="shared" si="5"/>
        <v>-0.08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43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>
        <v>0.88495575221238898</v>
      </c>
      <c r="T15" s="28">
        <v>280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2.7896171874999997E-2</v>
      </c>
      <c r="AD15" s="39">
        <f t="shared" si="12"/>
        <v>0</v>
      </c>
      <c r="AE15" s="39">
        <v>-4.9000000000000004</v>
      </c>
      <c r="AF15" s="39">
        <v>-5.3893249999999897</v>
      </c>
      <c r="AG15" s="39">
        <v>0</v>
      </c>
    </row>
    <row r="16" spans="1:33" ht="15.75" customHeight="1" x14ac:dyDescent="0.2">
      <c r="A16" s="28" t="s">
        <v>50</v>
      </c>
      <c r="B16" s="28" t="s">
        <v>179</v>
      </c>
      <c r="C16" s="15" t="str">
        <f t="shared" si="4"/>
        <v xml:space="preserve"> - </v>
      </c>
      <c r="D16" s="29">
        <v>0</v>
      </c>
      <c r="E16" s="29">
        <v>1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42</v>
      </c>
      <c r="O16" s="34">
        <f t="shared" ref="O16:P16" si="24">D16/7</f>
        <v>0</v>
      </c>
      <c r="P16" s="34">
        <f t="shared" si="24"/>
        <v>0.14285714285714285</v>
      </c>
      <c r="Q16" s="29">
        <f t="shared" si="8"/>
        <v>294</v>
      </c>
      <c r="R16" s="29"/>
      <c r="S16" s="35">
        <v>0.97435897435897401</v>
      </c>
      <c r="T16" s="28">
        <v>280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2.7896171874999997E-2</v>
      </c>
      <c r="AD16" s="39">
        <f t="shared" si="12"/>
        <v>0</v>
      </c>
      <c r="AE16" s="39">
        <v>-4.9000000000000004</v>
      </c>
      <c r="AF16" s="39">
        <v>-5.3893249999999897</v>
      </c>
      <c r="AG16" s="39">
        <v>0</v>
      </c>
    </row>
    <row r="17" spans="1:33" ht="15.75" customHeight="1" x14ac:dyDescent="0.2">
      <c r="A17" s="28" t="s">
        <v>51</v>
      </c>
      <c r="B17" s="28" t="s">
        <v>379</v>
      </c>
      <c r="C17" s="15">
        <f t="shared" si="4"/>
        <v>17.989999999999998</v>
      </c>
      <c r="D17" s="29">
        <v>4</v>
      </c>
      <c r="E17" s="29">
        <v>5</v>
      </c>
      <c r="F17" s="32">
        <v>71.959999999999994</v>
      </c>
      <c r="G17" s="30">
        <v>0</v>
      </c>
      <c r="H17" s="31">
        <f t="shared" si="1"/>
        <v>0</v>
      </c>
      <c r="I17" s="31">
        <f t="shared" si="2"/>
        <v>0.27591318970608708</v>
      </c>
      <c r="J17" s="32">
        <f t="shared" si="5"/>
        <v>19.854713131250026</v>
      </c>
      <c r="K17" s="32">
        <f t="shared" si="3"/>
        <v>4.9636782828125066</v>
      </c>
      <c r="L17" s="29">
        <v>19</v>
      </c>
      <c r="M17" s="33">
        <f t="shared" si="6"/>
        <v>0.21052631578947367</v>
      </c>
      <c r="N17" s="29">
        <v>37</v>
      </c>
      <c r="O17" s="34">
        <f t="shared" ref="O17:P17" si="25">D17/7</f>
        <v>0.5714285714285714</v>
      </c>
      <c r="P17" s="34">
        <f t="shared" si="25"/>
        <v>0.7142857142857143</v>
      </c>
      <c r="Q17" s="29">
        <f t="shared" si="8"/>
        <v>28</v>
      </c>
      <c r="R17" s="29"/>
      <c r="S17" s="35">
        <v>1.05119453924914</v>
      </c>
      <c r="T17" s="28">
        <v>280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2.7896171874999997E-2</v>
      </c>
      <c r="AD17" s="39">
        <f t="shared" si="12"/>
        <v>-0.15398686874999998</v>
      </c>
      <c r="AE17" s="39">
        <v>-4.9000000000000004</v>
      </c>
      <c r="AF17" s="39">
        <v>-5.3893249999999897</v>
      </c>
      <c r="AG17" s="39">
        <v>0</v>
      </c>
    </row>
    <row r="18" spans="1:33" ht="15.75" customHeight="1" x14ac:dyDescent="0.2">
      <c r="A18" s="28" t="s">
        <v>52</v>
      </c>
      <c r="B18" s="28" t="s">
        <v>179</v>
      </c>
      <c r="C18" s="15">
        <f t="shared" si="4"/>
        <v>16.989999999999998</v>
      </c>
      <c r="D18" s="29">
        <v>2</v>
      </c>
      <c r="E18" s="29">
        <v>1</v>
      </c>
      <c r="F18" s="32">
        <v>33.979999999999997</v>
      </c>
      <c r="G18" s="30">
        <v>0</v>
      </c>
      <c r="H18" s="31">
        <f t="shared" si="1"/>
        <v>0</v>
      </c>
      <c r="I18" s="31">
        <f t="shared" si="2"/>
        <v>0.24212350104841138</v>
      </c>
      <c r="J18" s="32">
        <f t="shared" si="5"/>
        <v>8.2273565656250174</v>
      </c>
      <c r="K18" s="32">
        <f t="shared" si="3"/>
        <v>4.1136782828125087</v>
      </c>
      <c r="L18" s="29">
        <v>17</v>
      </c>
      <c r="M18" s="33">
        <f t="shared" si="6"/>
        <v>0.11764705882352941</v>
      </c>
      <c r="N18" s="29">
        <v>32</v>
      </c>
      <c r="O18" s="34">
        <f t="shared" ref="O18:P18" si="26">D18/7</f>
        <v>0.2857142857142857</v>
      </c>
      <c r="P18" s="34">
        <f t="shared" si="26"/>
        <v>0.14285714285714285</v>
      </c>
      <c r="Q18" s="29">
        <f t="shared" si="8"/>
        <v>74</v>
      </c>
      <c r="R18" s="29"/>
      <c r="S18" s="35">
        <v>1.1729323308270601</v>
      </c>
      <c r="T18" s="28">
        <v>280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2.7896171874999997E-2</v>
      </c>
      <c r="AD18" s="39">
        <f t="shared" si="12"/>
        <v>-7.6993434374999989E-2</v>
      </c>
      <c r="AE18" s="39">
        <v>-4.9000000000000004</v>
      </c>
      <c r="AF18" s="39">
        <v>-5.3893249999999897</v>
      </c>
      <c r="AG18" s="39">
        <v>0</v>
      </c>
    </row>
    <row r="19" spans="1:33" ht="15.75" customHeight="1" x14ac:dyDescent="0.2">
      <c r="A19" s="28" t="s">
        <v>54</v>
      </c>
      <c r="B19" s="28" t="s">
        <v>801</v>
      </c>
      <c r="C19" s="15">
        <f t="shared" si="4"/>
        <v>16.101111111111109</v>
      </c>
      <c r="D19" s="29">
        <v>9</v>
      </c>
      <c r="E19" s="29">
        <v>0</v>
      </c>
      <c r="F19" s="32">
        <v>144.91</v>
      </c>
      <c r="G19" s="30">
        <v>0</v>
      </c>
      <c r="H19" s="31">
        <f t="shared" si="1"/>
        <v>0</v>
      </c>
      <c r="I19" s="31">
        <f t="shared" si="2"/>
        <v>0.20856465768623625</v>
      </c>
      <c r="J19" s="32">
        <f t="shared" si="5"/>
        <v>30.223104545312495</v>
      </c>
      <c r="K19" s="32">
        <f t="shared" si="3"/>
        <v>3.3581227272569438</v>
      </c>
      <c r="L19" s="29">
        <v>19</v>
      </c>
      <c r="M19" s="33">
        <f t="shared" si="6"/>
        <v>0.47368421052631576</v>
      </c>
      <c r="N19" s="29">
        <v>22</v>
      </c>
      <c r="O19" s="34">
        <f t="shared" ref="O19:P19" si="27">D19/7</f>
        <v>1.2857142857142858</v>
      </c>
      <c r="P19" s="34">
        <f t="shared" si="27"/>
        <v>0</v>
      </c>
      <c r="Q19" s="29">
        <f t="shared" si="8"/>
        <v>17</v>
      </c>
      <c r="R19" s="29"/>
      <c r="S19" s="35">
        <v>1.21538461538461</v>
      </c>
      <c r="T19" s="28">
        <v>280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2.7896171874999997E-2</v>
      </c>
      <c r="AD19" s="39">
        <f t="shared" si="12"/>
        <v>-0.34647045468749993</v>
      </c>
      <c r="AE19" s="39">
        <v>-4.9000000000000004</v>
      </c>
      <c r="AF19" s="39">
        <v>-5.3893249999999995</v>
      </c>
      <c r="AG19" s="39">
        <v>0</v>
      </c>
    </row>
    <row r="20" spans="1:33" ht="15.75" customHeight="1" x14ac:dyDescent="0.2">
      <c r="A20" s="28" t="s">
        <v>55</v>
      </c>
      <c r="B20" s="28" t="s">
        <v>611</v>
      </c>
      <c r="C20" s="15">
        <f t="shared" si="4"/>
        <v>15.99</v>
      </c>
      <c r="D20" s="29">
        <v>4</v>
      </c>
      <c r="E20" s="29">
        <v>0</v>
      </c>
      <c r="F20" s="32">
        <v>63.96</v>
      </c>
      <c r="G20" s="30">
        <v>0</v>
      </c>
      <c r="H20" s="31">
        <f t="shared" si="1"/>
        <v>0</v>
      </c>
      <c r="I20" s="31">
        <f t="shared" si="2"/>
        <v>0.20410745983818013</v>
      </c>
      <c r="J20" s="32">
        <f t="shared" si="5"/>
        <v>13.054713131250001</v>
      </c>
      <c r="K20" s="32">
        <f t="shared" si="3"/>
        <v>3.2636782828125002</v>
      </c>
      <c r="L20" s="29">
        <v>23</v>
      </c>
      <c r="M20" s="33">
        <f t="shared" si="6"/>
        <v>0.17391304347826086</v>
      </c>
      <c r="N20" s="29">
        <v>14</v>
      </c>
      <c r="O20" s="34">
        <f t="shared" ref="O20:P20" si="28">D20/7</f>
        <v>0.5714285714285714</v>
      </c>
      <c r="P20" s="34">
        <f t="shared" si="28"/>
        <v>0</v>
      </c>
      <c r="Q20" s="29">
        <f t="shared" si="8"/>
        <v>24</v>
      </c>
      <c r="R20" s="29"/>
      <c r="S20" s="35">
        <v>1.375</v>
      </c>
      <c r="T20" s="28">
        <v>280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2.7896171874999997E-2</v>
      </c>
      <c r="AD20" s="39">
        <f t="shared" si="12"/>
        <v>-0.15398686874999998</v>
      </c>
      <c r="AE20" s="39">
        <v>-4.9000000000000004</v>
      </c>
      <c r="AF20" s="39">
        <v>-5.3893249999999995</v>
      </c>
      <c r="AG20" s="39">
        <v>0</v>
      </c>
    </row>
    <row r="21" spans="1:33" ht="15.75" customHeight="1" x14ac:dyDescent="0.2">
      <c r="A21" s="28" t="s">
        <v>56</v>
      </c>
      <c r="B21" s="28" t="s">
        <v>802</v>
      </c>
      <c r="C21" s="15">
        <f t="shared" si="4"/>
        <v>15.99</v>
      </c>
      <c r="D21" s="29">
        <v>1</v>
      </c>
      <c r="E21" s="29">
        <v>1</v>
      </c>
      <c r="F21" s="32">
        <v>15.99</v>
      </c>
      <c r="G21" s="30">
        <v>0</v>
      </c>
      <c r="H21" s="31">
        <f t="shared" si="1"/>
        <v>0</v>
      </c>
      <c r="I21" s="31">
        <f t="shared" si="2"/>
        <v>0.20410745983818013</v>
      </c>
      <c r="J21" s="32">
        <f t="shared" si="5"/>
        <v>3.2636782828125002</v>
      </c>
      <c r="K21" s="32">
        <f t="shared" si="3"/>
        <v>3.2636782828125002</v>
      </c>
      <c r="L21" s="29">
        <v>11</v>
      </c>
      <c r="M21" s="33">
        <f t="shared" si="6"/>
        <v>9.0909090909090912E-2</v>
      </c>
      <c r="N21" s="29">
        <v>11</v>
      </c>
      <c r="O21" s="34">
        <f t="shared" ref="O21:P21" si="29">D21/7</f>
        <v>0.14285714285714285</v>
      </c>
      <c r="P21" s="34">
        <f t="shared" si="29"/>
        <v>0.14285714285714285</v>
      </c>
      <c r="Q21" s="29">
        <f t="shared" si="8"/>
        <v>38</v>
      </c>
      <c r="R21" s="29"/>
      <c r="S21" s="35">
        <v>1.36787564766839</v>
      </c>
      <c r="T21" s="28">
        <v>280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2.7896171874999997E-2</v>
      </c>
      <c r="AD21" s="39">
        <f t="shared" si="12"/>
        <v>-3.8496717187499994E-2</v>
      </c>
      <c r="AE21" s="39">
        <v>-4.9000000000000004</v>
      </c>
      <c r="AF21" s="39">
        <v>-5.3893249999999995</v>
      </c>
      <c r="AG21" s="39">
        <v>0</v>
      </c>
    </row>
    <row r="22" spans="1:33" ht="15.75" customHeight="1" x14ac:dyDescent="0.2">
      <c r="A22" s="28" t="s">
        <v>57</v>
      </c>
      <c r="B22" s="28" t="s">
        <v>82</v>
      </c>
      <c r="C22" s="15">
        <f t="shared" si="4"/>
        <v>19.989999999999998</v>
      </c>
      <c r="D22" s="29">
        <v>1</v>
      </c>
      <c r="E22" s="29">
        <v>1</v>
      </c>
      <c r="F22" s="30">
        <v>19.989999999999998</v>
      </c>
      <c r="G22" s="30">
        <v>0</v>
      </c>
      <c r="H22" s="31">
        <f t="shared" si="1"/>
        <v>0</v>
      </c>
      <c r="I22" s="31">
        <f t="shared" si="2"/>
        <v>0.33335058943534263</v>
      </c>
      <c r="J22" s="32">
        <f t="shared" si="5"/>
        <v>6.6636782828124987</v>
      </c>
      <c r="K22" s="32">
        <f t="shared" si="3"/>
        <v>6.6636782828124987</v>
      </c>
      <c r="L22" s="29">
        <v>8</v>
      </c>
      <c r="M22" s="33">
        <f t="shared" si="6"/>
        <v>0.125</v>
      </c>
      <c r="N22" s="29">
        <v>11</v>
      </c>
      <c r="O22" s="34">
        <f t="shared" ref="O22:P22" si="30">D22/7</f>
        <v>0.14285714285714285</v>
      </c>
      <c r="P22" s="34">
        <f t="shared" si="30"/>
        <v>0.14285714285714285</v>
      </c>
      <c r="Q22" s="29">
        <f t="shared" si="8"/>
        <v>38</v>
      </c>
      <c r="R22" s="29"/>
      <c r="S22" s="35">
        <v>1.2954545454545401</v>
      </c>
      <c r="T22" s="28">
        <v>340</v>
      </c>
      <c r="U22" s="36">
        <v>60</v>
      </c>
      <c r="V22" s="37" t="s">
        <v>803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2.7896171874999997E-2</v>
      </c>
      <c r="AD22" s="39">
        <f t="shared" si="12"/>
        <v>-3.8496717187499994E-2</v>
      </c>
      <c r="AE22" s="39">
        <v>-4.9000000000000004</v>
      </c>
      <c r="AF22" s="39">
        <v>-5.3893249999999995</v>
      </c>
      <c r="AG22" s="39">
        <v>0</v>
      </c>
    </row>
    <row r="23" spans="1:33" ht="15.75" customHeight="1" x14ac:dyDescent="0.2">
      <c r="A23" s="28" t="s">
        <v>58</v>
      </c>
      <c r="B23" s="28" t="s">
        <v>801</v>
      </c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11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>
        <v>1.2694610778443101</v>
      </c>
      <c r="T23" s="28">
        <v>340</v>
      </c>
      <c r="U23" s="36" t="s">
        <v>33</v>
      </c>
      <c r="V23" s="37" t="s">
        <v>804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2.7896171874999997E-2</v>
      </c>
      <c r="AD23" s="39">
        <f t="shared" si="12"/>
        <v>0</v>
      </c>
      <c r="AE23" s="39">
        <v>-4.9000000000000004</v>
      </c>
      <c r="AF23" s="39">
        <v>-5.3893249999999995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15.991999999999999</v>
      </c>
      <c r="D24" s="29">
        <v>5</v>
      </c>
      <c r="E24" s="29">
        <v>0</v>
      </c>
      <c r="F24" s="32">
        <v>79.959999999999994</v>
      </c>
      <c r="G24" s="32">
        <v>0</v>
      </c>
      <c r="H24" s="31">
        <f t="shared" si="1"/>
        <v>0</v>
      </c>
      <c r="I24" s="31">
        <f t="shared" si="2"/>
        <v>0.20418823679417833</v>
      </c>
      <c r="J24" s="32">
        <f t="shared" si="5"/>
        <v>16.326891414062498</v>
      </c>
      <c r="K24" s="32">
        <f t="shared" si="3"/>
        <v>3.2653782828124998</v>
      </c>
      <c r="L24" s="29">
        <v>29</v>
      </c>
      <c r="M24" s="33">
        <f t="shared" si="6"/>
        <v>0.17241379310344829</v>
      </c>
      <c r="N24" s="29">
        <v>6</v>
      </c>
      <c r="O24" s="34">
        <f t="shared" ref="O24:P24" si="32">D24/7</f>
        <v>0.7142857142857143</v>
      </c>
      <c r="P24" s="34">
        <f t="shared" si="32"/>
        <v>0</v>
      </c>
      <c r="Q24" s="29">
        <f t="shared" si="8"/>
        <v>8</v>
      </c>
      <c r="R24" s="29"/>
      <c r="S24" s="35">
        <v>1.2328767123287601</v>
      </c>
      <c r="T24" s="28">
        <v>340</v>
      </c>
      <c r="U24" s="36" t="s">
        <v>33</v>
      </c>
      <c r="V24" s="37" t="s">
        <v>804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2.7896171874999997E-2</v>
      </c>
      <c r="AD24" s="39">
        <f t="shared" si="12"/>
        <v>-0.19248358593749998</v>
      </c>
      <c r="AE24" s="39">
        <v>-4.9000000000000004</v>
      </c>
      <c r="AF24" s="39">
        <v>-5.3893249999999995</v>
      </c>
      <c r="AG24" s="39">
        <v>0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18.489999999999998</v>
      </c>
      <c r="D25" s="16">
        <v>4</v>
      </c>
      <c r="E25" s="16">
        <v>0</v>
      </c>
      <c r="F25" s="17">
        <v>73.959999999999994</v>
      </c>
      <c r="G25" s="17">
        <v>0</v>
      </c>
      <c r="H25" s="31">
        <f t="shared" si="1"/>
        <v>0</v>
      </c>
      <c r="I25" s="31">
        <f t="shared" si="2"/>
        <v>0.29140093471133044</v>
      </c>
      <c r="J25" s="32">
        <f t="shared" si="5"/>
        <v>21.552013131249996</v>
      </c>
      <c r="K25" s="32">
        <f t="shared" si="3"/>
        <v>5.3880032828124991</v>
      </c>
      <c r="L25" s="16">
        <v>28</v>
      </c>
      <c r="M25" s="33">
        <f t="shared" si="6"/>
        <v>0.14285714285714285</v>
      </c>
      <c r="N25" s="16">
        <v>1</v>
      </c>
      <c r="O25" s="34">
        <f t="shared" ref="O25:P25" si="33">D25/7</f>
        <v>0.5714285714285714</v>
      </c>
      <c r="P25" s="34">
        <f t="shared" si="33"/>
        <v>0</v>
      </c>
      <c r="Q25" s="29">
        <f t="shared" si="8"/>
        <v>1</v>
      </c>
      <c r="R25" s="29"/>
      <c r="S25" s="21">
        <v>1.4079999999999999</v>
      </c>
      <c r="T25" s="28">
        <v>340</v>
      </c>
      <c r="U25" s="36" t="s">
        <v>33</v>
      </c>
      <c r="V25" s="37" t="s">
        <v>805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2.7896171874999997E-2</v>
      </c>
      <c r="AD25" s="39">
        <f t="shared" si="12"/>
        <v>-0.15398686874999998</v>
      </c>
      <c r="AE25" s="25">
        <v>-4.9000000000000004</v>
      </c>
      <c r="AF25" s="25">
        <v>-5.39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-0.08</v>
      </c>
      <c r="H26" s="31" t="e">
        <f t="shared" si="1"/>
        <v>#DIV/0!</v>
      </c>
      <c r="I26" s="31" t="e">
        <f t="shared" si="2"/>
        <v>#DIV/0!</v>
      </c>
      <c r="J26" s="32">
        <f t="shared" si="5"/>
        <v>-0.08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1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1.585585585585586</v>
      </c>
      <c r="T26" s="28">
        <v>60</v>
      </c>
      <c r="U26" s="36">
        <v>60</v>
      </c>
      <c r="V26" s="37" t="s">
        <v>806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2.7896171874999997E-2</v>
      </c>
      <c r="AD26" s="39">
        <f t="shared" si="12"/>
        <v>0</v>
      </c>
      <c r="AE26" s="25">
        <v>-4.95</v>
      </c>
      <c r="AF26" s="25">
        <v>-5.3893249999999897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17.989999999999998</v>
      </c>
      <c r="D27" s="16">
        <v>1</v>
      </c>
      <c r="E27" s="16">
        <v>0</v>
      </c>
      <c r="F27" s="17">
        <v>17.989999999999998</v>
      </c>
      <c r="G27" s="17">
        <v>0</v>
      </c>
      <c r="H27" s="31">
        <f t="shared" si="1"/>
        <v>0</v>
      </c>
      <c r="I27" s="31">
        <f t="shared" si="2"/>
        <v>0.27313386786061739</v>
      </c>
      <c r="J27" s="32">
        <f t="shared" si="5"/>
        <v>4.9136782828125067</v>
      </c>
      <c r="K27" s="32">
        <f t="shared" si="3"/>
        <v>4.9136782828125067</v>
      </c>
      <c r="L27" s="16">
        <v>19</v>
      </c>
      <c r="M27" s="33">
        <f t="shared" si="6"/>
        <v>5.2631578947368418E-2</v>
      </c>
      <c r="N27" s="16">
        <v>0</v>
      </c>
      <c r="O27" s="34">
        <f t="shared" ref="O27:P27" si="35">D27/7</f>
        <v>0.14285714285714285</v>
      </c>
      <c r="P27" s="34">
        <f t="shared" si="35"/>
        <v>0</v>
      </c>
      <c r="Q27" s="29">
        <f t="shared" si="8"/>
        <v>0</v>
      </c>
      <c r="R27" s="29"/>
      <c r="S27" s="21">
        <v>0</v>
      </c>
      <c r="T27" s="28">
        <v>60</v>
      </c>
      <c r="U27" s="36">
        <v>60</v>
      </c>
      <c r="V27" s="37" t="s">
        <v>806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2.7896171874999997E-2</v>
      </c>
      <c r="AD27" s="39">
        <f t="shared" si="12"/>
        <v>-3.8496717187499994E-2</v>
      </c>
      <c r="AE27" s="25">
        <v>-4.95</v>
      </c>
      <c r="AF27" s="25">
        <v>-5.3893249999999897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>
        <v>60</v>
      </c>
      <c r="V28" s="43" t="s">
        <v>807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2.7896171874999997E-2</v>
      </c>
      <c r="AD28" s="39">
        <f t="shared" si="12"/>
        <v>0</v>
      </c>
      <c r="AE28" s="25">
        <v>-4.95</v>
      </c>
      <c r="AF28" s="25">
        <v>-7.1991168087500004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>
        <v>60</v>
      </c>
      <c r="V29" s="43" t="s">
        <v>807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2.7896171874999997E-2</v>
      </c>
      <c r="AD29" s="39">
        <f t="shared" si="12"/>
        <v>0</v>
      </c>
      <c r="AE29" s="25">
        <v>-4.95</v>
      </c>
      <c r="AF29" s="25">
        <v>-6.7334042712499897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2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1.7721518987341769</v>
      </c>
      <c r="T30" s="14" t="s">
        <v>33</v>
      </c>
      <c r="U30" s="22">
        <v>60</v>
      </c>
      <c r="V30" s="43" t="s">
        <v>807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2.7896171874999997E-2</v>
      </c>
      <c r="AD30" s="39">
        <f t="shared" si="12"/>
        <v>0</v>
      </c>
      <c r="AE30" s="25">
        <v>-4.95</v>
      </c>
      <c r="AF30" s="25">
        <v>-6.3052127459999996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4"/>
        <v>19.989999999999998</v>
      </c>
      <c r="D31" s="16">
        <v>2</v>
      </c>
      <c r="E31" s="16">
        <v>0</v>
      </c>
      <c r="F31" s="17">
        <v>39.979999999999997</v>
      </c>
      <c r="G31" s="44">
        <v>0</v>
      </c>
      <c r="H31" s="31">
        <f t="shared" si="1"/>
        <v>0</v>
      </c>
      <c r="I31" s="31">
        <f t="shared" si="2"/>
        <v>0.28503204286205597</v>
      </c>
      <c r="J31" s="32">
        <f t="shared" si="5"/>
        <v>11.395581073624996</v>
      </c>
      <c r="K31" s="32">
        <f t="shared" si="3"/>
        <v>5.6977905368124979</v>
      </c>
      <c r="L31" s="16">
        <v>13</v>
      </c>
      <c r="M31" s="33">
        <f t="shared" si="6"/>
        <v>0.15384615384615385</v>
      </c>
      <c r="N31" s="16">
        <v>0</v>
      </c>
      <c r="O31" s="34">
        <f t="shared" ref="O31:P32" si="39">D31/7</f>
        <v>0.2857142857142857</v>
      </c>
      <c r="P31" s="34">
        <f t="shared" si="39"/>
        <v>0</v>
      </c>
      <c r="Q31" s="29">
        <f t="shared" si="8"/>
        <v>0</v>
      </c>
      <c r="R31" s="29"/>
      <c r="S31" s="21">
        <v>1.55555555555555</v>
      </c>
      <c r="T31" s="14">
        <v>220</v>
      </c>
      <c r="U31" s="22">
        <v>60</v>
      </c>
      <c r="V31" s="43" t="s">
        <v>1356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2.7896171874999997E-2</v>
      </c>
      <c r="AD31" s="39">
        <f t="shared" si="12"/>
        <v>-7.6993434374999989E-2</v>
      </c>
      <c r="AE31" s="45">
        <v>-4.95</v>
      </c>
      <c r="AF31" s="45">
        <v>-6.3052127460000005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2.7896171874999997E-2</v>
      </c>
      <c r="AD32" s="39">
        <f t="shared" si="12"/>
        <v>0</v>
      </c>
      <c r="AE32" s="60">
        <v>-4.95</v>
      </c>
      <c r="AF32" s="60">
        <v>-6.3052127459999996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1:33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1:33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1:33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1:33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1:33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1:33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1:33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1:33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1:33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1:33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1:33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32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Cabinet Handles - Modern Drawer Pulls - 25 Pack of Kitchen Cabinet Hardware")</f>
        <v>Black Cabinet Handles - Modern Drawer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Info!B1:BJ5000""),2,FALSE),"""")"),"B07XTNT521")</f>
        <v>B07XTNT521</v>
      </c>
      <c r="B2" s="2" t="s">
        <v>808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62.25" customHeight="1" x14ac:dyDescent="0.2">
      <c r="A3" s="83" t="s">
        <v>30</v>
      </c>
      <c r="B3" s="80"/>
      <c r="C3" s="3">
        <f>((AE32+AF32)/0.85)*-1</f>
        <v>25.720730217371297</v>
      </c>
      <c r="D3" s="4">
        <f>SUM(D4:D99702)</f>
        <v>270</v>
      </c>
      <c r="E3" s="4"/>
      <c r="F3" s="5">
        <f t="shared" ref="F3:G3" si="0">SUM(F4:F99702)</f>
        <v>9054.1299999999992</v>
      </c>
      <c r="G3" s="5">
        <f t="shared" si="0"/>
        <v>-115.67</v>
      </c>
      <c r="H3" s="6">
        <f t="shared" ref="H3:H32" si="1">G3/F3*-1</f>
        <v>1.2775385376618185E-2</v>
      </c>
      <c r="I3" s="7">
        <f t="shared" ref="I3:I32" si="2">J3/F3</f>
        <v>0.20983907884237629</v>
      </c>
      <c r="J3" s="5">
        <f>SUM(J4:J99702)</f>
        <v>1899.9102989191242</v>
      </c>
      <c r="K3" s="5">
        <f t="shared" ref="K3:K32" si="3">J3/D3</f>
        <v>7.0367048108115711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1.5 - Oct
1.5 - Nov
1.5 - Dec
1.5 - Jan
1.5 - Feb")</f>
        <v>1.5 - March
1.5 - April
1.5 - May
1.5 - June
1.5 - July
1.5 - Aug
1.5 - Sept
1.5 - Oct
1.5 - Nov
1.5 - Dec
1.5 - Jan
1.5 -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QTY-32")</f>
        <v>US QTY-32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14</v>
      </c>
      <c r="X3" s="6">
        <f>W3/D3</f>
        <v>5.185185185185185E-2</v>
      </c>
      <c r="Y3" s="5"/>
      <c r="Z3" s="4"/>
      <c r="AA3" s="4"/>
      <c r="AB3" s="4"/>
      <c r="AC3" s="4"/>
      <c r="AD3" s="5">
        <f>SUM(AD4:AD99702)</f>
        <v>-29.532960946633182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Info!B2:BZ3000""),37,FALSE)),"""")*-1"),-15.8826206847656)</f>
        <v>-15.8826206847656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283</v>
      </c>
      <c r="C4" s="15">
        <f t="shared" ref="C4:C32" si="4">IFERROR(F4/D4," - ")</f>
        <v>26.821428571428566</v>
      </c>
      <c r="D4" s="16">
        <v>7</v>
      </c>
      <c r="E4" s="16">
        <v>0</v>
      </c>
      <c r="F4" s="17">
        <v>187.74999999999997</v>
      </c>
      <c r="G4" s="17">
        <v>-17.96</v>
      </c>
      <c r="H4" s="18">
        <f t="shared" si="1"/>
        <v>9.5659121171770986E-2</v>
      </c>
      <c r="I4" s="18">
        <f t="shared" si="2"/>
        <v>-6.1779530995710675E-3</v>
      </c>
      <c r="J4" s="17">
        <f t="shared" ref="J4:J32" si="5">F4*0.85+G4+AF4*D4+D4*AE4+AG4+AD4</f>
        <v>-1.1599106944444677</v>
      </c>
      <c r="K4" s="17">
        <f t="shared" si="3"/>
        <v>-0.1657015277777811</v>
      </c>
      <c r="L4" s="16">
        <v>28</v>
      </c>
      <c r="M4" s="19">
        <f t="shared" ref="M4:M32" si="6">IFERROR(D4/L4,"-")</f>
        <v>0.25</v>
      </c>
      <c r="N4" s="16">
        <v>82</v>
      </c>
      <c r="O4" s="20">
        <f t="shared" ref="O4:P4" si="7">D4/7</f>
        <v>1</v>
      </c>
      <c r="P4" s="20">
        <f t="shared" si="7"/>
        <v>0</v>
      </c>
      <c r="Q4" s="16">
        <f t="shared" ref="Q4:Q32" si="8">ROUNDDOWN(N4/(O4+P4),0)</f>
        <v>82</v>
      </c>
      <c r="R4" s="16"/>
      <c r="S4" s="21">
        <v>1.23353293413173</v>
      </c>
      <c r="T4" s="14">
        <v>192</v>
      </c>
      <c r="U4" s="22" t="s">
        <v>33</v>
      </c>
      <c r="V4" s="23" t="s">
        <v>33</v>
      </c>
      <c r="W4" s="14">
        <v>1</v>
      </c>
      <c r="X4" s="24">
        <f t="shared" ref="X4:X32" si="9">IFERROR(W4/D4,0)</f>
        <v>0.14285714285714285</v>
      </c>
      <c r="Y4" s="25">
        <f t="shared" ref="Y4:Y32" si="10">IFERROR(G4/(W4+Z4)*-1,0)</f>
        <v>17.96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7.9252314814814803E-2</v>
      </c>
      <c r="AD4" s="25">
        <f t="shared" ref="AD4:AD32" si="12">IFERROR(AB4*AC4*D4*2,0)</f>
        <v>-0.76557736111111085</v>
      </c>
      <c r="AE4" s="25">
        <v>-5.8</v>
      </c>
      <c r="AF4" s="25">
        <v>-14.488833333333332</v>
      </c>
      <c r="AG4" s="25">
        <v>0</v>
      </c>
    </row>
    <row r="5" spans="1:33" ht="15.75" customHeight="1" x14ac:dyDescent="0.2">
      <c r="A5" s="28" t="s">
        <v>35</v>
      </c>
      <c r="B5" s="28" t="s">
        <v>809</v>
      </c>
      <c r="C5" s="15">
        <f t="shared" si="4"/>
        <v>26.426428571428577</v>
      </c>
      <c r="D5" s="29">
        <v>28</v>
      </c>
      <c r="E5" s="29">
        <v>0</v>
      </c>
      <c r="F5" s="30">
        <v>739.94000000000017</v>
      </c>
      <c r="G5" s="30">
        <v>-16.64</v>
      </c>
      <c r="H5" s="31">
        <f t="shared" si="1"/>
        <v>2.2488309862961856E-2</v>
      </c>
      <c r="I5" s="31">
        <f t="shared" si="2"/>
        <v>5.5620467572491346E-2</v>
      </c>
      <c r="J5" s="32">
        <f t="shared" si="5"/>
        <v>41.155808775589257</v>
      </c>
      <c r="K5" s="32">
        <f t="shared" si="3"/>
        <v>1.469850313413902</v>
      </c>
      <c r="L5" s="29">
        <v>68</v>
      </c>
      <c r="M5" s="33">
        <f t="shared" si="6"/>
        <v>0.41176470588235292</v>
      </c>
      <c r="N5" s="29">
        <v>64</v>
      </c>
      <c r="O5" s="34">
        <f t="shared" ref="O5:P5" si="13">D5/7</f>
        <v>4</v>
      </c>
      <c r="P5" s="34">
        <f t="shared" si="13"/>
        <v>0</v>
      </c>
      <c r="Q5" s="29">
        <f t="shared" si="8"/>
        <v>16</v>
      </c>
      <c r="R5" s="29"/>
      <c r="S5" s="35">
        <v>1.0260869565217301</v>
      </c>
      <c r="T5" s="28">
        <v>192</v>
      </c>
      <c r="U5" s="36" t="s">
        <v>33</v>
      </c>
      <c r="V5" s="37" t="s">
        <v>33</v>
      </c>
      <c r="W5" s="28">
        <v>5</v>
      </c>
      <c r="X5" s="38">
        <f t="shared" si="9"/>
        <v>0.17857142857142858</v>
      </c>
      <c r="Y5" s="39">
        <f t="shared" si="10"/>
        <v>2.7733333333333334</v>
      </c>
      <c r="Z5" s="28">
        <v>1</v>
      </c>
      <c r="AA5" s="28" t="s">
        <v>34</v>
      </c>
      <c r="AB5" s="40">
        <f t="shared" si="11"/>
        <v>-0.69</v>
      </c>
      <c r="AC5" s="41">
        <v>7.9344148319814595E-2</v>
      </c>
      <c r="AD5" s="39">
        <f t="shared" si="12"/>
        <v>-3.0658578910776355</v>
      </c>
      <c r="AE5" s="39">
        <v>-5.8</v>
      </c>
      <c r="AF5" s="39">
        <v>-14.488833333333332</v>
      </c>
      <c r="AG5" s="39">
        <v>0</v>
      </c>
    </row>
    <row r="6" spans="1:33" ht="15.75" customHeight="1" x14ac:dyDescent="0.2">
      <c r="A6" s="28" t="s">
        <v>37</v>
      </c>
      <c r="B6" s="28" t="s">
        <v>810</v>
      </c>
      <c r="C6" s="15">
        <f t="shared" si="4"/>
        <v>28.77</v>
      </c>
      <c r="D6" s="29">
        <v>9</v>
      </c>
      <c r="E6" s="29">
        <v>1</v>
      </c>
      <c r="F6" s="30">
        <v>258.93</v>
      </c>
      <c r="G6" s="30">
        <v>-4.93</v>
      </c>
      <c r="H6" s="31">
        <f t="shared" si="1"/>
        <v>1.903989495230371E-2</v>
      </c>
      <c r="I6" s="31">
        <f t="shared" si="2"/>
        <v>0.12195066716873286</v>
      </c>
      <c r="J6" s="32">
        <f t="shared" si="5"/>
        <v>31.576686250000002</v>
      </c>
      <c r="K6" s="32">
        <f t="shared" si="3"/>
        <v>3.5085206944444445</v>
      </c>
      <c r="L6" s="29">
        <v>87</v>
      </c>
      <c r="M6" s="33">
        <f t="shared" si="6"/>
        <v>0.10344827586206896</v>
      </c>
      <c r="N6" s="29">
        <v>49</v>
      </c>
      <c r="O6" s="34">
        <f t="shared" ref="O6:P6" si="14">D6/7</f>
        <v>1.2857142857142858</v>
      </c>
      <c r="P6" s="34">
        <f t="shared" si="14"/>
        <v>0.14285714285714285</v>
      </c>
      <c r="Q6" s="29">
        <f t="shared" si="8"/>
        <v>34</v>
      </c>
      <c r="R6" s="29"/>
      <c r="S6" s="35">
        <v>1.1775280898876399</v>
      </c>
      <c r="T6" s="28">
        <v>192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7.9252314814814803E-2</v>
      </c>
      <c r="AD6" s="39">
        <f t="shared" si="12"/>
        <v>-0.98431374999999977</v>
      </c>
      <c r="AE6" s="39">
        <v>-5.8</v>
      </c>
      <c r="AF6" s="39">
        <v>-14.488833333333332</v>
      </c>
      <c r="AG6" s="39">
        <v>0</v>
      </c>
    </row>
    <row r="7" spans="1:33" ht="15.75" customHeight="1" x14ac:dyDescent="0.2">
      <c r="A7" s="28" t="s">
        <v>39</v>
      </c>
      <c r="B7" s="28" t="s">
        <v>424</v>
      </c>
      <c r="C7" s="15">
        <f t="shared" si="4"/>
        <v>32.615499999999997</v>
      </c>
      <c r="D7" s="29">
        <v>20</v>
      </c>
      <c r="E7" s="29">
        <v>5</v>
      </c>
      <c r="F7" s="30">
        <v>652.30999999999995</v>
      </c>
      <c r="G7" s="30">
        <v>0</v>
      </c>
      <c r="H7" s="31">
        <f t="shared" si="1"/>
        <v>0</v>
      </c>
      <c r="I7" s="31">
        <f t="shared" si="2"/>
        <v>0.22458565627453886</v>
      </c>
      <c r="J7" s="32">
        <f t="shared" si="5"/>
        <v>146.49946944444443</v>
      </c>
      <c r="K7" s="32">
        <f t="shared" si="3"/>
        <v>7.3249734722222213</v>
      </c>
      <c r="L7" s="29">
        <v>79</v>
      </c>
      <c r="M7" s="33">
        <f t="shared" si="6"/>
        <v>0.25316455696202533</v>
      </c>
      <c r="N7" s="29">
        <v>25</v>
      </c>
      <c r="O7" s="34">
        <f t="shared" ref="O7:P7" si="15">D7/7</f>
        <v>2.8571428571428572</v>
      </c>
      <c r="P7" s="34">
        <f t="shared" si="15"/>
        <v>0.7142857142857143</v>
      </c>
      <c r="Q7" s="29">
        <f t="shared" si="8"/>
        <v>7</v>
      </c>
      <c r="R7" s="29"/>
      <c r="S7" s="35">
        <v>1.43147208121827</v>
      </c>
      <c r="T7" s="28">
        <v>192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7.9252314814814803E-2</v>
      </c>
      <c r="AD7" s="39">
        <f t="shared" si="12"/>
        <v>-2.1873638888888882</v>
      </c>
      <c r="AE7" s="39">
        <v>-5.8</v>
      </c>
      <c r="AF7" s="39">
        <v>-14.488833333333332</v>
      </c>
      <c r="AG7" s="39">
        <v>0</v>
      </c>
    </row>
    <row r="8" spans="1:33" ht="15.75" customHeight="1" x14ac:dyDescent="0.2">
      <c r="A8" s="28" t="s">
        <v>41</v>
      </c>
      <c r="B8" s="28" t="s">
        <v>811</v>
      </c>
      <c r="C8" s="15">
        <f t="shared" si="4"/>
        <v>35.359166666666674</v>
      </c>
      <c r="D8" s="29">
        <v>12</v>
      </c>
      <c r="E8" s="29">
        <v>6</v>
      </c>
      <c r="F8" s="30">
        <v>424.31000000000006</v>
      </c>
      <c r="G8" s="30">
        <v>0</v>
      </c>
      <c r="H8" s="31">
        <f t="shared" si="1"/>
        <v>0</v>
      </c>
      <c r="I8" s="31">
        <f t="shared" si="2"/>
        <v>0.27308119456686558</v>
      </c>
      <c r="J8" s="32">
        <f t="shared" si="5"/>
        <v>115.87108166666674</v>
      </c>
      <c r="K8" s="32">
        <f t="shared" si="3"/>
        <v>9.6559234722222289</v>
      </c>
      <c r="L8" s="29">
        <v>51</v>
      </c>
      <c r="M8" s="33">
        <f t="shared" si="6"/>
        <v>0.23529411764705882</v>
      </c>
      <c r="N8" s="29">
        <v>45</v>
      </c>
      <c r="O8" s="34">
        <f t="shared" ref="O8:P8" si="16">D8/7</f>
        <v>1.7142857142857142</v>
      </c>
      <c r="P8" s="34">
        <f t="shared" si="16"/>
        <v>0.8571428571428571</v>
      </c>
      <c r="Q8" s="29">
        <f t="shared" si="8"/>
        <v>17</v>
      </c>
      <c r="R8" s="29"/>
      <c r="S8" s="35">
        <v>1.66492146596858</v>
      </c>
      <c r="T8" s="28">
        <v>192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7.9252314814814803E-2</v>
      </c>
      <c r="AD8" s="39">
        <f t="shared" si="12"/>
        <v>-1.312418333333333</v>
      </c>
      <c r="AE8" s="39">
        <v>-5.8</v>
      </c>
      <c r="AF8" s="39">
        <v>-14.49</v>
      </c>
      <c r="AG8" s="39">
        <v>0</v>
      </c>
    </row>
    <row r="9" spans="1:33" ht="15.75" customHeight="1" x14ac:dyDescent="0.2">
      <c r="A9" s="28" t="s">
        <v>43</v>
      </c>
      <c r="B9" s="28" t="s">
        <v>812</v>
      </c>
      <c r="C9" s="15">
        <f t="shared" si="4"/>
        <v>41.586666666666666</v>
      </c>
      <c r="D9" s="29">
        <v>12</v>
      </c>
      <c r="E9" s="29">
        <v>2</v>
      </c>
      <c r="F9" s="30">
        <v>499.04</v>
      </c>
      <c r="G9" s="30">
        <v>0</v>
      </c>
      <c r="H9" s="31">
        <f t="shared" si="1"/>
        <v>0</v>
      </c>
      <c r="I9" s="31">
        <f t="shared" si="2"/>
        <v>0.35569409599765045</v>
      </c>
      <c r="J9" s="32">
        <f t="shared" si="5"/>
        <v>177.5055816666675</v>
      </c>
      <c r="K9" s="32">
        <f t="shared" si="3"/>
        <v>14.792131805555625</v>
      </c>
      <c r="L9" s="29">
        <v>56</v>
      </c>
      <c r="M9" s="33">
        <f t="shared" si="6"/>
        <v>0.21428571428571427</v>
      </c>
      <c r="N9" s="29">
        <v>26</v>
      </c>
      <c r="O9" s="34">
        <f t="shared" ref="O9:P9" si="17">D9/7</f>
        <v>1.7142857142857142</v>
      </c>
      <c r="P9" s="34">
        <f t="shared" si="17"/>
        <v>0.2857142857142857</v>
      </c>
      <c r="Q9" s="29">
        <f t="shared" si="8"/>
        <v>13</v>
      </c>
      <c r="R9" s="29"/>
      <c r="S9" s="35">
        <v>1.9080459770114899</v>
      </c>
      <c r="T9" s="28">
        <v>4992</v>
      </c>
      <c r="U9" s="36">
        <v>4800</v>
      </c>
      <c r="V9" s="37" t="s">
        <v>813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7.9252314814814803E-2</v>
      </c>
      <c r="AD9" s="39">
        <f t="shared" si="12"/>
        <v>-1.312418333333333</v>
      </c>
      <c r="AE9" s="39">
        <v>-5.8</v>
      </c>
      <c r="AF9" s="39">
        <v>-14.6471666666666</v>
      </c>
      <c r="AG9" s="39">
        <v>0</v>
      </c>
    </row>
    <row r="10" spans="1:33" ht="15.75" customHeight="1" x14ac:dyDescent="0.2">
      <c r="A10" s="28" t="s">
        <v>44</v>
      </c>
      <c r="B10" s="28" t="s">
        <v>814</v>
      </c>
      <c r="C10" s="15">
        <f t="shared" si="4"/>
        <v>41.959000000000003</v>
      </c>
      <c r="D10" s="29">
        <v>10</v>
      </c>
      <c r="E10" s="29">
        <v>0</v>
      </c>
      <c r="F10" s="30">
        <v>419.59000000000003</v>
      </c>
      <c r="G10" s="30">
        <v>0</v>
      </c>
      <c r="H10" s="31">
        <f t="shared" si="1"/>
        <v>0</v>
      </c>
      <c r="I10" s="31">
        <f t="shared" si="2"/>
        <v>0.36008043897349679</v>
      </c>
      <c r="J10" s="32">
        <f t="shared" si="5"/>
        <v>151.08615138888953</v>
      </c>
      <c r="K10" s="32">
        <f t="shared" si="3"/>
        <v>15.108615138888954</v>
      </c>
      <c r="L10" s="29">
        <v>67</v>
      </c>
      <c r="M10" s="33">
        <f t="shared" si="6"/>
        <v>0.14925373134328357</v>
      </c>
      <c r="N10" s="29">
        <v>17</v>
      </c>
      <c r="O10" s="34">
        <f t="shared" ref="O10:P10" si="18">D10/7</f>
        <v>1.4285714285714286</v>
      </c>
      <c r="P10" s="34">
        <f t="shared" si="18"/>
        <v>0</v>
      </c>
      <c r="Q10" s="29">
        <f t="shared" si="8"/>
        <v>11</v>
      </c>
      <c r="R10" s="29"/>
      <c r="S10" s="35">
        <v>2.1643835616438301</v>
      </c>
      <c r="T10" s="28">
        <v>4992</v>
      </c>
      <c r="U10" s="36">
        <v>4800</v>
      </c>
      <c r="V10" s="37" t="s">
        <v>815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7.9252314814814803E-2</v>
      </c>
      <c r="AD10" s="39">
        <f t="shared" si="12"/>
        <v>-1.0936819444444441</v>
      </c>
      <c r="AE10" s="39">
        <v>-5.8</v>
      </c>
      <c r="AF10" s="39">
        <v>-14.6471666666666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41.48</v>
      </c>
      <c r="D11" s="29">
        <v>3</v>
      </c>
      <c r="E11" s="29">
        <v>2</v>
      </c>
      <c r="F11" s="30">
        <v>124.44</v>
      </c>
      <c r="G11" s="30">
        <v>0</v>
      </c>
      <c r="H11" s="31">
        <f t="shared" si="1"/>
        <v>0</v>
      </c>
      <c r="I11" s="31">
        <f t="shared" si="2"/>
        <v>0.35442297827601149</v>
      </c>
      <c r="J11" s="32">
        <f t="shared" si="5"/>
        <v>44.104395416666868</v>
      </c>
      <c r="K11" s="32">
        <f t="shared" si="3"/>
        <v>14.701465138888956</v>
      </c>
      <c r="L11" s="29">
        <v>35</v>
      </c>
      <c r="M11" s="33">
        <f t="shared" si="6"/>
        <v>8.5714285714285715E-2</v>
      </c>
      <c r="N11" s="29">
        <v>15</v>
      </c>
      <c r="O11" s="34">
        <f t="shared" ref="O11:P11" si="19">D11/7</f>
        <v>0.42857142857142855</v>
      </c>
      <c r="P11" s="34">
        <f t="shared" si="19"/>
        <v>0.2857142857142857</v>
      </c>
      <c r="Q11" s="29">
        <f t="shared" si="8"/>
        <v>21</v>
      </c>
      <c r="R11" s="29"/>
      <c r="S11" s="35">
        <v>2</v>
      </c>
      <c r="T11" s="28">
        <v>384</v>
      </c>
      <c r="U11" s="36">
        <v>192</v>
      </c>
      <c r="V11" s="37" t="s">
        <v>816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7.9252314814814803E-2</v>
      </c>
      <c r="AD11" s="39">
        <f t="shared" si="12"/>
        <v>-0.32810458333333326</v>
      </c>
      <c r="AE11" s="39">
        <v>-5.8</v>
      </c>
      <c r="AF11" s="39">
        <v>-14.6471666666666</v>
      </c>
      <c r="AG11" s="39">
        <v>0</v>
      </c>
    </row>
    <row r="12" spans="1:33" ht="15.75" customHeight="1" x14ac:dyDescent="0.2">
      <c r="A12" s="28" t="s">
        <v>46</v>
      </c>
      <c r="B12" s="28" t="s">
        <v>817</v>
      </c>
      <c r="C12" s="15">
        <f t="shared" si="4"/>
        <v>45.898571428571429</v>
      </c>
      <c r="D12" s="29">
        <v>7</v>
      </c>
      <c r="E12" s="29">
        <v>0</v>
      </c>
      <c r="F12" s="30">
        <v>321.29000000000002</v>
      </c>
      <c r="G12" s="30">
        <v>-7.0000000000000007E-2</v>
      </c>
      <c r="H12" s="31">
        <f t="shared" si="1"/>
        <v>2.1787170469046656E-4</v>
      </c>
      <c r="I12" s="31">
        <f t="shared" si="2"/>
        <v>0.40191339902338297</v>
      </c>
      <c r="J12" s="32">
        <f t="shared" si="5"/>
        <v>129.13075597222272</v>
      </c>
      <c r="K12" s="32">
        <f t="shared" si="3"/>
        <v>18.447250853174673</v>
      </c>
      <c r="L12" s="29">
        <v>36</v>
      </c>
      <c r="M12" s="33">
        <f t="shared" si="6"/>
        <v>0.19444444444444445</v>
      </c>
      <c r="N12" s="29">
        <v>10</v>
      </c>
      <c r="O12" s="34">
        <f t="shared" ref="O12:P12" si="20">D12/7</f>
        <v>1</v>
      </c>
      <c r="P12" s="34">
        <f t="shared" si="20"/>
        <v>0</v>
      </c>
      <c r="Q12" s="29">
        <f t="shared" si="8"/>
        <v>10</v>
      </c>
      <c r="R12" s="29"/>
      <c r="S12" s="35">
        <v>2.38709677419354</v>
      </c>
      <c r="T12" s="28">
        <v>192</v>
      </c>
      <c r="U12" s="36">
        <v>192</v>
      </c>
      <c r="V12" s="37" t="s">
        <v>818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7.9252314814814803E-2</v>
      </c>
      <c r="AD12" s="39">
        <f t="shared" si="12"/>
        <v>-0.76557736111111085</v>
      </c>
      <c r="AE12" s="39">
        <v>-5.8</v>
      </c>
      <c r="AF12" s="39">
        <v>-14.6471666666666</v>
      </c>
      <c r="AG12" s="39">
        <v>0</v>
      </c>
    </row>
    <row r="13" spans="1:33" ht="15.75" customHeight="1" x14ac:dyDescent="0.2">
      <c r="A13" s="28" t="s">
        <v>47</v>
      </c>
      <c r="B13" s="28" t="s">
        <v>817</v>
      </c>
      <c r="C13" s="15">
        <f t="shared" si="4"/>
        <v>48.94</v>
      </c>
      <c r="D13" s="29">
        <v>4</v>
      </c>
      <c r="E13" s="29">
        <v>0</v>
      </c>
      <c r="F13" s="32">
        <v>195.76</v>
      </c>
      <c r="G13" s="30">
        <v>0</v>
      </c>
      <c r="H13" s="31">
        <f t="shared" si="1"/>
        <v>0</v>
      </c>
      <c r="I13" s="31">
        <f t="shared" si="2"/>
        <v>0.42826178597375469</v>
      </c>
      <c r="J13" s="32">
        <f t="shared" si="5"/>
        <v>83.836527222222216</v>
      </c>
      <c r="K13" s="32">
        <f t="shared" si="3"/>
        <v>20.959131805555554</v>
      </c>
      <c r="L13" s="29">
        <v>22</v>
      </c>
      <c r="M13" s="33">
        <f t="shared" si="6"/>
        <v>0.18181818181818182</v>
      </c>
      <c r="N13" s="29">
        <v>7</v>
      </c>
      <c r="O13" s="34">
        <f t="shared" ref="O13:P13" si="21">D13/7</f>
        <v>0.5714285714285714</v>
      </c>
      <c r="P13" s="34">
        <f t="shared" si="21"/>
        <v>0</v>
      </c>
      <c r="Q13" s="29">
        <f t="shared" si="8"/>
        <v>12</v>
      </c>
      <c r="R13" s="29"/>
      <c r="S13" s="35">
        <v>2.1159420289855002</v>
      </c>
      <c r="T13" s="28">
        <v>192</v>
      </c>
      <c r="U13" s="36">
        <v>192</v>
      </c>
      <c r="V13" s="37" t="s">
        <v>819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7.9252314814814803E-2</v>
      </c>
      <c r="AD13" s="39">
        <f t="shared" si="12"/>
        <v>-0.43747277777777765</v>
      </c>
      <c r="AE13" s="39">
        <v>-5.8</v>
      </c>
      <c r="AF13" s="39">
        <v>-14.730499999999999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>
        <f t="shared" si="4"/>
        <v>48.2</v>
      </c>
      <c r="D14" s="29">
        <v>2</v>
      </c>
      <c r="E14" s="29">
        <v>0</v>
      </c>
      <c r="F14" s="32">
        <v>96.4</v>
      </c>
      <c r="G14" s="30">
        <v>0</v>
      </c>
      <c r="H14" s="31">
        <f t="shared" si="1"/>
        <v>0</v>
      </c>
      <c r="I14" s="31">
        <f t="shared" si="2"/>
        <v>0.4217869669202397</v>
      </c>
      <c r="J14" s="32">
        <f t="shared" si="5"/>
        <v>40.660263611111112</v>
      </c>
      <c r="K14" s="32">
        <f t="shared" si="3"/>
        <v>20.330131805555556</v>
      </c>
      <c r="L14" s="29">
        <v>28</v>
      </c>
      <c r="M14" s="33">
        <f t="shared" si="6"/>
        <v>7.1428571428571425E-2</v>
      </c>
      <c r="N14" s="29">
        <v>7</v>
      </c>
      <c r="O14" s="34">
        <f t="shared" ref="O14:P14" si="22">D14/7</f>
        <v>0.2857142857142857</v>
      </c>
      <c r="P14" s="34">
        <f t="shared" si="22"/>
        <v>0</v>
      </c>
      <c r="Q14" s="29">
        <f t="shared" si="8"/>
        <v>24</v>
      </c>
      <c r="R14" s="29"/>
      <c r="S14" s="35">
        <v>2.7238095238095199</v>
      </c>
      <c r="T14" s="28">
        <v>504</v>
      </c>
      <c r="U14" s="36">
        <v>192</v>
      </c>
      <c r="V14" s="37" t="s">
        <v>819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7.9252314814814803E-2</v>
      </c>
      <c r="AD14" s="39">
        <f t="shared" si="12"/>
        <v>-0.21873638888888883</v>
      </c>
      <c r="AE14" s="39">
        <v>-5.8</v>
      </c>
      <c r="AF14" s="39">
        <v>-14.730499999999999</v>
      </c>
      <c r="AG14" s="39">
        <v>0</v>
      </c>
    </row>
    <row r="15" spans="1:33" ht="15.75" customHeight="1" x14ac:dyDescent="0.2">
      <c r="A15" s="28" t="s">
        <v>49</v>
      </c>
      <c r="B15" s="28" t="s">
        <v>500</v>
      </c>
      <c r="C15" s="15">
        <f t="shared" si="4"/>
        <v>47.99</v>
      </c>
      <c r="D15" s="29">
        <v>7</v>
      </c>
      <c r="E15" s="29">
        <v>0</v>
      </c>
      <c r="F15" s="32">
        <v>335.93</v>
      </c>
      <c r="G15" s="30">
        <v>-0.08</v>
      </c>
      <c r="H15" s="31">
        <f t="shared" si="1"/>
        <v>2.3814485160598934E-4</v>
      </c>
      <c r="I15" s="31">
        <f t="shared" si="2"/>
        <v>0.41967499966924343</v>
      </c>
      <c r="J15" s="32">
        <f t="shared" si="5"/>
        <v>140.98142263888894</v>
      </c>
      <c r="K15" s="32">
        <f t="shared" si="3"/>
        <v>20.140203234126993</v>
      </c>
      <c r="L15" s="29">
        <v>18</v>
      </c>
      <c r="M15" s="33">
        <f t="shared" si="6"/>
        <v>0.3888888888888889</v>
      </c>
      <c r="N15" s="29">
        <v>2</v>
      </c>
      <c r="O15" s="34">
        <f t="shared" ref="O15:P15" si="23">D15/7</f>
        <v>1</v>
      </c>
      <c r="P15" s="34">
        <f t="shared" si="23"/>
        <v>0</v>
      </c>
      <c r="Q15" s="29">
        <f t="shared" si="8"/>
        <v>2</v>
      </c>
      <c r="R15" s="29"/>
      <c r="S15" s="35" t="e">
        <v>#N/A</v>
      </c>
      <c r="T15" s="28">
        <v>504</v>
      </c>
      <c r="U15" s="36">
        <v>192</v>
      </c>
      <c r="V15" s="37" t="s">
        <v>819</v>
      </c>
      <c r="W15" s="28">
        <v>3</v>
      </c>
      <c r="X15" s="38">
        <f t="shared" si="9"/>
        <v>0.42857142857142855</v>
      </c>
      <c r="Y15" s="39">
        <f t="shared" si="10"/>
        <v>2.6666666666666668E-2</v>
      </c>
      <c r="Z15" s="28">
        <v>0</v>
      </c>
      <c r="AA15" s="28" t="s">
        <v>34</v>
      </c>
      <c r="AB15" s="40">
        <f t="shared" si="11"/>
        <v>-0.69</v>
      </c>
      <c r="AC15" s="41">
        <v>7.9252314814814803E-2</v>
      </c>
      <c r="AD15" s="39">
        <f t="shared" si="12"/>
        <v>-0.76557736111111085</v>
      </c>
      <c r="AE15" s="39">
        <v>-5.8</v>
      </c>
      <c r="AF15" s="39">
        <v>-14.730499999999999</v>
      </c>
      <c r="AG15" s="39">
        <v>0</v>
      </c>
    </row>
    <row r="16" spans="1:33" ht="15.75" customHeight="1" x14ac:dyDescent="0.2">
      <c r="A16" s="28" t="s">
        <v>50</v>
      </c>
      <c r="B16" s="28" t="s">
        <v>500</v>
      </c>
      <c r="C16" s="15">
        <f t="shared" si="4"/>
        <v>47.99</v>
      </c>
      <c r="D16" s="29">
        <v>2</v>
      </c>
      <c r="E16" s="29">
        <v>0</v>
      </c>
      <c r="F16" s="32">
        <v>95.98</v>
      </c>
      <c r="G16" s="30">
        <v>0</v>
      </c>
      <c r="H16" s="31">
        <f t="shared" si="1"/>
        <v>0</v>
      </c>
      <c r="I16" s="31">
        <f t="shared" si="2"/>
        <v>0.41991314452084927</v>
      </c>
      <c r="J16" s="32">
        <f t="shared" si="5"/>
        <v>40.303263611111113</v>
      </c>
      <c r="K16" s="32">
        <f t="shared" si="3"/>
        <v>20.151631805555557</v>
      </c>
      <c r="L16" s="29">
        <v>24</v>
      </c>
      <c r="M16" s="33">
        <f t="shared" si="6"/>
        <v>8.3333333333333329E-2</v>
      </c>
      <c r="N16" s="29">
        <v>1</v>
      </c>
      <c r="O16" s="34">
        <f t="shared" ref="O16:P16" si="24">D16/7</f>
        <v>0.2857142857142857</v>
      </c>
      <c r="P16" s="34">
        <f t="shared" si="24"/>
        <v>0</v>
      </c>
      <c r="Q16" s="29">
        <f t="shared" si="8"/>
        <v>3</v>
      </c>
      <c r="R16" s="29"/>
      <c r="S16" s="35" t="e">
        <v>#N/A</v>
      </c>
      <c r="T16" s="28">
        <v>504</v>
      </c>
      <c r="U16" s="36">
        <v>192</v>
      </c>
      <c r="V16" s="37" t="s">
        <v>819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7.9252314814814803E-2</v>
      </c>
      <c r="AD16" s="39">
        <f t="shared" si="12"/>
        <v>-0.21873638888888883</v>
      </c>
      <c r="AE16" s="39">
        <v>-5.8</v>
      </c>
      <c r="AF16" s="39">
        <v>-14.730499999999999</v>
      </c>
      <c r="AG16" s="39">
        <v>0</v>
      </c>
    </row>
    <row r="17" spans="1:33" ht="15.75" customHeight="1" x14ac:dyDescent="0.2">
      <c r="A17" s="28" t="s">
        <v>51</v>
      </c>
      <c r="B17" s="28" t="s">
        <v>500</v>
      </c>
      <c r="C17" s="15">
        <f t="shared" si="4"/>
        <v>47.99</v>
      </c>
      <c r="D17" s="29">
        <v>1</v>
      </c>
      <c r="E17" s="29">
        <v>0</v>
      </c>
      <c r="F17" s="32">
        <v>47.99</v>
      </c>
      <c r="G17" s="30">
        <v>0</v>
      </c>
      <c r="H17" s="31">
        <f t="shared" si="1"/>
        <v>0</v>
      </c>
      <c r="I17" s="31">
        <f t="shared" si="2"/>
        <v>0.41991314452084927</v>
      </c>
      <c r="J17" s="32">
        <f t="shared" si="5"/>
        <v>20.151631805555557</v>
      </c>
      <c r="K17" s="32">
        <f t="shared" si="3"/>
        <v>20.151631805555557</v>
      </c>
      <c r="L17" s="29">
        <v>21</v>
      </c>
      <c r="M17" s="33">
        <f t="shared" si="6"/>
        <v>4.7619047619047616E-2</v>
      </c>
      <c r="N17" s="29">
        <v>1</v>
      </c>
      <c r="O17" s="34">
        <f t="shared" ref="O17:P17" si="25">D17/7</f>
        <v>0.14285714285714285</v>
      </c>
      <c r="P17" s="34">
        <f t="shared" si="25"/>
        <v>0</v>
      </c>
      <c r="Q17" s="29">
        <f t="shared" si="8"/>
        <v>7</v>
      </c>
      <c r="R17" s="29"/>
      <c r="S17" s="35">
        <v>3.1235955056179701</v>
      </c>
      <c r="T17" s="28">
        <v>504</v>
      </c>
      <c r="U17" s="36">
        <v>192</v>
      </c>
      <c r="V17" s="37" t="s">
        <v>819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7.9252314814814803E-2</v>
      </c>
      <c r="AD17" s="39">
        <f t="shared" si="12"/>
        <v>-0.10936819444444441</v>
      </c>
      <c r="AE17" s="39">
        <v>-5.8</v>
      </c>
      <c r="AF17" s="39">
        <v>-14.730499999999999</v>
      </c>
      <c r="AG17" s="39">
        <v>0</v>
      </c>
    </row>
    <row r="18" spans="1:33" ht="15.75" customHeight="1" x14ac:dyDescent="0.2">
      <c r="A18" s="28" t="s">
        <v>52</v>
      </c>
      <c r="B18" s="28" t="s">
        <v>820</v>
      </c>
      <c r="C18" s="15">
        <f t="shared" si="4"/>
        <v>35.97</v>
      </c>
      <c r="D18" s="29">
        <v>4</v>
      </c>
      <c r="E18" s="29">
        <v>0</v>
      </c>
      <c r="F18" s="32">
        <v>143.88</v>
      </c>
      <c r="G18" s="30">
        <v>0</v>
      </c>
      <c r="H18" s="31">
        <f t="shared" si="1"/>
        <v>0</v>
      </c>
      <c r="I18" s="31">
        <f t="shared" si="2"/>
        <v>0.27619215472770509</v>
      </c>
      <c r="J18" s="32">
        <f t="shared" si="5"/>
        <v>39.73852722222221</v>
      </c>
      <c r="K18" s="32">
        <f t="shared" si="3"/>
        <v>9.9346318055555525</v>
      </c>
      <c r="L18" s="29">
        <v>29</v>
      </c>
      <c r="M18" s="33">
        <f t="shared" si="6"/>
        <v>0.13793103448275862</v>
      </c>
      <c r="N18" s="29">
        <v>160</v>
      </c>
      <c r="O18" s="34">
        <f t="shared" ref="O18:P18" si="26">D18/7</f>
        <v>0.5714285714285714</v>
      </c>
      <c r="P18" s="34">
        <f t="shared" si="26"/>
        <v>0</v>
      </c>
      <c r="Q18" s="29">
        <f t="shared" si="8"/>
        <v>280</v>
      </c>
      <c r="R18" s="29"/>
      <c r="S18" s="35">
        <v>1.5757575757575699</v>
      </c>
      <c r="T18" s="28">
        <v>312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7.9252314814814803E-2</v>
      </c>
      <c r="AD18" s="39">
        <f t="shared" si="12"/>
        <v>-0.43747277777777765</v>
      </c>
      <c r="AE18" s="39">
        <v>-5.8</v>
      </c>
      <c r="AF18" s="39">
        <v>-14.730499999999999</v>
      </c>
      <c r="AG18" s="39">
        <v>0</v>
      </c>
    </row>
    <row r="19" spans="1:33" ht="15.75" customHeight="1" x14ac:dyDescent="0.2">
      <c r="A19" s="28" t="s">
        <v>54</v>
      </c>
      <c r="B19" s="28" t="s">
        <v>821</v>
      </c>
      <c r="C19" s="15">
        <f t="shared" si="4"/>
        <v>41.457142857142863</v>
      </c>
      <c r="D19" s="29">
        <v>7</v>
      </c>
      <c r="E19" s="29">
        <v>0</v>
      </c>
      <c r="F19" s="32">
        <v>290.20000000000005</v>
      </c>
      <c r="G19" s="30">
        <v>0</v>
      </c>
      <c r="H19" s="31">
        <f t="shared" si="1"/>
        <v>0</v>
      </c>
      <c r="I19" s="31">
        <f t="shared" si="2"/>
        <v>0.35213963693621275</v>
      </c>
      <c r="J19" s="32">
        <f t="shared" si="5"/>
        <v>102.19092263888895</v>
      </c>
      <c r="K19" s="32">
        <f t="shared" si="3"/>
        <v>14.598703234126992</v>
      </c>
      <c r="L19" s="29">
        <v>36</v>
      </c>
      <c r="M19" s="33">
        <f t="shared" si="6"/>
        <v>0.19444444444444445</v>
      </c>
      <c r="N19" s="29">
        <v>152</v>
      </c>
      <c r="O19" s="34">
        <f t="shared" ref="O19:P19" si="27">D19/7</f>
        <v>1</v>
      </c>
      <c r="P19" s="34">
        <f t="shared" si="27"/>
        <v>0</v>
      </c>
      <c r="Q19" s="29">
        <f t="shared" si="8"/>
        <v>152</v>
      </c>
      <c r="R19" s="29"/>
      <c r="S19" s="35">
        <v>1.60594795539033</v>
      </c>
      <c r="T19" s="28">
        <v>312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7.9252314814814803E-2</v>
      </c>
      <c r="AD19" s="39">
        <f t="shared" si="12"/>
        <v>-0.76557736111111085</v>
      </c>
      <c r="AE19" s="39">
        <v>-5.8</v>
      </c>
      <c r="AF19" s="39">
        <v>-14.730499999999999</v>
      </c>
      <c r="AG19" s="39">
        <v>0</v>
      </c>
    </row>
    <row r="20" spans="1:33" ht="15.75" customHeight="1" x14ac:dyDescent="0.2">
      <c r="A20" s="28" t="s">
        <v>55</v>
      </c>
      <c r="B20" s="28" t="s">
        <v>500</v>
      </c>
      <c r="C20" s="15">
        <f t="shared" si="4"/>
        <v>35.119999999999997</v>
      </c>
      <c r="D20" s="29">
        <v>8</v>
      </c>
      <c r="E20" s="29">
        <v>0</v>
      </c>
      <c r="F20" s="32">
        <v>280.95999999999998</v>
      </c>
      <c r="G20" s="30">
        <v>0</v>
      </c>
      <c r="H20" s="31">
        <f t="shared" si="1"/>
        <v>0</v>
      </c>
      <c r="I20" s="31">
        <f t="shared" si="2"/>
        <v>0.26230443637686657</v>
      </c>
      <c r="J20" s="32">
        <f t="shared" si="5"/>
        <v>73.697054444444419</v>
      </c>
      <c r="K20" s="32">
        <f t="shared" si="3"/>
        <v>9.2121318055555523</v>
      </c>
      <c r="L20" s="29">
        <v>39</v>
      </c>
      <c r="M20" s="33">
        <f t="shared" si="6"/>
        <v>0.20512820512820512</v>
      </c>
      <c r="N20" s="29">
        <v>132</v>
      </c>
      <c r="O20" s="34">
        <f t="shared" ref="O20:P20" si="28">D20/7</f>
        <v>1.1428571428571428</v>
      </c>
      <c r="P20" s="34">
        <f t="shared" si="28"/>
        <v>0</v>
      </c>
      <c r="Q20" s="29">
        <f t="shared" si="8"/>
        <v>115</v>
      </c>
      <c r="R20" s="29"/>
      <c r="S20" s="35">
        <v>1.7556561085972799</v>
      </c>
      <c r="T20" s="28">
        <v>312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7.9252314814814803E-2</v>
      </c>
      <c r="AD20" s="39">
        <f t="shared" si="12"/>
        <v>-0.87494555555555531</v>
      </c>
      <c r="AE20" s="39">
        <v>-5.8</v>
      </c>
      <c r="AF20" s="39">
        <v>-14.730499999999999</v>
      </c>
      <c r="AG20" s="39">
        <v>0</v>
      </c>
    </row>
    <row r="21" spans="1:33" ht="15.75" customHeight="1" x14ac:dyDescent="0.2">
      <c r="A21" s="28" t="s">
        <v>56</v>
      </c>
      <c r="B21" s="28" t="s">
        <v>822</v>
      </c>
      <c r="C21" s="15">
        <f t="shared" si="4"/>
        <v>32.644999999999996</v>
      </c>
      <c r="D21" s="29">
        <v>8</v>
      </c>
      <c r="E21" s="29">
        <v>0</v>
      </c>
      <c r="F21" s="32">
        <v>261.15999999999997</v>
      </c>
      <c r="G21" s="30">
        <v>0</v>
      </c>
      <c r="H21" s="31">
        <f t="shared" si="1"/>
        <v>0</v>
      </c>
      <c r="I21" s="31">
        <f t="shared" si="2"/>
        <v>0.2177479493201272</v>
      </c>
      <c r="J21" s="32">
        <f t="shared" si="5"/>
        <v>56.867054444444413</v>
      </c>
      <c r="K21" s="32">
        <f t="shared" si="3"/>
        <v>7.1083818055555517</v>
      </c>
      <c r="L21" s="29">
        <v>22</v>
      </c>
      <c r="M21" s="33">
        <f t="shared" si="6"/>
        <v>0.36363636363636365</v>
      </c>
      <c r="N21" s="29">
        <v>135</v>
      </c>
      <c r="O21" s="34">
        <f t="shared" ref="O21:P21" si="29">D21/7</f>
        <v>1.1428571428571428</v>
      </c>
      <c r="P21" s="34">
        <f t="shared" si="29"/>
        <v>0</v>
      </c>
      <c r="Q21" s="29">
        <f t="shared" si="8"/>
        <v>118</v>
      </c>
      <c r="R21" s="29"/>
      <c r="S21" s="35">
        <v>1.3220338983050799</v>
      </c>
      <c r="T21" s="28">
        <v>312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7.9252314814814803E-2</v>
      </c>
      <c r="AD21" s="39">
        <f t="shared" si="12"/>
        <v>-0.87494555555555531</v>
      </c>
      <c r="AE21" s="39">
        <v>-5.8</v>
      </c>
      <c r="AF21" s="39">
        <v>-14.730499999999999</v>
      </c>
      <c r="AG21" s="39">
        <v>0</v>
      </c>
    </row>
    <row r="22" spans="1:33" ht="15.75" customHeight="1" x14ac:dyDescent="0.2">
      <c r="A22" s="28" t="s">
        <v>57</v>
      </c>
      <c r="B22" s="28" t="s">
        <v>823</v>
      </c>
      <c r="C22" s="15">
        <f t="shared" si="4"/>
        <v>29.983333333333331</v>
      </c>
      <c r="D22" s="29">
        <v>6</v>
      </c>
      <c r="E22" s="29">
        <v>2</v>
      </c>
      <c r="F22" s="30">
        <v>179.89999999999998</v>
      </c>
      <c r="G22" s="30">
        <v>0</v>
      </c>
      <c r="H22" s="31">
        <f t="shared" si="1"/>
        <v>0</v>
      </c>
      <c r="I22" s="31">
        <f t="shared" si="2"/>
        <v>0.16162196127478215</v>
      </c>
      <c r="J22" s="32">
        <f t="shared" si="5"/>
        <v>29.075790833333304</v>
      </c>
      <c r="K22" s="32">
        <f t="shared" si="3"/>
        <v>4.845965138888884</v>
      </c>
      <c r="L22" s="29">
        <v>29</v>
      </c>
      <c r="M22" s="33">
        <f t="shared" si="6"/>
        <v>0.20689655172413793</v>
      </c>
      <c r="N22" s="29">
        <v>127</v>
      </c>
      <c r="O22" s="34">
        <f t="shared" ref="O22:P22" si="30">D22/7</f>
        <v>0.8571428571428571</v>
      </c>
      <c r="P22" s="34">
        <f t="shared" si="30"/>
        <v>0.2857142857142857</v>
      </c>
      <c r="Q22" s="29">
        <f t="shared" si="8"/>
        <v>111</v>
      </c>
      <c r="R22" s="29"/>
      <c r="S22" s="35">
        <v>0.78918918918918901</v>
      </c>
      <c r="T22" s="28">
        <v>400</v>
      </c>
      <c r="U22" s="36">
        <v>88</v>
      </c>
      <c r="V22" s="37" t="s">
        <v>824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7.9252314814814803E-2</v>
      </c>
      <c r="AD22" s="39">
        <f t="shared" si="12"/>
        <v>-0.65620916666666651</v>
      </c>
      <c r="AE22" s="39">
        <v>-5.8</v>
      </c>
      <c r="AF22" s="39">
        <v>-14.730499999999999</v>
      </c>
      <c r="AG22" s="39">
        <v>0</v>
      </c>
    </row>
    <row r="23" spans="1:33" ht="15.75" customHeight="1" x14ac:dyDescent="0.2">
      <c r="A23" s="28" t="s">
        <v>58</v>
      </c>
      <c r="B23" s="28" t="s">
        <v>825</v>
      </c>
      <c r="C23" s="15">
        <f t="shared" si="4"/>
        <v>33.783333333333331</v>
      </c>
      <c r="D23" s="29">
        <v>9</v>
      </c>
      <c r="E23" s="29">
        <v>0</v>
      </c>
      <c r="F23" s="32">
        <v>304.05</v>
      </c>
      <c r="G23" s="30">
        <v>0</v>
      </c>
      <c r="H23" s="31">
        <f t="shared" si="1"/>
        <v>0</v>
      </c>
      <c r="I23" s="31">
        <f t="shared" si="2"/>
        <v>0.23905175546785071</v>
      </c>
      <c r="J23" s="32">
        <f t="shared" si="5"/>
        <v>72.683686250000008</v>
      </c>
      <c r="K23" s="32">
        <f t="shared" si="3"/>
        <v>8.0759651388888898</v>
      </c>
      <c r="L23" s="29">
        <v>25</v>
      </c>
      <c r="M23" s="33">
        <f t="shared" si="6"/>
        <v>0.36</v>
      </c>
      <c r="N23" s="29">
        <v>119</v>
      </c>
      <c r="O23" s="34">
        <f t="shared" ref="O23:P23" si="31">D23/7</f>
        <v>1.2857142857142858</v>
      </c>
      <c r="P23" s="34">
        <f t="shared" si="31"/>
        <v>0</v>
      </c>
      <c r="Q23" s="29">
        <f t="shared" si="8"/>
        <v>92</v>
      </c>
      <c r="R23" s="29"/>
      <c r="S23" s="35">
        <v>0.78186968838526905</v>
      </c>
      <c r="T23" s="28">
        <v>400</v>
      </c>
      <c r="U23" s="36" t="s">
        <v>33</v>
      </c>
      <c r="V23" s="37" t="s">
        <v>826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7.9252314814814803E-2</v>
      </c>
      <c r="AD23" s="39">
        <f t="shared" si="12"/>
        <v>-0.98431374999999977</v>
      </c>
      <c r="AE23" s="39">
        <v>-5.8</v>
      </c>
      <c r="AF23" s="39">
        <v>-14.730499999999999</v>
      </c>
      <c r="AG23" s="39">
        <v>0</v>
      </c>
    </row>
    <row r="24" spans="1:33" ht="15.75" customHeight="1" x14ac:dyDescent="0.2">
      <c r="A24" s="28" t="s">
        <v>59</v>
      </c>
      <c r="B24" s="28" t="s">
        <v>827</v>
      </c>
      <c r="C24" s="15">
        <f t="shared" si="4"/>
        <v>34.306250000000006</v>
      </c>
      <c r="D24" s="29">
        <v>8</v>
      </c>
      <c r="E24" s="29">
        <v>0</v>
      </c>
      <c r="F24" s="32">
        <v>274.45000000000005</v>
      </c>
      <c r="G24" s="32">
        <v>-30.149999999999995</v>
      </c>
      <c r="H24" s="31">
        <f t="shared" si="1"/>
        <v>0.10985607578793948</v>
      </c>
      <c r="I24" s="31">
        <f t="shared" si="2"/>
        <v>0.13850812331734183</v>
      </c>
      <c r="J24" s="32">
        <f t="shared" si="5"/>
        <v>38.013554444444473</v>
      </c>
      <c r="K24" s="32">
        <f t="shared" si="3"/>
        <v>4.7516943055555592</v>
      </c>
      <c r="L24" s="29">
        <v>42</v>
      </c>
      <c r="M24" s="33">
        <f t="shared" si="6"/>
        <v>0.19047619047619047</v>
      </c>
      <c r="N24" s="29">
        <v>109</v>
      </c>
      <c r="O24" s="34">
        <f t="shared" ref="O24:P24" si="32">D24/7</f>
        <v>1.1428571428571428</v>
      </c>
      <c r="P24" s="34">
        <f t="shared" si="32"/>
        <v>0</v>
      </c>
      <c r="Q24" s="29">
        <f t="shared" si="8"/>
        <v>95</v>
      </c>
      <c r="R24" s="29"/>
      <c r="S24" s="35">
        <v>0.94189602446483101</v>
      </c>
      <c r="T24" s="28">
        <v>400</v>
      </c>
      <c r="U24" s="36" t="s">
        <v>33</v>
      </c>
      <c r="V24" s="37" t="s">
        <v>826</v>
      </c>
      <c r="W24" s="28">
        <v>1</v>
      </c>
      <c r="X24" s="38">
        <f t="shared" si="9"/>
        <v>0.125</v>
      </c>
      <c r="Y24" s="39">
        <f t="shared" si="10"/>
        <v>15.074999999999998</v>
      </c>
      <c r="Z24" s="28">
        <v>1</v>
      </c>
      <c r="AA24" s="28" t="s">
        <v>34</v>
      </c>
      <c r="AB24" s="40">
        <f t="shared" si="11"/>
        <v>-0.69</v>
      </c>
      <c r="AC24" s="41">
        <v>7.9252314814814803E-2</v>
      </c>
      <c r="AD24" s="39">
        <f t="shared" si="12"/>
        <v>-0.87494555555555531</v>
      </c>
      <c r="AE24" s="39">
        <v>-5.8</v>
      </c>
      <c r="AF24" s="39">
        <v>-14.730499999999999</v>
      </c>
      <c r="AG24" s="39">
        <v>0</v>
      </c>
    </row>
    <row r="25" spans="1:33" ht="15.75" customHeight="1" x14ac:dyDescent="0.2">
      <c r="A25" s="14" t="s">
        <v>60</v>
      </c>
      <c r="B25" s="14" t="s">
        <v>163</v>
      </c>
      <c r="C25" s="15">
        <f t="shared" si="4"/>
        <v>32.242307692307691</v>
      </c>
      <c r="D25" s="16">
        <v>13</v>
      </c>
      <c r="E25" s="16">
        <v>0</v>
      </c>
      <c r="F25" s="17">
        <v>419.15</v>
      </c>
      <c r="G25" s="17">
        <v>-35.5</v>
      </c>
      <c r="H25" s="31">
        <f t="shared" si="1"/>
        <v>8.4695216509602766E-2</v>
      </c>
      <c r="I25" s="31">
        <f t="shared" si="2"/>
        <v>0.12517168906649695</v>
      </c>
      <c r="J25" s="32">
        <f t="shared" si="5"/>
        <v>52.465713472222198</v>
      </c>
      <c r="K25" s="32">
        <f t="shared" si="3"/>
        <v>4.0358241132478616</v>
      </c>
      <c r="L25" s="16">
        <v>75</v>
      </c>
      <c r="M25" s="33">
        <f t="shared" si="6"/>
        <v>0.17333333333333334</v>
      </c>
      <c r="N25" s="16">
        <v>98</v>
      </c>
      <c r="O25" s="34">
        <f t="shared" ref="O25:P25" si="33">D25/7</f>
        <v>1.8571428571428572</v>
      </c>
      <c r="P25" s="34">
        <f t="shared" si="33"/>
        <v>0</v>
      </c>
      <c r="Q25" s="29">
        <f t="shared" si="8"/>
        <v>52</v>
      </c>
      <c r="R25" s="29"/>
      <c r="S25" s="21">
        <v>1.0754098360655739</v>
      </c>
      <c r="T25" s="28">
        <v>400</v>
      </c>
      <c r="U25" s="36" t="s">
        <v>33</v>
      </c>
      <c r="V25" s="37" t="s">
        <v>828</v>
      </c>
      <c r="W25" s="14">
        <v>3</v>
      </c>
      <c r="X25" s="38">
        <f t="shared" si="9"/>
        <v>0.23076923076923078</v>
      </c>
      <c r="Y25" s="39">
        <f t="shared" si="10"/>
        <v>4.4375</v>
      </c>
      <c r="Z25" s="14">
        <v>5</v>
      </c>
      <c r="AA25" s="28" t="s">
        <v>34</v>
      </c>
      <c r="AB25" s="40">
        <f t="shared" si="11"/>
        <v>-0.69</v>
      </c>
      <c r="AC25" s="41">
        <v>7.9252314814814803E-2</v>
      </c>
      <c r="AD25" s="39">
        <f t="shared" si="12"/>
        <v>-1.4217865277777775</v>
      </c>
      <c r="AE25" s="25">
        <v>-5.8</v>
      </c>
      <c r="AF25" s="25">
        <v>-14.73</v>
      </c>
      <c r="AG25" s="25">
        <v>0</v>
      </c>
    </row>
    <row r="26" spans="1:33" ht="15.75" customHeight="1" x14ac:dyDescent="0.2">
      <c r="A26" s="14" t="s">
        <v>61</v>
      </c>
      <c r="B26" s="28" t="s">
        <v>500</v>
      </c>
      <c r="C26" s="15">
        <f t="shared" si="4"/>
        <v>29.126249999999999</v>
      </c>
      <c r="D26" s="16">
        <v>8</v>
      </c>
      <c r="E26" s="16">
        <v>0</v>
      </c>
      <c r="F26" s="17">
        <v>233.01</v>
      </c>
      <c r="G26" s="17">
        <v>-10.26</v>
      </c>
      <c r="H26" s="31">
        <f t="shared" si="1"/>
        <v>4.4032444959443799E-2</v>
      </c>
      <c r="I26" s="31">
        <f t="shared" si="2"/>
        <v>9.1152973882856689E-2</v>
      </c>
      <c r="J26" s="32">
        <f t="shared" si="5"/>
        <v>21.239554444444437</v>
      </c>
      <c r="K26" s="32">
        <f t="shared" si="3"/>
        <v>2.6549443055555546</v>
      </c>
      <c r="L26" s="16">
        <v>41</v>
      </c>
      <c r="M26" s="33">
        <f t="shared" si="6"/>
        <v>0.1951219512195122</v>
      </c>
      <c r="N26" s="16">
        <v>88</v>
      </c>
      <c r="O26" s="34">
        <f t="shared" ref="O26:P26" si="34">D26/7</f>
        <v>1.1428571428571428</v>
      </c>
      <c r="P26" s="34">
        <f t="shared" si="34"/>
        <v>0</v>
      </c>
      <c r="Q26" s="29">
        <f t="shared" si="8"/>
        <v>77</v>
      </c>
      <c r="R26" s="29"/>
      <c r="S26" s="21">
        <v>1.2086330935251799</v>
      </c>
      <c r="T26" s="28">
        <v>88</v>
      </c>
      <c r="U26" s="36">
        <v>88</v>
      </c>
      <c r="V26" s="37" t="s">
        <v>829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7.9252314814814803E-2</v>
      </c>
      <c r="AD26" s="39">
        <f t="shared" si="12"/>
        <v>-0.87494555555555531</v>
      </c>
      <c r="AE26" s="25">
        <v>-5.98</v>
      </c>
      <c r="AF26" s="25">
        <v>-14.730499999999999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28.962727272727271</v>
      </c>
      <c r="D27" s="16">
        <v>11</v>
      </c>
      <c r="E27" s="16">
        <v>1</v>
      </c>
      <c r="F27" s="17">
        <v>318.58999999999997</v>
      </c>
      <c r="G27" s="17">
        <v>0</v>
      </c>
      <c r="H27" s="31">
        <f t="shared" si="1"/>
        <v>0</v>
      </c>
      <c r="I27" s="31">
        <f t="shared" si="2"/>
        <v>0.13114959622433567</v>
      </c>
      <c r="J27" s="32">
        <f t="shared" si="5"/>
        <v>41.782949861111099</v>
      </c>
      <c r="K27" s="32">
        <f t="shared" si="3"/>
        <v>3.7984499873737363</v>
      </c>
      <c r="L27" s="16">
        <v>32</v>
      </c>
      <c r="M27" s="33">
        <f t="shared" si="6"/>
        <v>0.34375</v>
      </c>
      <c r="N27" s="16">
        <v>77</v>
      </c>
      <c r="O27" s="34">
        <f t="shared" ref="O27:P27" si="35">D27/7</f>
        <v>1.5714285714285714</v>
      </c>
      <c r="P27" s="34">
        <f t="shared" si="35"/>
        <v>0.14285714285714285</v>
      </c>
      <c r="Q27" s="29">
        <f t="shared" si="8"/>
        <v>44</v>
      </c>
      <c r="R27" s="29"/>
      <c r="S27" s="21">
        <v>0.88995215311004783</v>
      </c>
      <c r="T27" s="28">
        <v>88</v>
      </c>
      <c r="U27" s="36">
        <v>88</v>
      </c>
      <c r="V27" s="37" t="s">
        <v>829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7.9252314814814803E-2</v>
      </c>
      <c r="AD27" s="39">
        <f t="shared" si="12"/>
        <v>-1.2030501388888886</v>
      </c>
      <c r="AE27" s="25">
        <v>-5.98</v>
      </c>
      <c r="AF27" s="25">
        <v>-14.730499999999999</v>
      </c>
      <c r="AG27" s="25">
        <v>0</v>
      </c>
    </row>
    <row r="28" spans="1:33" ht="15.75" customHeight="1" x14ac:dyDescent="0.2">
      <c r="A28" s="14" t="s">
        <v>63</v>
      </c>
      <c r="B28" s="14" t="s">
        <v>583</v>
      </c>
      <c r="C28" s="15">
        <f t="shared" si="4"/>
        <v>29.193846153846152</v>
      </c>
      <c r="D28" s="16">
        <v>13</v>
      </c>
      <c r="E28" s="16">
        <v>1</v>
      </c>
      <c r="F28" s="17">
        <v>379.52</v>
      </c>
      <c r="G28" s="17">
        <v>0</v>
      </c>
      <c r="H28" s="31">
        <f t="shared" si="1"/>
        <v>0</v>
      </c>
      <c r="I28" s="31">
        <f t="shared" si="2"/>
        <v>2.5971390120341963E-2</v>
      </c>
      <c r="J28" s="32">
        <f t="shared" si="5"/>
        <v>9.8566619784721805</v>
      </c>
      <c r="K28" s="32">
        <f t="shared" si="3"/>
        <v>0.75820476757478317</v>
      </c>
      <c r="L28" s="16">
        <v>40</v>
      </c>
      <c r="M28" s="33">
        <f t="shared" si="6"/>
        <v>0.32500000000000001</v>
      </c>
      <c r="N28" s="16">
        <v>64</v>
      </c>
      <c r="O28" s="34">
        <f t="shared" ref="O28:P28" si="36">D28/7</f>
        <v>1.8571428571428572</v>
      </c>
      <c r="P28" s="34">
        <f t="shared" si="36"/>
        <v>0.14285714285714285</v>
      </c>
      <c r="Q28" s="29">
        <f t="shared" si="8"/>
        <v>32</v>
      </c>
      <c r="R28" s="29"/>
      <c r="S28" s="21">
        <v>0.96202531645569622</v>
      </c>
      <c r="T28" s="14" t="s">
        <v>33</v>
      </c>
      <c r="U28" s="22">
        <v>88</v>
      </c>
      <c r="V28" s="43" t="s">
        <v>830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7.9252314814814803E-2</v>
      </c>
      <c r="AD28" s="39">
        <f t="shared" si="12"/>
        <v>-1.4217865277777775</v>
      </c>
      <c r="AE28" s="25">
        <v>-5.98</v>
      </c>
      <c r="AF28" s="25">
        <v>-17.967196268750001</v>
      </c>
      <c r="AG28" s="25">
        <v>0</v>
      </c>
    </row>
    <row r="29" spans="1:33" ht="15.75" customHeight="1" x14ac:dyDescent="0.2">
      <c r="A29" s="14" t="s">
        <v>65</v>
      </c>
      <c r="B29" s="14" t="s">
        <v>249</v>
      </c>
      <c r="C29" s="15">
        <f t="shared" si="4"/>
        <v>29.780714285714286</v>
      </c>
      <c r="D29" s="16">
        <v>14</v>
      </c>
      <c r="E29" s="16">
        <v>4</v>
      </c>
      <c r="F29" s="17">
        <v>416.93</v>
      </c>
      <c r="G29" s="17">
        <v>-0.08</v>
      </c>
      <c r="H29" s="31">
        <f t="shared" si="1"/>
        <v>1.918787326409709E-4</v>
      </c>
      <c r="I29" s="31">
        <f t="shared" si="2"/>
        <v>8.1044272756284716E-2</v>
      </c>
      <c r="J29" s="32">
        <f t="shared" si="5"/>
        <v>33.789788640277784</v>
      </c>
      <c r="K29" s="32">
        <f t="shared" si="3"/>
        <v>2.413556331448413</v>
      </c>
      <c r="L29" s="16">
        <v>41</v>
      </c>
      <c r="M29" s="33">
        <f t="shared" si="6"/>
        <v>0.34146341463414637</v>
      </c>
      <c r="N29" s="16">
        <v>51</v>
      </c>
      <c r="O29" s="34">
        <f t="shared" ref="O29:P29" si="37">D29/7</f>
        <v>2</v>
      </c>
      <c r="P29" s="34">
        <f t="shared" si="37"/>
        <v>0.5714285714285714</v>
      </c>
      <c r="Q29" s="29">
        <f t="shared" si="8"/>
        <v>19</v>
      </c>
      <c r="R29" s="29"/>
      <c r="S29" s="21">
        <v>1.344927536231884</v>
      </c>
      <c r="T29" s="14" t="s">
        <v>33</v>
      </c>
      <c r="U29" s="22">
        <v>88</v>
      </c>
      <c r="V29" s="43" t="s">
        <v>830</v>
      </c>
      <c r="W29" s="14">
        <v>1</v>
      </c>
      <c r="X29" s="38">
        <f t="shared" si="9"/>
        <v>7.1428571428571425E-2</v>
      </c>
      <c r="Y29" s="39">
        <f t="shared" si="10"/>
        <v>0.08</v>
      </c>
      <c r="Z29" s="14">
        <v>0</v>
      </c>
      <c r="AA29" s="28" t="s">
        <v>34</v>
      </c>
      <c r="AB29" s="40">
        <f t="shared" si="11"/>
        <v>-0.69</v>
      </c>
      <c r="AC29" s="41">
        <v>7.9252314814814803E-2</v>
      </c>
      <c r="AD29" s="39">
        <f t="shared" si="12"/>
        <v>-1.5311547222222217</v>
      </c>
      <c r="AE29" s="25">
        <v>-5.98</v>
      </c>
      <c r="AF29" s="25">
        <v>-16.804968331249999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30.99</v>
      </c>
      <c r="D30" s="16">
        <v>4</v>
      </c>
      <c r="E30" s="16">
        <v>0</v>
      </c>
      <c r="F30" s="17">
        <v>123.96</v>
      </c>
      <c r="G30" s="17">
        <v>0</v>
      </c>
      <c r="H30" s="31">
        <f t="shared" si="1"/>
        <v>0</v>
      </c>
      <c r="I30" s="31">
        <f t="shared" si="2"/>
        <v>0.14099745468828498</v>
      </c>
      <c r="J30" s="32">
        <f t="shared" si="5"/>
        <v>17.478044483159806</v>
      </c>
      <c r="K30" s="32">
        <f t="shared" si="3"/>
        <v>4.3695111207899515</v>
      </c>
      <c r="L30" s="16">
        <v>25</v>
      </c>
      <c r="M30" s="33">
        <f t="shared" si="6"/>
        <v>0.16</v>
      </c>
      <c r="N30" s="16">
        <v>42</v>
      </c>
      <c r="O30" s="34">
        <f t="shared" ref="O30:P30" si="38">D30/7</f>
        <v>0.5714285714285714</v>
      </c>
      <c r="P30" s="34">
        <f t="shared" si="38"/>
        <v>0</v>
      </c>
      <c r="Q30" s="29">
        <f t="shared" si="8"/>
        <v>73</v>
      </c>
      <c r="R30" s="29"/>
      <c r="S30" s="21">
        <v>1.3908045977011489</v>
      </c>
      <c r="T30" s="14" t="s">
        <v>33</v>
      </c>
      <c r="U30" s="22">
        <v>88</v>
      </c>
      <c r="V30" s="43" t="s">
        <v>830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7.9252314814814803E-2</v>
      </c>
      <c r="AD30" s="39">
        <f t="shared" si="12"/>
        <v>-0.43747277777777765</v>
      </c>
      <c r="AE30" s="25">
        <v>-5.98</v>
      </c>
      <c r="AF30" s="25">
        <v>-15.8826206847656</v>
      </c>
      <c r="AG30" s="25">
        <v>0</v>
      </c>
    </row>
    <row r="31" spans="1:33" ht="15.75" customHeight="1" x14ac:dyDescent="0.2">
      <c r="A31" s="14" t="s">
        <v>67</v>
      </c>
      <c r="B31" s="49" t="s">
        <v>404</v>
      </c>
      <c r="C31" s="15">
        <f t="shared" si="4"/>
        <v>31.235789473684211</v>
      </c>
      <c r="D31" s="16">
        <v>19</v>
      </c>
      <c r="E31" s="16">
        <v>5</v>
      </c>
      <c r="F31" s="17">
        <v>593.48</v>
      </c>
      <c r="G31" s="44">
        <v>0</v>
      </c>
      <c r="H31" s="31">
        <f t="shared" si="1"/>
        <v>0</v>
      </c>
      <c r="I31" s="31">
        <f t="shared" si="2"/>
        <v>0.14657648327662032</v>
      </c>
      <c r="J31" s="32">
        <f t="shared" si="5"/>
        <v>86.990211295008635</v>
      </c>
      <c r="K31" s="32">
        <f t="shared" si="3"/>
        <v>4.5784321734215068</v>
      </c>
      <c r="L31" s="16">
        <v>15</v>
      </c>
      <c r="M31" s="33">
        <f t="shared" si="6"/>
        <v>1.2666666666666666</v>
      </c>
      <c r="N31" s="16">
        <v>25</v>
      </c>
      <c r="O31" s="34">
        <f t="shared" ref="O31:P32" si="39">D31/7</f>
        <v>2.7142857142857144</v>
      </c>
      <c r="P31" s="34">
        <f t="shared" si="39"/>
        <v>0.7142857142857143</v>
      </c>
      <c r="Q31" s="29">
        <f t="shared" si="8"/>
        <v>7</v>
      </c>
      <c r="R31" s="29"/>
      <c r="S31" s="21">
        <v>1.0940170940170899</v>
      </c>
      <c r="T31" s="14">
        <v>224</v>
      </c>
      <c r="U31" s="22">
        <v>88</v>
      </c>
      <c r="V31" s="43" t="s">
        <v>1355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7.9252314814814803E-2</v>
      </c>
      <c r="AD31" s="39">
        <f t="shared" si="12"/>
        <v>-2.0779956944444438</v>
      </c>
      <c r="AE31" s="45">
        <v>-5.98</v>
      </c>
      <c r="AF31" s="45">
        <v>-15.882620684765628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31.087857142857143</v>
      </c>
      <c r="D32" s="54">
        <v>14</v>
      </c>
      <c r="E32" s="54">
        <v>1</v>
      </c>
      <c r="F32" s="55">
        <v>435.23</v>
      </c>
      <c r="G32" s="55">
        <v>0</v>
      </c>
      <c r="H32" s="31">
        <f t="shared" si="1"/>
        <v>0</v>
      </c>
      <c r="I32" s="31">
        <f t="shared" si="2"/>
        <v>0.14322922521668854</v>
      </c>
      <c r="J32" s="32">
        <f t="shared" si="5"/>
        <v>62.337655691059361</v>
      </c>
      <c r="K32" s="32">
        <f t="shared" si="3"/>
        <v>4.4526896922185255</v>
      </c>
      <c r="L32" s="54">
        <v>30</v>
      </c>
      <c r="M32" s="33">
        <f t="shared" si="6"/>
        <v>0.46666666666666667</v>
      </c>
      <c r="N32" s="54">
        <v>7</v>
      </c>
      <c r="O32" s="34">
        <f t="shared" si="39"/>
        <v>2</v>
      </c>
      <c r="P32" s="34">
        <f t="shared" si="39"/>
        <v>0.14285714285714285</v>
      </c>
      <c r="Q32" s="29">
        <f t="shared" si="8"/>
        <v>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1.436893203883495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7.9252314814814803E-2</v>
      </c>
      <c r="AD32" s="39">
        <f t="shared" si="12"/>
        <v>-1.5311547222222217</v>
      </c>
      <c r="AE32" s="60">
        <v>-5.98</v>
      </c>
      <c r="AF32" s="60">
        <v>-15.8826206847656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Cabinet Handles - Modern Drawer Pulls - 25 Pack of Kitchen Cabinet Hardware")</f>
        <v>Oil Rubbed Bronze Cabinet Handles - Modern Drawer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Info!B1:BJ5000""),2,FALSE),"""")"),"B07XTP6687")</f>
        <v>B07XTP6687</v>
      </c>
      <c r="B2" s="2" t="s">
        <v>831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14.75" customHeight="1" x14ac:dyDescent="0.2">
      <c r="A3" s="83" t="s">
        <v>30</v>
      </c>
      <c r="B3" s="80"/>
      <c r="C3" s="3">
        <f>((AE32+AF32)/0.85)*-1</f>
        <v>22.398468452665412</v>
      </c>
      <c r="D3" s="4">
        <f>SUM(D4:D99702)</f>
        <v>129</v>
      </c>
      <c r="E3" s="4"/>
      <c r="F3" s="5">
        <f t="shared" ref="F3:G3" si="0">SUM(F4:F99702)</f>
        <v>3687.71</v>
      </c>
      <c r="G3" s="5">
        <f t="shared" si="0"/>
        <v>-84.38</v>
      </c>
      <c r="H3" s="6">
        <f t="shared" ref="H3:H32" si="1">G3/F3*-1</f>
        <v>2.2881408787567351E-2</v>
      </c>
      <c r="I3" s="7">
        <f t="shared" ref="I3:I32" si="2">J3/F3</f>
        <v>0.15569777889997743</v>
      </c>
      <c r="J3" s="5">
        <f>SUM(J4:J99702)</f>
        <v>574.16825622723582</v>
      </c>
      <c r="K3" s="5">
        <f t="shared" ref="K3:K32" si="3">J3/D3</f>
        <v>4.4509167149398126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1 - Nov
1 - Dec
1 - Jan
1 - Feb")</f>
        <v>1 - March
1 - April
1 - May
1 - June
1 - July
1 - Aug
1 - Sept
1 - Oct
1 - Nov
1 - Dec
1 - Jan
1 -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QTY-31")</f>
        <v>Del QTY-31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QTY-64")</f>
        <v>US QTY-64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10</v>
      </c>
      <c r="X3" s="6">
        <f>W3/D3</f>
        <v>7.7519379844961239E-2</v>
      </c>
      <c r="Y3" s="5"/>
      <c r="Z3" s="4"/>
      <c r="AA3" s="4"/>
      <c r="AB3" s="4"/>
      <c r="AC3" s="4"/>
      <c r="AD3" s="5">
        <f>SUM(AD4:AD99702)</f>
        <v>-14.393389812738995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Info!B2:BZ3000""),37,FALSE)),"""")*-1"),-13.0586981847656)</f>
        <v>-13.0586981847656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283</v>
      </c>
      <c r="C4" s="15">
        <f t="shared" ref="C4:C32" si="4">IFERROR(F4/D4," - ")</f>
        <v>24.99</v>
      </c>
      <c r="D4" s="16">
        <v>6</v>
      </c>
      <c r="E4" s="16">
        <v>1</v>
      </c>
      <c r="F4" s="17">
        <v>149.94</v>
      </c>
      <c r="G4" s="17">
        <v>-18.91</v>
      </c>
      <c r="H4" s="18">
        <f t="shared" si="1"/>
        <v>0.1261171135120715</v>
      </c>
      <c r="I4" s="18">
        <f t="shared" si="2"/>
        <v>-3.6115272192210217E-2</v>
      </c>
      <c r="J4" s="17">
        <f t="shared" ref="J4:J32" si="5">F4*0.85+G4+AF4*D4+D4*AE4+AG4+AD4</f>
        <v>-5.4151239124999995</v>
      </c>
      <c r="K4" s="17">
        <f t="shared" si="3"/>
        <v>-0.90252065208333321</v>
      </c>
      <c r="L4" s="16">
        <v>35</v>
      </c>
      <c r="M4" s="19">
        <f t="shared" ref="M4:M32" si="6">IFERROR(D4/L4,"-")</f>
        <v>0.17142857142857143</v>
      </c>
      <c r="N4" s="16">
        <v>95</v>
      </c>
      <c r="O4" s="20">
        <f t="shared" ref="O4:P4" si="7">D4/7</f>
        <v>0.8571428571428571</v>
      </c>
      <c r="P4" s="20">
        <f t="shared" si="7"/>
        <v>0.14285714285714285</v>
      </c>
      <c r="Q4" s="16">
        <f t="shared" ref="Q4:Q32" si="8">ROUNDDOWN(N4/(O4+P4),0)</f>
        <v>95</v>
      </c>
      <c r="R4" s="16"/>
      <c r="S4" s="21">
        <v>1.3907284768211901</v>
      </c>
      <c r="T4" s="14">
        <v>388</v>
      </c>
      <c r="U4" s="22" t="s">
        <v>33</v>
      </c>
      <c r="V4" s="23" t="s">
        <v>832</v>
      </c>
      <c r="W4" s="14">
        <v>1</v>
      </c>
      <c r="X4" s="24">
        <f t="shared" ref="X4:X32" si="9">IFERROR(W4/D4,0)</f>
        <v>0.16666666666666666</v>
      </c>
      <c r="Y4" s="25">
        <f t="shared" ref="Y4:Y32" si="10">IFERROR(G4/(W4+Z4)*-1,0)</f>
        <v>6.3033333333333337</v>
      </c>
      <c r="Z4" s="14">
        <v>2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8.0848298611111133E-2</v>
      </c>
      <c r="AD4" s="25">
        <f t="shared" ref="AD4:AD32" si="12">IFERROR(AB4*AC4*D4*2,0)</f>
        <v>-0.66942391250000011</v>
      </c>
      <c r="AE4" s="25">
        <v>-5.8</v>
      </c>
      <c r="AF4" s="25">
        <v>-13.080783333333333</v>
      </c>
      <c r="AG4" s="25">
        <v>0</v>
      </c>
    </row>
    <row r="5" spans="1:33" ht="15.75" customHeight="1" x14ac:dyDescent="0.2">
      <c r="A5" s="28" t="s">
        <v>35</v>
      </c>
      <c r="B5" s="28" t="s">
        <v>833</v>
      </c>
      <c r="C5" s="15">
        <f t="shared" si="4"/>
        <v>24.656666666666666</v>
      </c>
      <c r="D5" s="29">
        <v>6</v>
      </c>
      <c r="E5" s="29">
        <v>2</v>
      </c>
      <c r="F5" s="30">
        <v>147.94</v>
      </c>
      <c r="G5" s="30">
        <v>-21.479999999999997</v>
      </c>
      <c r="H5" s="31">
        <f t="shared" si="1"/>
        <v>0.14519399756658102</v>
      </c>
      <c r="I5" s="31">
        <f t="shared" si="2"/>
        <v>-6.5471810237183917E-2</v>
      </c>
      <c r="J5" s="32">
        <f t="shared" si="5"/>
        <v>-9.685899606488988</v>
      </c>
      <c r="K5" s="32">
        <f t="shared" si="3"/>
        <v>-1.614316601081498</v>
      </c>
      <c r="L5" s="29">
        <v>51</v>
      </c>
      <c r="M5" s="33">
        <f t="shared" si="6"/>
        <v>0.11764705882352941</v>
      </c>
      <c r="N5" s="29">
        <v>86</v>
      </c>
      <c r="O5" s="34">
        <f t="shared" ref="O5:P5" si="13">D5/7</f>
        <v>0.8571428571428571</v>
      </c>
      <c r="P5" s="34">
        <f t="shared" si="13"/>
        <v>0.2857142857142857</v>
      </c>
      <c r="Q5" s="29">
        <f t="shared" si="8"/>
        <v>75</v>
      </c>
      <c r="R5" s="29"/>
      <c r="S5" s="35">
        <v>1.3</v>
      </c>
      <c r="T5" s="28">
        <v>388</v>
      </c>
      <c r="U5" s="36" t="s">
        <v>33</v>
      </c>
      <c r="V5" s="37" t="s">
        <v>834</v>
      </c>
      <c r="W5" s="28">
        <v>4</v>
      </c>
      <c r="X5" s="38">
        <f t="shared" si="9"/>
        <v>0.66666666666666663</v>
      </c>
      <c r="Y5" s="39">
        <f t="shared" si="10"/>
        <v>4.2959999999999994</v>
      </c>
      <c r="Z5" s="28">
        <v>1</v>
      </c>
      <c r="AA5" s="28" t="s">
        <v>34</v>
      </c>
      <c r="AB5" s="40">
        <f t="shared" si="11"/>
        <v>-0.69</v>
      </c>
      <c r="AC5" s="41">
        <v>8.0941981460023196E-2</v>
      </c>
      <c r="AD5" s="39">
        <f t="shared" si="12"/>
        <v>-0.67019960648899202</v>
      </c>
      <c r="AE5" s="39">
        <v>-5.8</v>
      </c>
      <c r="AF5" s="39">
        <v>-13.080783333333333</v>
      </c>
      <c r="AG5" s="39">
        <v>0</v>
      </c>
    </row>
    <row r="6" spans="1:33" ht="15.75" customHeight="1" x14ac:dyDescent="0.2">
      <c r="A6" s="28" t="s">
        <v>37</v>
      </c>
      <c r="B6" s="28" t="s">
        <v>835</v>
      </c>
      <c r="C6" s="15">
        <f t="shared" si="4"/>
        <v>25.389999999999997</v>
      </c>
      <c r="D6" s="29">
        <v>10</v>
      </c>
      <c r="E6" s="29">
        <v>11</v>
      </c>
      <c r="F6" s="30">
        <v>253.89999999999998</v>
      </c>
      <c r="G6" s="30">
        <v>-28.580000000000002</v>
      </c>
      <c r="H6" s="31">
        <f t="shared" si="1"/>
        <v>0.11256400157542341</v>
      </c>
      <c r="I6" s="31">
        <f t="shared" si="2"/>
        <v>-1.0588971461861748E-2</v>
      </c>
      <c r="J6" s="32">
        <f t="shared" si="5"/>
        <v>-2.6885398541666974</v>
      </c>
      <c r="K6" s="32">
        <f t="shared" si="3"/>
        <v>-0.26885398541666972</v>
      </c>
      <c r="L6" s="29">
        <v>59</v>
      </c>
      <c r="M6" s="33">
        <f t="shared" si="6"/>
        <v>0.16949152542372881</v>
      </c>
      <c r="N6" s="29">
        <v>66</v>
      </c>
      <c r="O6" s="34">
        <f t="shared" ref="O6:P6" si="14">D6/7</f>
        <v>1.4285714285714286</v>
      </c>
      <c r="P6" s="34">
        <f t="shared" si="14"/>
        <v>1.5714285714285714</v>
      </c>
      <c r="Q6" s="29">
        <f t="shared" si="8"/>
        <v>22</v>
      </c>
      <c r="R6" s="29"/>
      <c r="S6" s="35">
        <v>1.1951807228915601</v>
      </c>
      <c r="T6" s="28">
        <v>388</v>
      </c>
      <c r="U6" s="36">
        <v>100</v>
      </c>
      <c r="V6" s="37" t="s">
        <v>836</v>
      </c>
      <c r="W6" s="28">
        <v>3</v>
      </c>
      <c r="X6" s="38">
        <f t="shared" si="9"/>
        <v>0.3</v>
      </c>
      <c r="Y6" s="39">
        <f t="shared" si="10"/>
        <v>5.7160000000000002</v>
      </c>
      <c r="Z6" s="28">
        <v>2</v>
      </c>
      <c r="AA6" s="28" t="s">
        <v>34</v>
      </c>
      <c r="AB6" s="40">
        <f t="shared" si="11"/>
        <v>-0.69</v>
      </c>
      <c r="AC6" s="41">
        <v>8.0848298611111133E-2</v>
      </c>
      <c r="AD6" s="39">
        <f t="shared" si="12"/>
        <v>-1.1157065208333337</v>
      </c>
      <c r="AE6" s="39">
        <v>-5.8</v>
      </c>
      <c r="AF6" s="39">
        <v>-13.080783333333333</v>
      </c>
      <c r="AG6" s="39">
        <v>0</v>
      </c>
    </row>
    <row r="7" spans="1:33" ht="15.75" customHeight="1" x14ac:dyDescent="0.2">
      <c r="A7" s="28" t="s">
        <v>39</v>
      </c>
      <c r="B7" s="28" t="s">
        <v>249</v>
      </c>
      <c r="C7" s="15">
        <f t="shared" si="4"/>
        <v>27.990000000000002</v>
      </c>
      <c r="D7" s="29">
        <v>7</v>
      </c>
      <c r="E7" s="29">
        <v>14</v>
      </c>
      <c r="F7" s="30">
        <v>195.93</v>
      </c>
      <c r="G7" s="30">
        <v>-15.200000000000001</v>
      </c>
      <c r="H7" s="31">
        <f t="shared" si="1"/>
        <v>7.757872709641199E-2</v>
      </c>
      <c r="I7" s="31">
        <f t="shared" si="2"/>
        <v>9.388058031992727E-2</v>
      </c>
      <c r="J7" s="32">
        <f t="shared" si="5"/>
        <v>18.394022102083351</v>
      </c>
      <c r="K7" s="32">
        <f t="shared" si="3"/>
        <v>2.6277174431547645</v>
      </c>
      <c r="L7" s="29">
        <v>65</v>
      </c>
      <c r="M7" s="33">
        <f t="shared" si="6"/>
        <v>0.1076923076923077</v>
      </c>
      <c r="N7" s="29">
        <v>45</v>
      </c>
      <c r="O7" s="34">
        <f t="shared" ref="O7:P7" si="15">D7/7</f>
        <v>1</v>
      </c>
      <c r="P7" s="34">
        <f t="shared" si="15"/>
        <v>2</v>
      </c>
      <c r="Q7" s="29">
        <f t="shared" si="8"/>
        <v>15</v>
      </c>
      <c r="R7" s="29"/>
      <c r="S7" s="35">
        <v>1.3821989528795799</v>
      </c>
      <c r="T7" s="28">
        <v>388</v>
      </c>
      <c r="U7" s="36">
        <v>100</v>
      </c>
      <c r="V7" s="37" t="s">
        <v>837</v>
      </c>
      <c r="W7" s="28">
        <v>2</v>
      </c>
      <c r="X7" s="38">
        <f t="shared" si="9"/>
        <v>0.2857142857142857</v>
      </c>
      <c r="Y7" s="39">
        <f t="shared" si="10"/>
        <v>7.6000000000000005</v>
      </c>
      <c r="Z7" s="28">
        <v>0</v>
      </c>
      <c r="AA7" s="28" t="s">
        <v>34</v>
      </c>
      <c r="AB7" s="40">
        <f t="shared" si="11"/>
        <v>-0.69</v>
      </c>
      <c r="AC7" s="41">
        <v>8.0848298611111133E-2</v>
      </c>
      <c r="AD7" s="39">
        <f t="shared" si="12"/>
        <v>-0.78099456458333349</v>
      </c>
      <c r="AE7" s="39">
        <v>-5.8</v>
      </c>
      <c r="AF7" s="39">
        <v>-13.080783333333333</v>
      </c>
      <c r="AG7" s="39">
        <v>0</v>
      </c>
    </row>
    <row r="8" spans="1:33" ht="15.75" customHeight="1" x14ac:dyDescent="0.2">
      <c r="A8" s="28" t="s">
        <v>41</v>
      </c>
      <c r="B8" s="28" t="s">
        <v>82</v>
      </c>
      <c r="C8" s="15">
        <f t="shared" si="4"/>
        <v>32.99</v>
      </c>
      <c r="D8" s="29">
        <v>1</v>
      </c>
      <c r="E8" s="29">
        <v>6</v>
      </c>
      <c r="F8" s="30">
        <v>32.99</v>
      </c>
      <c r="G8" s="30">
        <v>0</v>
      </c>
      <c r="H8" s="31">
        <f t="shared" si="1"/>
        <v>0</v>
      </c>
      <c r="I8" s="31">
        <f t="shared" si="2"/>
        <v>0.27432341157674039</v>
      </c>
      <c r="J8" s="32">
        <f t="shared" si="5"/>
        <v>9.0499293479166667</v>
      </c>
      <c r="K8" s="32">
        <f t="shared" si="3"/>
        <v>9.0499293479166667</v>
      </c>
      <c r="L8" s="29">
        <v>42</v>
      </c>
      <c r="M8" s="33">
        <f t="shared" si="6"/>
        <v>2.3809523809523808E-2</v>
      </c>
      <c r="N8" s="29">
        <v>34</v>
      </c>
      <c r="O8" s="34">
        <f t="shared" ref="O8:P8" si="16">D8/7</f>
        <v>0.14285714285714285</v>
      </c>
      <c r="P8" s="34">
        <f t="shared" si="16"/>
        <v>0.8571428571428571</v>
      </c>
      <c r="Q8" s="29">
        <f t="shared" si="8"/>
        <v>34</v>
      </c>
      <c r="R8" s="29"/>
      <c r="S8" s="35">
        <v>1.7109144542772801</v>
      </c>
      <c r="T8" s="28">
        <v>388</v>
      </c>
      <c r="U8" s="36">
        <v>100</v>
      </c>
      <c r="V8" s="37" t="s">
        <v>838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8.0848298611111133E-2</v>
      </c>
      <c r="AD8" s="39">
        <f t="shared" si="12"/>
        <v>-0.11157065208333336</v>
      </c>
      <c r="AE8" s="39">
        <v>-5.8</v>
      </c>
      <c r="AF8" s="39">
        <v>-13.08</v>
      </c>
      <c r="AG8" s="39">
        <v>0</v>
      </c>
    </row>
    <row r="9" spans="1:33" ht="15.75" customHeight="1" x14ac:dyDescent="0.2">
      <c r="A9" s="28" t="s">
        <v>43</v>
      </c>
      <c r="B9" s="42" t="s">
        <v>821</v>
      </c>
      <c r="C9" s="15">
        <f t="shared" si="4"/>
        <v>32.99</v>
      </c>
      <c r="D9" s="29">
        <v>1</v>
      </c>
      <c r="E9" s="29">
        <v>7</v>
      </c>
      <c r="F9" s="30">
        <v>32.99</v>
      </c>
      <c r="G9" s="30">
        <v>0</v>
      </c>
      <c r="H9" s="31">
        <f t="shared" si="1"/>
        <v>0</v>
      </c>
      <c r="I9" s="31">
        <f t="shared" si="2"/>
        <v>0.26950023283570973</v>
      </c>
      <c r="J9" s="32">
        <f t="shared" si="5"/>
        <v>8.8908126812500647</v>
      </c>
      <c r="K9" s="32">
        <f t="shared" si="3"/>
        <v>8.8908126812500647</v>
      </c>
      <c r="L9" s="29">
        <v>39</v>
      </c>
      <c r="M9" s="33">
        <f t="shared" si="6"/>
        <v>2.564102564102564E-2</v>
      </c>
      <c r="N9" s="29">
        <v>29</v>
      </c>
      <c r="O9" s="34">
        <f t="shared" ref="O9:P9" si="17">D9/7</f>
        <v>0.14285714285714285</v>
      </c>
      <c r="P9" s="34">
        <f t="shared" si="17"/>
        <v>1</v>
      </c>
      <c r="Q9" s="29">
        <f t="shared" si="8"/>
        <v>25</v>
      </c>
      <c r="R9" s="29"/>
      <c r="S9" s="35">
        <v>1.88</v>
      </c>
      <c r="T9" s="28">
        <v>5488</v>
      </c>
      <c r="U9" s="36">
        <v>5200</v>
      </c>
      <c r="V9" s="37" t="s">
        <v>839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8.0848298611111133E-2</v>
      </c>
      <c r="AD9" s="39">
        <f t="shared" si="12"/>
        <v>-0.11157065208333336</v>
      </c>
      <c r="AE9" s="39">
        <v>-5.8</v>
      </c>
      <c r="AF9" s="39">
        <v>-13.2391166666666</v>
      </c>
      <c r="AG9" s="39">
        <v>0</v>
      </c>
    </row>
    <row r="10" spans="1:33" ht="15.75" customHeight="1" x14ac:dyDescent="0.2">
      <c r="A10" s="28" t="s">
        <v>44</v>
      </c>
      <c r="B10" s="28" t="s">
        <v>840</v>
      </c>
      <c r="C10" s="15">
        <f t="shared" si="4"/>
        <v>34.99</v>
      </c>
      <c r="D10" s="29">
        <v>2</v>
      </c>
      <c r="E10" s="29">
        <v>7</v>
      </c>
      <c r="F10" s="30">
        <v>69.98</v>
      </c>
      <c r="G10" s="30">
        <v>0</v>
      </c>
      <c r="H10" s="31">
        <f t="shared" si="1"/>
        <v>0</v>
      </c>
      <c r="I10" s="31">
        <f t="shared" si="2"/>
        <v>0.30268112835810423</v>
      </c>
      <c r="J10" s="32">
        <f t="shared" si="5"/>
        <v>21.181625362500135</v>
      </c>
      <c r="K10" s="32">
        <f t="shared" si="3"/>
        <v>10.590812681250068</v>
      </c>
      <c r="L10" s="29">
        <v>42</v>
      </c>
      <c r="M10" s="33">
        <f t="shared" si="6"/>
        <v>4.7619047619047616E-2</v>
      </c>
      <c r="N10" s="29">
        <v>20</v>
      </c>
      <c r="O10" s="34">
        <f t="shared" ref="O10:P10" si="18">D10/7</f>
        <v>0.2857142857142857</v>
      </c>
      <c r="P10" s="34">
        <f t="shared" si="18"/>
        <v>1</v>
      </c>
      <c r="Q10" s="29">
        <f t="shared" si="8"/>
        <v>15</v>
      </c>
      <c r="R10" s="29"/>
      <c r="S10" s="35">
        <v>2.1212121212121202</v>
      </c>
      <c r="T10" s="28">
        <v>5488</v>
      </c>
      <c r="U10" s="36">
        <v>5200</v>
      </c>
      <c r="V10" s="37" t="s">
        <v>841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8.0848298611111133E-2</v>
      </c>
      <c r="AD10" s="39">
        <f t="shared" si="12"/>
        <v>-0.22314130416666672</v>
      </c>
      <c r="AE10" s="39">
        <v>-5.8</v>
      </c>
      <c r="AF10" s="39">
        <v>-13.2391166666666</v>
      </c>
      <c r="AG10" s="39">
        <v>0</v>
      </c>
    </row>
    <row r="11" spans="1:33" ht="15.75" customHeight="1" x14ac:dyDescent="0.2">
      <c r="A11" s="28" t="s">
        <v>45</v>
      </c>
      <c r="B11" s="28" t="s">
        <v>842</v>
      </c>
      <c r="C11" s="15">
        <f t="shared" si="4"/>
        <v>32.99</v>
      </c>
      <c r="D11" s="29">
        <v>6</v>
      </c>
      <c r="E11" s="29">
        <v>4</v>
      </c>
      <c r="F11" s="30">
        <v>197.94</v>
      </c>
      <c r="G11" s="30">
        <v>0</v>
      </c>
      <c r="H11" s="31">
        <f t="shared" si="1"/>
        <v>0</v>
      </c>
      <c r="I11" s="31">
        <f t="shared" si="2"/>
        <v>0.26950023283570984</v>
      </c>
      <c r="J11" s="32">
        <f t="shared" si="5"/>
        <v>53.344876087500403</v>
      </c>
      <c r="K11" s="32">
        <f t="shared" si="3"/>
        <v>8.8908126812500665</v>
      </c>
      <c r="L11" s="29">
        <v>21</v>
      </c>
      <c r="M11" s="33">
        <f t="shared" si="6"/>
        <v>0.2857142857142857</v>
      </c>
      <c r="N11" s="29">
        <v>13</v>
      </c>
      <c r="O11" s="34">
        <f t="shared" ref="O11:P11" si="19">D11/7</f>
        <v>0.8571428571428571</v>
      </c>
      <c r="P11" s="34">
        <f t="shared" si="19"/>
        <v>0.5714285714285714</v>
      </c>
      <c r="Q11" s="29">
        <f t="shared" si="8"/>
        <v>9</v>
      </c>
      <c r="R11" s="29"/>
      <c r="S11" s="35">
        <v>1.68996960486322</v>
      </c>
      <c r="T11" s="28">
        <v>496</v>
      </c>
      <c r="U11" s="36">
        <v>208</v>
      </c>
      <c r="V11" s="37" t="s">
        <v>843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8.0848298611111133E-2</v>
      </c>
      <c r="AD11" s="39">
        <f t="shared" si="12"/>
        <v>-0.66942391250000011</v>
      </c>
      <c r="AE11" s="39">
        <v>-5.8</v>
      </c>
      <c r="AF11" s="39">
        <v>-13.2391166666666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 t="str">
        <f t="shared" si="4"/>
        <v xml:space="preserve"> - </v>
      </c>
      <c r="D12" s="29">
        <v>0</v>
      </c>
      <c r="E12" s="29">
        <v>4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9</v>
      </c>
      <c r="O12" s="34">
        <f t="shared" ref="O12:P12" si="20">D12/7</f>
        <v>0</v>
      </c>
      <c r="P12" s="34">
        <f t="shared" si="20"/>
        <v>0.5714285714285714</v>
      </c>
      <c r="Q12" s="29">
        <f t="shared" si="8"/>
        <v>15</v>
      </c>
      <c r="R12" s="29"/>
      <c r="S12" s="35">
        <v>1.7439446366782001</v>
      </c>
      <c r="T12" s="28">
        <v>208</v>
      </c>
      <c r="U12" s="36">
        <v>208</v>
      </c>
      <c r="V12" s="37" t="s">
        <v>844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8.0848298611111133E-2</v>
      </c>
      <c r="AD12" s="39">
        <f t="shared" si="12"/>
        <v>0</v>
      </c>
      <c r="AE12" s="39">
        <v>-5.8</v>
      </c>
      <c r="AF12" s="39">
        <v>-13.2391166666666</v>
      </c>
      <c r="AG12" s="39">
        <v>0</v>
      </c>
    </row>
    <row r="13" spans="1:33" ht="15.75" customHeight="1" x14ac:dyDescent="0.2">
      <c r="A13" s="28" t="s">
        <v>47</v>
      </c>
      <c r="B13" s="28" t="s">
        <v>817</v>
      </c>
      <c r="C13" s="15">
        <f t="shared" si="4"/>
        <v>39.99</v>
      </c>
      <c r="D13" s="29">
        <v>1</v>
      </c>
      <c r="E13" s="29">
        <v>1</v>
      </c>
      <c r="F13" s="32">
        <v>39.99</v>
      </c>
      <c r="G13" s="30">
        <v>0</v>
      </c>
      <c r="H13" s="31">
        <f t="shared" si="1"/>
        <v>0</v>
      </c>
      <c r="I13" s="31">
        <f t="shared" si="2"/>
        <v>0.3690292410081687</v>
      </c>
      <c r="J13" s="32">
        <f t="shared" si="5"/>
        <v>14.757479347916668</v>
      </c>
      <c r="K13" s="32">
        <f t="shared" si="3"/>
        <v>14.757479347916668</v>
      </c>
      <c r="L13" s="29">
        <v>7</v>
      </c>
      <c r="M13" s="33">
        <f t="shared" si="6"/>
        <v>0.14285714285714285</v>
      </c>
      <c r="N13" s="29">
        <v>7</v>
      </c>
      <c r="O13" s="34">
        <f t="shared" ref="O13:P13" si="21">D13/7</f>
        <v>0.14285714285714285</v>
      </c>
      <c r="P13" s="34">
        <f t="shared" si="21"/>
        <v>0.14285714285714285</v>
      </c>
      <c r="Q13" s="29">
        <f t="shared" si="8"/>
        <v>24</v>
      </c>
      <c r="R13" s="29"/>
      <c r="S13" s="35">
        <v>1.76512455516014</v>
      </c>
      <c r="T13" s="28">
        <v>208</v>
      </c>
      <c r="U13" s="36">
        <v>208</v>
      </c>
      <c r="V13" s="37" t="s">
        <v>845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8.0848298611111133E-2</v>
      </c>
      <c r="AD13" s="39">
        <f t="shared" si="12"/>
        <v>-0.11157065208333336</v>
      </c>
      <c r="AE13" s="39">
        <v>-5.8</v>
      </c>
      <c r="AF13" s="39">
        <v>-13.32245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>
        <f t="shared" si="4"/>
        <v>43.99</v>
      </c>
      <c r="D14" s="29">
        <v>1</v>
      </c>
      <c r="E14" s="29">
        <v>0</v>
      </c>
      <c r="F14" s="32">
        <v>43.99</v>
      </c>
      <c r="G14" s="30">
        <v>0</v>
      </c>
      <c r="H14" s="31">
        <f t="shared" si="1"/>
        <v>0</v>
      </c>
      <c r="I14" s="31">
        <f t="shared" si="2"/>
        <v>0.41276379513336364</v>
      </c>
      <c r="J14" s="32">
        <f t="shared" si="5"/>
        <v>18.157479347916667</v>
      </c>
      <c r="K14" s="32">
        <f t="shared" si="3"/>
        <v>18.157479347916667</v>
      </c>
      <c r="L14" s="29">
        <v>0</v>
      </c>
      <c r="M14" s="33" t="str">
        <f t="shared" si="6"/>
        <v>-</v>
      </c>
      <c r="N14" s="29">
        <v>9</v>
      </c>
      <c r="O14" s="34">
        <f t="shared" ref="O14:P14" si="22">D14/7</f>
        <v>0.14285714285714285</v>
      </c>
      <c r="P14" s="34">
        <f t="shared" si="22"/>
        <v>0</v>
      </c>
      <c r="Q14" s="29">
        <f t="shared" si="8"/>
        <v>63</v>
      </c>
      <c r="R14" s="29"/>
      <c r="S14" s="35">
        <v>1.82278481012658</v>
      </c>
      <c r="T14" s="28">
        <v>208</v>
      </c>
      <c r="U14" s="36">
        <v>208</v>
      </c>
      <c r="V14" s="37" t="s">
        <v>845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8.0848298611111133E-2</v>
      </c>
      <c r="AD14" s="39">
        <f t="shared" si="12"/>
        <v>-0.11157065208333336</v>
      </c>
      <c r="AE14" s="39">
        <v>-5.8</v>
      </c>
      <c r="AF14" s="39">
        <v>-13.32245</v>
      </c>
      <c r="AG14" s="39">
        <v>0</v>
      </c>
    </row>
    <row r="15" spans="1:33" ht="15.75" customHeight="1" x14ac:dyDescent="0.2">
      <c r="A15" s="28" t="s">
        <v>49</v>
      </c>
      <c r="B15" s="28" t="s">
        <v>500</v>
      </c>
      <c r="C15" s="15" t="str">
        <f t="shared" si="4"/>
        <v xml:space="preserve"> - </v>
      </c>
      <c r="D15" s="29">
        <v>0</v>
      </c>
      <c r="E15" s="29">
        <v>1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8</v>
      </c>
      <c r="O15" s="34">
        <f t="shared" ref="O15:P15" si="23">D15/7</f>
        <v>0</v>
      </c>
      <c r="P15" s="34">
        <f t="shared" si="23"/>
        <v>0.14285714285714285</v>
      </c>
      <c r="Q15" s="29">
        <f t="shared" si="8"/>
        <v>56</v>
      </c>
      <c r="R15" s="29"/>
      <c r="S15" s="35">
        <v>2.0196078431372499</v>
      </c>
      <c r="T15" s="28">
        <v>208</v>
      </c>
      <c r="U15" s="36">
        <v>208</v>
      </c>
      <c r="V15" s="37" t="s">
        <v>845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8.0848298611111133E-2</v>
      </c>
      <c r="AD15" s="39">
        <f t="shared" si="12"/>
        <v>0</v>
      </c>
      <c r="AE15" s="39">
        <v>-5.8</v>
      </c>
      <c r="AF15" s="39">
        <v>-13.32245</v>
      </c>
      <c r="AG15" s="39">
        <v>0</v>
      </c>
    </row>
    <row r="16" spans="1:33" ht="15.75" customHeight="1" x14ac:dyDescent="0.2">
      <c r="A16" s="28" t="s">
        <v>50</v>
      </c>
      <c r="B16" s="28" t="s">
        <v>171</v>
      </c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-0.08</v>
      </c>
      <c r="H16" s="31" t="e">
        <f t="shared" si="1"/>
        <v>#DIV/0!</v>
      </c>
      <c r="I16" s="31" t="e">
        <f t="shared" si="2"/>
        <v>#DIV/0!</v>
      </c>
      <c r="J16" s="32">
        <f t="shared" si="5"/>
        <v>-0.08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9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>
        <v>2.1489361702127598</v>
      </c>
      <c r="T16" s="28">
        <v>208</v>
      </c>
      <c r="U16" s="36">
        <v>208</v>
      </c>
      <c r="V16" s="37" t="s">
        <v>845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8.0848298611111133E-2</v>
      </c>
      <c r="AD16" s="39">
        <f t="shared" si="12"/>
        <v>0</v>
      </c>
      <c r="AE16" s="39">
        <v>-5.8</v>
      </c>
      <c r="AF16" s="39">
        <v>-13.32245</v>
      </c>
      <c r="AG16" s="39">
        <v>0</v>
      </c>
    </row>
    <row r="17" spans="1:33" ht="15.75" customHeight="1" x14ac:dyDescent="0.2">
      <c r="A17" s="28" t="s">
        <v>51</v>
      </c>
      <c r="B17" s="28" t="s">
        <v>500</v>
      </c>
      <c r="C17" s="15">
        <f t="shared" si="4"/>
        <v>35.590000000000003</v>
      </c>
      <c r="D17" s="29">
        <v>5</v>
      </c>
      <c r="E17" s="29">
        <v>2</v>
      </c>
      <c r="F17" s="32">
        <v>177.95000000000002</v>
      </c>
      <c r="G17" s="30">
        <v>-0.05</v>
      </c>
      <c r="H17" s="31">
        <f t="shared" si="1"/>
        <v>2.8097780275358243E-4</v>
      </c>
      <c r="I17" s="31">
        <f t="shared" si="2"/>
        <v>0.30928573610330617</v>
      </c>
      <c r="J17" s="32">
        <f t="shared" si="5"/>
        <v>55.037396739583343</v>
      </c>
      <c r="K17" s="32">
        <f t="shared" si="3"/>
        <v>11.007479347916668</v>
      </c>
      <c r="L17" s="29">
        <v>21</v>
      </c>
      <c r="M17" s="33">
        <f t="shared" si="6"/>
        <v>0.23809523809523808</v>
      </c>
      <c r="N17" s="29">
        <v>3</v>
      </c>
      <c r="O17" s="34">
        <f t="shared" ref="O17:P17" si="25">D17/7</f>
        <v>0.7142857142857143</v>
      </c>
      <c r="P17" s="34">
        <f t="shared" si="25"/>
        <v>0.2857142857142857</v>
      </c>
      <c r="Q17" s="29">
        <f t="shared" si="8"/>
        <v>3</v>
      </c>
      <c r="R17" s="29"/>
      <c r="S17" s="35">
        <v>2.40935672514619</v>
      </c>
      <c r="T17" s="28">
        <v>208</v>
      </c>
      <c r="U17" s="36">
        <v>208</v>
      </c>
      <c r="V17" s="37" t="s">
        <v>845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8.0848298611111133E-2</v>
      </c>
      <c r="AD17" s="39">
        <f t="shared" si="12"/>
        <v>-0.55785326041666683</v>
      </c>
      <c r="AE17" s="39">
        <v>-5.8</v>
      </c>
      <c r="AF17" s="39">
        <v>-13.32245</v>
      </c>
      <c r="AG17" s="39">
        <v>0</v>
      </c>
    </row>
    <row r="18" spans="1:33" ht="15.75" customHeight="1" x14ac:dyDescent="0.2">
      <c r="A18" s="28" t="s">
        <v>52</v>
      </c>
      <c r="B18" s="28" t="s">
        <v>500</v>
      </c>
      <c r="C18" s="15">
        <f t="shared" si="4"/>
        <v>29.389999999999997</v>
      </c>
      <c r="D18" s="29">
        <v>5</v>
      </c>
      <c r="E18" s="29">
        <v>1</v>
      </c>
      <c r="F18" s="32">
        <v>146.94999999999999</v>
      </c>
      <c r="G18" s="30">
        <v>0</v>
      </c>
      <c r="H18" s="31">
        <f t="shared" si="1"/>
        <v>0</v>
      </c>
      <c r="I18" s="31">
        <f t="shared" si="2"/>
        <v>0.19555901149767482</v>
      </c>
      <c r="J18" s="32">
        <f t="shared" si="5"/>
        <v>28.737396739583314</v>
      </c>
      <c r="K18" s="32">
        <f t="shared" si="3"/>
        <v>5.7474793479166628</v>
      </c>
      <c r="L18" s="29">
        <v>19</v>
      </c>
      <c r="M18" s="33">
        <f t="shared" si="6"/>
        <v>0.26315789473684209</v>
      </c>
      <c r="N18" s="29">
        <v>142</v>
      </c>
      <c r="O18" s="34">
        <f t="shared" ref="O18:P18" si="26">D18/7</f>
        <v>0.7142857142857143</v>
      </c>
      <c r="P18" s="34">
        <f t="shared" si="26"/>
        <v>0.14285714285714285</v>
      </c>
      <c r="Q18" s="29">
        <f t="shared" si="8"/>
        <v>165</v>
      </c>
      <c r="R18" s="29"/>
      <c r="S18" s="35">
        <v>1.35640138408304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8.0848298611111133E-2</v>
      </c>
      <c r="AD18" s="39">
        <f t="shared" si="12"/>
        <v>-0.55785326041666683</v>
      </c>
      <c r="AE18" s="39">
        <v>-5.8</v>
      </c>
      <c r="AF18" s="39">
        <v>-13.32245</v>
      </c>
      <c r="AG18" s="39">
        <v>0</v>
      </c>
    </row>
    <row r="19" spans="1:33" ht="15.75" customHeight="1" x14ac:dyDescent="0.2">
      <c r="A19" s="28" t="s">
        <v>54</v>
      </c>
      <c r="B19" s="28" t="s">
        <v>500</v>
      </c>
      <c r="C19" s="15">
        <f t="shared" si="4"/>
        <v>26.99</v>
      </c>
      <c r="D19" s="29">
        <v>2</v>
      </c>
      <c r="E19" s="29">
        <v>3</v>
      </c>
      <c r="F19" s="32">
        <v>53.98</v>
      </c>
      <c r="G19" s="30">
        <v>0</v>
      </c>
      <c r="H19" s="31">
        <f t="shared" si="1"/>
        <v>0</v>
      </c>
      <c r="I19" s="31">
        <f t="shared" si="2"/>
        <v>0.13736492582129176</v>
      </c>
      <c r="J19" s="32">
        <f t="shared" si="5"/>
        <v>7.4149586958333291</v>
      </c>
      <c r="K19" s="32">
        <f t="shared" si="3"/>
        <v>3.7074793479166646</v>
      </c>
      <c r="L19" s="29">
        <v>33</v>
      </c>
      <c r="M19" s="33">
        <f t="shared" si="6"/>
        <v>6.0606060606060608E-2</v>
      </c>
      <c r="N19" s="29">
        <v>135</v>
      </c>
      <c r="O19" s="34">
        <f t="shared" ref="O19:P19" si="27">D19/7</f>
        <v>0.2857142857142857</v>
      </c>
      <c r="P19" s="34">
        <f t="shared" si="27"/>
        <v>0.42857142857142855</v>
      </c>
      <c r="Q19" s="29">
        <f t="shared" si="8"/>
        <v>189</v>
      </c>
      <c r="R19" s="29"/>
      <c r="S19" s="35">
        <v>1.26470588235294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8.0848298611111133E-2</v>
      </c>
      <c r="AD19" s="39">
        <f t="shared" si="12"/>
        <v>-0.22314130416666672</v>
      </c>
      <c r="AE19" s="39">
        <v>-5.8</v>
      </c>
      <c r="AF19" s="39">
        <v>-13.32245</v>
      </c>
      <c r="AG19" s="39">
        <v>0</v>
      </c>
    </row>
    <row r="20" spans="1:33" ht="15.75" customHeight="1" x14ac:dyDescent="0.2">
      <c r="A20" s="28" t="s">
        <v>55</v>
      </c>
      <c r="B20" s="28" t="s">
        <v>500</v>
      </c>
      <c r="C20" s="15">
        <f t="shared" si="4"/>
        <v>28.275714285714287</v>
      </c>
      <c r="D20" s="29">
        <v>7</v>
      </c>
      <c r="E20" s="29">
        <v>2</v>
      </c>
      <c r="F20" s="32">
        <v>197.93</v>
      </c>
      <c r="G20" s="30">
        <v>0</v>
      </c>
      <c r="H20" s="31">
        <f t="shared" si="1"/>
        <v>0</v>
      </c>
      <c r="I20" s="31">
        <f t="shared" si="2"/>
        <v>0.16976888513826438</v>
      </c>
      <c r="J20" s="32">
        <f t="shared" si="5"/>
        <v>33.602355435416669</v>
      </c>
      <c r="K20" s="32">
        <f t="shared" si="3"/>
        <v>4.8003364907738098</v>
      </c>
      <c r="L20" s="29">
        <v>33</v>
      </c>
      <c r="M20" s="33">
        <f t="shared" si="6"/>
        <v>0.21212121212121213</v>
      </c>
      <c r="N20" s="29">
        <v>116</v>
      </c>
      <c r="O20" s="34">
        <f t="shared" ref="O20:P20" si="28">D20/7</f>
        <v>1</v>
      </c>
      <c r="P20" s="34">
        <f t="shared" si="28"/>
        <v>0.2857142857142857</v>
      </c>
      <c r="Q20" s="29">
        <f t="shared" si="8"/>
        <v>90</v>
      </c>
      <c r="R20" s="29"/>
      <c r="S20" s="35">
        <v>1.2820512820512799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8.0848298611111133E-2</v>
      </c>
      <c r="AD20" s="39">
        <f t="shared" si="12"/>
        <v>-0.78099456458333349</v>
      </c>
      <c r="AE20" s="39">
        <v>-5.8</v>
      </c>
      <c r="AF20" s="39">
        <v>-13.32245</v>
      </c>
      <c r="AG20" s="39">
        <v>0</v>
      </c>
    </row>
    <row r="21" spans="1:33" ht="15.75" customHeight="1" x14ac:dyDescent="0.2">
      <c r="A21" s="28" t="s">
        <v>56</v>
      </c>
      <c r="B21" s="28" t="s">
        <v>500</v>
      </c>
      <c r="C21" s="15">
        <f t="shared" si="4"/>
        <v>27.704285714285714</v>
      </c>
      <c r="D21" s="29">
        <v>7</v>
      </c>
      <c r="E21" s="29">
        <v>2</v>
      </c>
      <c r="F21" s="32">
        <v>193.93</v>
      </c>
      <c r="G21" s="30">
        <v>-0.08</v>
      </c>
      <c r="H21" s="31">
        <f t="shared" si="1"/>
        <v>4.1251998143660085E-4</v>
      </c>
      <c r="I21" s="31">
        <f t="shared" si="2"/>
        <v>0.1553259188130596</v>
      </c>
      <c r="J21" s="32">
        <f t="shared" si="5"/>
        <v>30.122355435416647</v>
      </c>
      <c r="K21" s="32">
        <f t="shared" si="3"/>
        <v>4.3031936336309498</v>
      </c>
      <c r="L21" s="29">
        <v>20</v>
      </c>
      <c r="M21" s="33">
        <f t="shared" si="6"/>
        <v>0.35</v>
      </c>
      <c r="N21" s="29">
        <v>117</v>
      </c>
      <c r="O21" s="34">
        <f t="shared" ref="O21:P21" si="29">D21/7</f>
        <v>1</v>
      </c>
      <c r="P21" s="34">
        <f t="shared" si="29"/>
        <v>0.2857142857142857</v>
      </c>
      <c r="Q21" s="29">
        <f t="shared" si="8"/>
        <v>91</v>
      </c>
      <c r="R21" s="29"/>
      <c r="S21" s="35">
        <v>1.38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8.0848298611111133E-2</v>
      </c>
      <c r="AD21" s="39">
        <f t="shared" si="12"/>
        <v>-0.78099456458333349</v>
      </c>
      <c r="AE21" s="39">
        <v>-5.8</v>
      </c>
      <c r="AF21" s="39">
        <v>-13.32245</v>
      </c>
      <c r="AG21" s="39">
        <v>0</v>
      </c>
    </row>
    <row r="22" spans="1:33" ht="15.75" customHeight="1" x14ac:dyDescent="0.2">
      <c r="A22" s="28" t="s">
        <v>57</v>
      </c>
      <c r="B22" s="28" t="s">
        <v>500</v>
      </c>
      <c r="C22" s="15">
        <f t="shared" si="4"/>
        <v>26.115000000000002</v>
      </c>
      <c r="D22" s="29">
        <v>16</v>
      </c>
      <c r="E22" s="29">
        <v>11</v>
      </c>
      <c r="F22" s="30">
        <v>417.84000000000003</v>
      </c>
      <c r="G22" s="30">
        <v>0</v>
      </c>
      <c r="H22" s="31">
        <f t="shared" si="1"/>
        <v>0</v>
      </c>
      <c r="I22" s="31">
        <f t="shared" si="2"/>
        <v>0.11348762580573116</v>
      </c>
      <c r="J22" s="32">
        <f t="shared" si="5"/>
        <v>47.419669566666713</v>
      </c>
      <c r="K22" s="32">
        <f t="shared" si="3"/>
        <v>2.9637293479166695</v>
      </c>
      <c r="L22" s="29">
        <v>29</v>
      </c>
      <c r="M22" s="33">
        <f t="shared" si="6"/>
        <v>0.55172413793103448</v>
      </c>
      <c r="N22" s="29">
        <v>92</v>
      </c>
      <c r="O22" s="34">
        <f t="shared" ref="O22:P22" si="30">D22/7</f>
        <v>2.2857142857142856</v>
      </c>
      <c r="P22" s="34">
        <f t="shared" si="30"/>
        <v>1.5714285714285714</v>
      </c>
      <c r="Q22" s="29">
        <f t="shared" si="8"/>
        <v>23</v>
      </c>
      <c r="R22" s="29"/>
      <c r="S22" s="35">
        <v>1.1153846153846101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8.0848298611111133E-2</v>
      </c>
      <c r="AD22" s="39">
        <f t="shared" si="12"/>
        <v>-1.7851304333333338</v>
      </c>
      <c r="AE22" s="39">
        <v>-5.8</v>
      </c>
      <c r="AF22" s="39">
        <v>-13.32245</v>
      </c>
      <c r="AG22" s="39">
        <v>0</v>
      </c>
    </row>
    <row r="23" spans="1:33" ht="15.75" customHeight="1" x14ac:dyDescent="0.2">
      <c r="A23" s="28" t="s">
        <v>58</v>
      </c>
      <c r="B23" s="28" t="s">
        <v>500</v>
      </c>
      <c r="C23" s="15">
        <f t="shared" si="4"/>
        <v>26.389999999999997</v>
      </c>
      <c r="D23" s="29">
        <v>5</v>
      </c>
      <c r="E23" s="29">
        <v>5</v>
      </c>
      <c r="F23" s="32">
        <v>131.94999999999999</v>
      </c>
      <c r="G23" s="30">
        <v>0</v>
      </c>
      <c r="H23" s="31">
        <f t="shared" si="1"/>
        <v>0</v>
      </c>
      <c r="I23" s="31">
        <f t="shared" si="2"/>
        <v>0.12116253686686863</v>
      </c>
      <c r="J23" s="32">
        <f t="shared" si="5"/>
        <v>15.987396739583314</v>
      </c>
      <c r="K23" s="32">
        <f t="shared" si="3"/>
        <v>3.197479347916663</v>
      </c>
      <c r="L23" s="29">
        <v>28</v>
      </c>
      <c r="M23" s="33">
        <f t="shared" si="6"/>
        <v>0.17857142857142858</v>
      </c>
      <c r="N23" s="29">
        <v>80</v>
      </c>
      <c r="O23" s="34">
        <f t="shared" ref="O23:P23" si="31">D23/7</f>
        <v>0.7142857142857143</v>
      </c>
      <c r="P23" s="34">
        <f t="shared" si="31"/>
        <v>0.7142857142857143</v>
      </c>
      <c r="Q23" s="29">
        <f t="shared" si="8"/>
        <v>56</v>
      </c>
      <c r="R23" s="29"/>
      <c r="S23" s="35">
        <v>1.2551724137931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8.0848298611111133E-2</v>
      </c>
      <c r="AD23" s="39">
        <f t="shared" si="12"/>
        <v>-0.55785326041666683</v>
      </c>
      <c r="AE23" s="39">
        <v>-5.8</v>
      </c>
      <c r="AF23" s="39">
        <v>-13.32245</v>
      </c>
      <c r="AG23" s="39">
        <v>0</v>
      </c>
    </row>
    <row r="24" spans="1:33" ht="15.75" customHeight="1" x14ac:dyDescent="0.2">
      <c r="A24" s="28" t="s">
        <v>59</v>
      </c>
      <c r="B24" s="28" t="s">
        <v>500</v>
      </c>
      <c r="C24" s="15">
        <f t="shared" si="4"/>
        <v>26.740000000000002</v>
      </c>
      <c r="D24" s="29">
        <v>8</v>
      </c>
      <c r="E24" s="29">
        <v>1</v>
      </c>
      <c r="F24" s="32">
        <v>213.92000000000002</v>
      </c>
      <c r="G24" s="32">
        <v>0</v>
      </c>
      <c r="H24" s="31">
        <f t="shared" si="1"/>
        <v>0</v>
      </c>
      <c r="I24" s="31">
        <f t="shared" si="2"/>
        <v>0.13070229423772137</v>
      </c>
      <c r="J24" s="32">
        <f t="shared" si="5"/>
        <v>27.959834783333356</v>
      </c>
      <c r="K24" s="32">
        <f t="shared" si="3"/>
        <v>3.4949793479166695</v>
      </c>
      <c r="L24" s="29">
        <v>33</v>
      </c>
      <c r="M24" s="33">
        <f t="shared" si="6"/>
        <v>0.24242424242424243</v>
      </c>
      <c r="N24" s="29">
        <v>71</v>
      </c>
      <c r="O24" s="34">
        <f t="shared" ref="O24:P24" si="32">D24/7</f>
        <v>1.1428571428571428</v>
      </c>
      <c r="P24" s="34">
        <f t="shared" si="32"/>
        <v>0.14285714285714285</v>
      </c>
      <c r="Q24" s="29">
        <f t="shared" si="8"/>
        <v>55</v>
      </c>
      <c r="R24" s="29"/>
      <c r="S24" s="35">
        <v>1.2554744525547401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8.0848298611111133E-2</v>
      </c>
      <c r="AD24" s="39">
        <f t="shared" si="12"/>
        <v>-0.89256521666666688</v>
      </c>
      <c r="AE24" s="39">
        <v>-5.8</v>
      </c>
      <c r="AF24" s="39">
        <v>-13.32245</v>
      </c>
      <c r="AG24" s="39">
        <v>0</v>
      </c>
    </row>
    <row r="25" spans="1:33" ht="15.75" customHeight="1" x14ac:dyDescent="0.2">
      <c r="A25" s="14" t="s">
        <v>60</v>
      </c>
      <c r="B25" s="28" t="s">
        <v>500</v>
      </c>
      <c r="C25" s="15">
        <f t="shared" si="4"/>
        <v>27.561428571428571</v>
      </c>
      <c r="D25" s="16">
        <v>7</v>
      </c>
      <c r="E25" s="16">
        <v>5</v>
      </c>
      <c r="F25" s="17">
        <v>192.93</v>
      </c>
      <c r="G25" s="17">
        <v>0</v>
      </c>
      <c r="H25" s="31">
        <f t="shared" si="1"/>
        <v>0</v>
      </c>
      <c r="I25" s="31">
        <f t="shared" si="2"/>
        <v>0.15222881581618541</v>
      </c>
      <c r="J25" s="32">
        <f t="shared" si="5"/>
        <v>29.369505435416652</v>
      </c>
      <c r="K25" s="32">
        <f t="shared" si="3"/>
        <v>4.1956436336309499</v>
      </c>
      <c r="L25" s="16">
        <v>35</v>
      </c>
      <c r="M25" s="33">
        <f t="shared" si="6"/>
        <v>0.2</v>
      </c>
      <c r="N25" s="16">
        <v>59</v>
      </c>
      <c r="O25" s="34">
        <f t="shared" ref="O25:P25" si="33">D25/7</f>
        <v>1</v>
      </c>
      <c r="P25" s="34">
        <f t="shared" si="33"/>
        <v>0.7142857142857143</v>
      </c>
      <c r="Q25" s="29">
        <f t="shared" si="8"/>
        <v>34</v>
      </c>
      <c r="R25" s="29"/>
      <c r="S25" s="21">
        <v>1.6271186440677969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8.0848298611111133E-2</v>
      </c>
      <c r="AD25" s="39">
        <f t="shared" si="12"/>
        <v>-0.78099456458333349</v>
      </c>
      <c r="AE25" s="25">
        <v>-5.8</v>
      </c>
      <c r="AF25" s="25">
        <v>-13.32</v>
      </c>
      <c r="AG25" s="25">
        <v>0</v>
      </c>
    </row>
    <row r="26" spans="1:33" ht="15.75" customHeight="1" x14ac:dyDescent="0.2">
      <c r="A26" s="14" t="s">
        <v>61</v>
      </c>
      <c r="B26" s="14" t="s">
        <v>846</v>
      </c>
      <c r="C26" s="15">
        <f t="shared" si="4"/>
        <v>26.99</v>
      </c>
      <c r="D26" s="16">
        <v>4</v>
      </c>
      <c r="E26" s="16">
        <v>4</v>
      </c>
      <c r="F26" s="17">
        <v>107.96</v>
      </c>
      <c r="G26" s="17">
        <v>0</v>
      </c>
      <c r="H26" s="31">
        <f t="shared" si="1"/>
        <v>0</v>
      </c>
      <c r="I26" s="31">
        <f t="shared" si="2"/>
        <v>0.13069578910398905</v>
      </c>
      <c r="J26" s="32">
        <f t="shared" si="5"/>
        <v>14.109917391666656</v>
      </c>
      <c r="K26" s="32">
        <f t="shared" si="3"/>
        <v>3.527479347916664</v>
      </c>
      <c r="L26" s="16">
        <v>23</v>
      </c>
      <c r="M26" s="33">
        <f t="shared" si="6"/>
        <v>0.17391304347826086</v>
      </c>
      <c r="N26" s="16">
        <v>51</v>
      </c>
      <c r="O26" s="34">
        <f t="shared" ref="O26:P26" si="34">D26/7</f>
        <v>0.5714285714285714</v>
      </c>
      <c r="P26" s="34">
        <f t="shared" si="34"/>
        <v>0.5714285714285714</v>
      </c>
      <c r="Q26" s="29">
        <f t="shared" si="8"/>
        <v>44</v>
      </c>
      <c r="R26" s="29"/>
      <c r="S26" s="21">
        <v>1.9902439024390239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8.0848298611111133E-2</v>
      </c>
      <c r="AD26" s="39">
        <f t="shared" si="12"/>
        <v>-0.44628260833333344</v>
      </c>
      <c r="AE26" s="25">
        <v>-5.98</v>
      </c>
      <c r="AF26" s="25">
        <v>-13.32245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24.99</v>
      </c>
      <c r="D27" s="16">
        <v>2</v>
      </c>
      <c r="E27" s="16">
        <v>1</v>
      </c>
      <c r="F27" s="17">
        <v>49.98</v>
      </c>
      <c r="G27" s="17">
        <v>0</v>
      </c>
      <c r="H27" s="31">
        <f t="shared" si="1"/>
        <v>0</v>
      </c>
      <c r="I27" s="31">
        <f t="shared" si="2"/>
        <v>7.3128425286781318E-2</v>
      </c>
      <c r="J27" s="32">
        <f t="shared" si="5"/>
        <v>3.6549586958333298</v>
      </c>
      <c r="K27" s="32">
        <f t="shared" si="3"/>
        <v>1.8274793479166649</v>
      </c>
      <c r="L27" s="16">
        <v>21</v>
      </c>
      <c r="M27" s="33">
        <f t="shared" si="6"/>
        <v>9.5238095238095233E-2</v>
      </c>
      <c r="N27" s="16">
        <v>44</v>
      </c>
      <c r="O27" s="34">
        <f t="shared" ref="O27:P27" si="35">D27/7</f>
        <v>0.2857142857142857</v>
      </c>
      <c r="P27" s="34">
        <f t="shared" si="35"/>
        <v>0.14285714285714285</v>
      </c>
      <c r="Q27" s="29">
        <f t="shared" si="8"/>
        <v>102</v>
      </c>
      <c r="R27" s="29"/>
      <c r="S27" s="21">
        <v>1.345911949685535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8.0848298611111133E-2</v>
      </c>
      <c r="AD27" s="39">
        <f t="shared" si="12"/>
        <v>-0.22314130416666672</v>
      </c>
      <c r="AE27" s="25">
        <v>-5.98</v>
      </c>
      <c r="AF27" s="25">
        <v>-13.32245</v>
      </c>
      <c r="AG27" s="25">
        <v>0</v>
      </c>
    </row>
    <row r="28" spans="1:33" ht="15.75" customHeight="1" x14ac:dyDescent="0.2">
      <c r="A28" s="14" t="s">
        <v>63</v>
      </c>
      <c r="B28" s="14" t="s">
        <v>330</v>
      </c>
      <c r="C28" s="15">
        <f t="shared" si="4"/>
        <v>30.990000000000002</v>
      </c>
      <c r="D28" s="16">
        <v>7</v>
      </c>
      <c r="E28" s="16">
        <v>1</v>
      </c>
      <c r="F28" s="17">
        <v>216.93</v>
      </c>
      <c r="G28" s="17">
        <v>0</v>
      </c>
      <c r="H28" s="31">
        <f t="shared" si="1"/>
        <v>0</v>
      </c>
      <c r="I28" s="31">
        <f t="shared" si="2"/>
        <v>0.2235391851538131</v>
      </c>
      <c r="J28" s="32">
        <f t="shared" si="5"/>
        <v>48.492355435416677</v>
      </c>
      <c r="K28" s="32">
        <f t="shared" si="3"/>
        <v>6.9274793479166679</v>
      </c>
      <c r="L28" s="16">
        <v>19</v>
      </c>
      <c r="M28" s="33">
        <f t="shared" si="6"/>
        <v>0.36842105263157893</v>
      </c>
      <c r="N28" s="16">
        <v>44</v>
      </c>
      <c r="O28" s="34">
        <f t="shared" ref="O28:P28" si="36">D28/7</f>
        <v>1</v>
      </c>
      <c r="P28" s="34">
        <f t="shared" si="36"/>
        <v>0.14285714285714285</v>
      </c>
      <c r="Q28" s="29">
        <f t="shared" si="8"/>
        <v>38</v>
      </c>
      <c r="R28" s="29"/>
      <c r="S28" s="21">
        <v>1.3947368421052631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8.0848298611111133E-2</v>
      </c>
      <c r="AD28" s="39">
        <f t="shared" si="12"/>
        <v>-0.78099456458333349</v>
      </c>
      <c r="AE28" s="25">
        <v>-5.98</v>
      </c>
      <c r="AF28" s="25">
        <v>-13.32245</v>
      </c>
      <c r="AG28" s="25">
        <v>0</v>
      </c>
    </row>
    <row r="29" spans="1:33" ht="15.75" customHeight="1" x14ac:dyDescent="0.2">
      <c r="A29" s="14" t="s">
        <v>65</v>
      </c>
      <c r="B29" s="14" t="s">
        <v>401</v>
      </c>
      <c r="C29" s="15">
        <f t="shared" si="4"/>
        <v>30.823333333333334</v>
      </c>
      <c r="D29" s="16">
        <v>6</v>
      </c>
      <c r="E29" s="16">
        <v>0</v>
      </c>
      <c r="F29" s="17">
        <v>184.94</v>
      </c>
      <c r="G29" s="17">
        <v>0</v>
      </c>
      <c r="H29" s="31">
        <f t="shared" si="1"/>
        <v>0</v>
      </c>
      <c r="I29" s="31">
        <f t="shared" si="2"/>
        <v>0.22015181187141769</v>
      </c>
      <c r="J29" s="32">
        <f t="shared" si="5"/>
        <v>40.714876087499988</v>
      </c>
      <c r="K29" s="32">
        <f t="shared" si="3"/>
        <v>6.7858126812499977</v>
      </c>
      <c r="L29" s="16">
        <v>30</v>
      </c>
      <c r="M29" s="33">
        <f t="shared" si="6"/>
        <v>0.2</v>
      </c>
      <c r="N29" s="16">
        <v>33</v>
      </c>
      <c r="O29" s="34">
        <f t="shared" ref="O29:P29" si="37">D29/7</f>
        <v>0.8571428571428571</v>
      </c>
      <c r="P29" s="34">
        <f t="shared" si="37"/>
        <v>0</v>
      </c>
      <c r="Q29" s="29">
        <f t="shared" si="8"/>
        <v>38</v>
      </c>
      <c r="R29" s="29"/>
      <c r="S29" s="21">
        <v>1.881422924901186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8.0848298611111133E-2</v>
      </c>
      <c r="AD29" s="39">
        <f t="shared" si="12"/>
        <v>-0.66942391250000011</v>
      </c>
      <c r="AE29" s="25">
        <v>-5.98</v>
      </c>
      <c r="AF29" s="25">
        <v>-13.32245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31.74</v>
      </c>
      <c r="D30" s="16">
        <v>4</v>
      </c>
      <c r="E30" s="16">
        <v>0</v>
      </c>
      <c r="F30" s="17">
        <v>126.96</v>
      </c>
      <c r="G30" s="17">
        <v>0</v>
      </c>
      <c r="H30" s="31">
        <f t="shared" si="1"/>
        <v>0</v>
      </c>
      <c r="I30" s="31">
        <f t="shared" si="2"/>
        <v>0.24665189549940347</v>
      </c>
      <c r="J30" s="32">
        <f t="shared" si="5"/>
        <v>31.314924652604262</v>
      </c>
      <c r="K30" s="32">
        <f t="shared" si="3"/>
        <v>7.8287311631510654</v>
      </c>
      <c r="L30" s="16">
        <v>21</v>
      </c>
      <c r="M30" s="33">
        <f t="shared" si="6"/>
        <v>0.19047619047619047</v>
      </c>
      <c r="N30" s="16">
        <v>29</v>
      </c>
      <c r="O30" s="34">
        <f t="shared" ref="O30:P30" si="38">D30/7</f>
        <v>0.5714285714285714</v>
      </c>
      <c r="P30" s="34">
        <f t="shared" si="38"/>
        <v>0</v>
      </c>
      <c r="Q30" s="29">
        <f t="shared" si="8"/>
        <v>50</v>
      </c>
      <c r="R30" s="29"/>
      <c r="S30" s="21">
        <v>1.8339920948616599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8.0848298611111133E-2</v>
      </c>
      <c r="AD30" s="39">
        <f t="shared" si="12"/>
        <v>-0.44628260833333344</v>
      </c>
      <c r="AE30" s="25">
        <v>-5.98</v>
      </c>
      <c r="AF30" s="25">
        <v>-13.0586981847656</v>
      </c>
      <c r="AG30" s="25">
        <v>0</v>
      </c>
    </row>
    <row r="31" spans="1:33" ht="15.75" customHeight="1" x14ac:dyDescent="0.2">
      <c r="A31" s="14" t="s">
        <v>67</v>
      </c>
      <c r="B31" s="49" t="s">
        <v>847</v>
      </c>
      <c r="C31" s="15">
        <f t="shared" si="4"/>
        <v>35.99</v>
      </c>
      <c r="D31" s="16">
        <v>1</v>
      </c>
      <c r="E31" s="16">
        <v>0</v>
      </c>
      <c r="F31" s="17">
        <v>35.99</v>
      </c>
      <c r="G31" s="44">
        <v>0</v>
      </c>
      <c r="H31" s="31">
        <f t="shared" si="1"/>
        <v>0</v>
      </c>
      <c r="I31" s="31">
        <f t="shared" si="2"/>
        <v>0.31790028238819229</v>
      </c>
      <c r="J31" s="32">
        <f t="shared" si="5"/>
        <v>11.441231163151041</v>
      </c>
      <c r="K31" s="32">
        <f t="shared" si="3"/>
        <v>11.441231163151041</v>
      </c>
      <c r="L31" s="16">
        <v>12</v>
      </c>
      <c r="M31" s="33">
        <f t="shared" si="6"/>
        <v>8.3333333333333329E-2</v>
      </c>
      <c r="N31" s="16">
        <v>28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196</v>
      </c>
      <c r="R31" s="29"/>
      <c r="S31" s="21">
        <v>1.30659025787965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8.0848298611111133E-2</v>
      </c>
      <c r="AD31" s="39">
        <f t="shared" si="12"/>
        <v>-0.11157065208333336</v>
      </c>
      <c r="AE31" s="45">
        <v>-5.98</v>
      </c>
      <c r="AF31" s="45">
        <v>-13.058698184765625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35.99</v>
      </c>
      <c r="D32" s="54">
        <v>2</v>
      </c>
      <c r="E32" s="54">
        <v>0</v>
      </c>
      <c r="F32" s="55">
        <v>71.98</v>
      </c>
      <c r="G32" s="55">
        <v>0</v>
      </c>
      <c r="H32" s="31">
        <f t="shared" si="1"/>
        <v>0</v>
      </c>
      <c r="I32" s="31">
        <f t="shared" si="2"/>
        <v>0.31790028238819301</v>
      </c>
      <c r="J32" s="32">
        <f t="shared" si="5"/>
        <v>22.882462326302132</v>
      </c>
      <c r="K32" s="32">
        <f t="shared" si="3"/>
        <v>11.441231163151066</v>
      </c>
      <c r="L32" s="54">
        <v>9</v>
      </c>
      <c r="M32" s="33">
        <f t="shared" si="6"/>
        <v>0.22222222222222221</v>
      </c>
      <c r="N32" s="54">
        <v>26</v>
      </c>
      <c r="O32" s="34">
        <f t="shared" si="39"/>
        <v>0.2857142857142857</v>
      </c>
      <c r="P32" s="34">
        <f t="shared" si="39"/>
        <v>0</v>
      </c>
      <c r="Q32" s="29">
        <f t="shared" si="8"/>
        <v>91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1.354037267080745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8.0848298611111133E-2</v>
      </c>
      <c r="AD32" s="39">
        <f t="shared" si="12"/>
        <v>-0.22314130416666672</v>
      </c>
      <c r="AE32" s="60">
        <v>-5.98</v>
      </c>
      <c r="AF32" s="60">
        <v>-13.0586981847656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Nickle Cabinet Handles - Modern Drawer Pulls - 25 Pack of Kitchen Cabinet Hardware")</f>
        <v>Satin Nickle Cabinet Handles - Modern Drawer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Info!B1:BJ5000""),2,FALSE),"""")"),"B07XTPM4S5")</f>
        <v>B07XTPM4S5</v>
      </c>
      <c r="B2" s="2" t="s">
        <v>848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23.291056687959532</v>
      </c>
      <c r="D3" s="4">
        <f>SUM(D4:D99702)</f>
        <v>17</v>
      </c>
      <c r="E3" s="4"/>
      <c r="F3" s="5">
        <f t="shared" ref="F3:G3" si="0">SUM(F4:F99702)</f>
        <v>547.24</v>
      </c>
      <c r="G3" s="5">
        <f t="shared" si="0"/>
        <v>0</v>
      </c>
      <c r="H3" s="6">
        <f t="shared" ref="H3:H32" si="1">G3/F3*-1</f>
        <v>0</v>
      </c>
      <c r="I3" s="7">
        <f t="shared" ref="I3:I32" si="2">J3/F3</f>
        <v>0.22802212369175773</v>
      </c>
      <c r="J3" s="5">
        <f>SUM(J4:J99702)</f>
        <v>124.7828269690775</v>
      </c>
      <c r="K3" s="5">
        <f t="shared" ref="K3:K32" si="3">J3/D3</f>
        <v>7.3401662922986768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-1.9227730309231368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Info!B2:BZ3000""),37,FALSE)),"""")*-1"),-13.9973981847656)</f>
        <v>-13.997398184765601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849</v>
      </c>
      <c r="C4" s="15">
        <f t="shared" ref="C4:C32" si="4">IFERROR(F4/D4," - ")</f>
        <v>29.66</v>
      </c>
      <c r="D4" s="16">
        <v>2</v>
      </c>
      <c r="E4" s="16">
        <v>0</v>
      </c>
      <c r="F4" s="17">
        <v>59.32</v>
      </c>
      <c r="G4" s="17">
        <v>0</v>
      </c>
      <c r="H4" s="18">
        <f t="shared" si="1"/>
        <v>0</v>
      </c>
      <c r="I4" s="18">
        <f t="shared" si="2"/>
        <v>0.17796426431501461</v>
      </c>
      <c r="J4" s="17">
        <f t="shared" ref="J4:J32" si="5">F4*0.85+G4+AF4*D4+D4*AE4+AG4+AD4</f>
        <v>10.556840159166667</v>
      </c>
      <c r="K4" s="17">
        <f t="shared" si="3"/>
        <v>5.2784200795833334</v>
      </c>
      <c r="L4" s="16">
        <v>0</v>
      </c>
      <c r="M4" s="19" t="str">
        <f t="shared" ref="M4:M32" si="6">IFERROR(D4/L4,"-")</f>
        <v>-</v>
      </c>
      <c r="N4" s="16">
        <v>32</v>
      </c>
      <c r="O4" s="20">
        <f t="shared" ref="O4:P4" si="7">D4/7</f>
        <v>0.2857142857142857</v>
      </c>
      <c r="P4" s="20">
        <f t="shared" si="7"/>
        <v>0</v>
      </c>
      <c r="Q4" s="16">
        <f t="shared" ref="Q4:Q32" si="8">ROUNDDOWN(N4/(O4+P4),0)</f>
        <v>112</v>
      </c>
      <c r="R4" s="16"/>
      <c r="S4" s="21">
        <v>1.65116279069767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8.1954048611111122E-2</v>
      </c>
      <c r="AD4" s="25">
        <f t="shared" ref="AD4:AD32" si="12">IFERROR(AB4*AC4*D4*2,0)</f>
        <v>-0.22619317416666668</v>
      </c>
      <c r="AE4" s="25">
        <v>-5.8</v>
      </c>
      <c r="AF4" s="25">
        <v>-14.019483333333332</v>
      </c>
      <c r="AG4" s="25">
        <v>0</v>
      </c>
    </row>
    <row r="5" spans="1:33" ht="15.75" customHeight="1" x14ac:dyDescent="0.2">
      <c r="A5" s="28" t="s">
        <v>35</v>
      </c>
      <c r="B5" s="28" t="s">
        <v>82</v>
      </c>
      <c r="C5" s="15">
        <f t="shared" si="4"/>
        <v>31.17</v>
      </c>
      <c r="D5" s="29">
        <v>1</v>
      </c>
      <c r="E5" s="29">
        <v>2</v>
      </c>
      <c r="F5" s="30">
        <v>31.17</v>
      </c>
      <c r="G5" s="30">
        <v>0</v>
      </c>
      <c r="H5" s="31">
        <f t="shared" si="1"/>
        <v>0</v>
      </c>
      <c r="I5" s="31">
        <f t="shared" si="2"/>
        <v>0.21051617032649556</v>
      </c>
      <c r="J5" s="32">
        <f t="shared" si="5"/>
        <v>6.5617890290768672</v>
      </c>
      <c r="K5" s="32">
        <f t="shared" si="3"/>
        <v>6.5617890290768672</v>
      </c>
      <c r="L5" s="29">
        <v>35</v>
      </c>
      <c r="M5" s="33">
        <f t="shared" si="6"/>
        <v>2.8571428571428571E-2</v>
      </c>
      <c r="N5" s="29">
        <v>27</v>
      </c>
      <c r="O5" s="34">
        <f t="shared" ref="O5:P5" si="13">D5/7</f>
        <v>0.14285714285714285</v>
      </c>
      <c r="P5" s="34">
        <f t="shared" si="13"/>
        <v>0.2857142857142857</v>
      </c>
      <c r="Q5" s="29">
        <f t="shared" si="8"/>
        <v>63</v>
      </c>
      <c r="R5" s="29"/>
      <c r="S5" s="35">
        <v>1.1782945736434101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8.2049012746234079E-2</v>
      </c>
      <c r="AD5" s="39">
        <f t="shared" si="12"/>
        <v>-0.11322763758980302</v>
      </c>
      <c r="AE5" s="39">
        <v>-5.8</v>
      </c>
      <c r="AF5" s="39">
        <v>-14.019483333333332</v>
      </c>
      <c r="AG5" s="39">
        <v>0</v>
      </c>
    </row>
    <row r="6" spans="1:33" ht="15.75" customHeight="1" x14ac:dyDescent="0.2">
      <c r="A6" s="28" t="s">
        <v>37</v>
      </c>
      <c r="B6" s="28" t="s">
        <v>850</v>
      </c>
      <c r="C6" s="15" t="str">
        <f t="shared" si="4"/>
        <v xml:space="preserve"> - </v>
      </c>
      <c r="D6" s="29">
        <v>0</v>
      </c>
      <c r="E6" s="29">
        <v>2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25</v>
      </c>
      <c r="O6" s="34">
        <f t="shared" ref="O6:P6" si="14">D6/7</f>
        <v>0</v>
      </c>
      <c r="P6" s="34">
        <f t="shared" si="14"/>
        <v>0.2857142857142857</v>
      </c>
      <c r="Q6" s="29">
        <f t="shared" si="8"/>
        <v>87</v>
      </c>
      <c r="R6" s="29"/>
      <c r="S6" s="35">
        <v>1.22033898305084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8.1954048611111122E-2</v>
      </c>
      <c r="AD6" s="39">
        <f t="shared" si="12"/>
        <v>0</v>
      </c>
      <c r="AE6" s="39">
        <v>-5.8</v>
      </c>
      <c r="AF6" s="39">
        <v>-14.019483333333332</v>
      </c>
      <c r="AG6" s="39">
        <v>0</v>
      </c>
    </row>
    <row r="7" spans="1:33" ht="15.75" customHeight="1" x14ac:dyDescent="0.2">
      <c r="A7" s="28" t="s">
        <v>39</v>
      </c>
      <c r="B7" s="28" t="s">
        <v>820</v>
      </c>
      <c r="C7" s="15">
        <f t="shared" si="4"/>
        <v>29.99</v>
      </c>
      <c r="D7" s="29">
        <v>5</v>
      </c>
      <c r="E7" s="29">
        <v>4</v>
      </c>
      <c r="F7" s="30">
        <v>149.94999999999999</v>
      </c>
      <c r="G7" s="30">
        <v>0</v>
      </c>
      <c r="H7" s="31">
        <f t="shared" si="1"/>
        <v>0</v>
      </c>
      <c r="I7" s="31">
        <f t="shared" si="2"/>
        <v>0.18535912236023111</v>
      </c>
      <c r="J7" s="32">
        <f t="shared" si="5"/>
        <v>27.794600397916653</v>
      </c>
      <c r="K7" s="32">
        <f t="shared" si="3"/>
        <v>5.5589200795833307</v>
      </c>
      <c r="L7" s="29">
        <v>40</v>
      </c>
      <c r="M7" s="33">
        <f t="shared" si="6"/>
        <v>0.125</v>
      </c>
      <c r="N7" s="29">
        <v>17</v>
      </c>
      <c r="O7" s="34">
        <f t="shared" ref="O7:P7" si="15">D7/7</f>
        <v>0.7142857142857143</v>
      </c>
      <c r="P7" s="34">
        <f t="shared" si="15"/>
        <v>0.5714285714285714</v>
      </c>
      <c r="Q7" s="29">
        <f t="shared" si="8"/>
        <v>13</v>
      </c>
      <c r="R7" s="29"/>
      <c r="S7" s="35">
        <v>1.32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8.1954048611111122E-2</v>
      </c>
      <c r="AD7" s="39">
        <f t="shared" si="12"/>
        <v>-0.56548293541666672</v>
      </c>
      <c r="AE7" s="39">
        <v>-5.8</v>
      </c>
      <c r="AF7" s="39">
        <v>-14.019483333333332</v>
      </c>
      <c r="AG7" s="39">
        <v>0</v>
      </c>
    </row>
    <row r="8" spans="1:33" ht="15.75" customHeight="1" x14ac:dyDescent="0.2">
      <c r="A8" s="28" t="s">
        <v>41</v>
      </c>
      <c r="B8" s="28" t="s">
        <v>154</v>
      </c>
      <c r="C8" s="15">
        <f t="shared" si="4"/>
        <v>27.14</v>
      </c>
      <c r="D8" s="29">
        <v>1</v>
      </c>
      <c r="E8" s="29">
        <v>0</v>
      </c>
      <c r="F8" s="30">
        <v>27.14</v>
      </c>
      <c r="G8" s="30">
        <v>0</v>
      </c>
      <c r="H8" s="31">
        <f t="shared" si="1"/>
        <v>0</v>
      </c>
      <c r="I8" s="31">
        <f t="shared" si="2"/>
        <v>0.11554544631233112</v>
      </c>
      <c r="J8" s="32">
        <f t="shared" si="5"/>
        <v>3.1359034129166665</v>
      </c>
      <c r="K8" s="32">
        <f t="shared" si="3"/>
        <v>3.1359034129166665</v>
      </c>
      <c r="L8" s="29">
        <v>18</v>
      </c>
      <c r="M8" s="33">
        <f t="shared" si="6"/>
        <v>5.5555555555555552E-2</v>
      </c>
      <c r="N8" s="29">
        <v>14</v>
      </c>
      <c r="O8" s="34">
        <f t="shared" ref="O8:P8" si="16">D8/7</f>
        <v>0.14285714285714285</v>
      </c>
      <c r="P8" s="34">
        <f t="shared" si="16"/>
        <v>0</v>
      </c>
      <c r="Q8" s="29">
        <f t="shared" si="8"/>
        <v>98</v>
      </c>
      <c r="R8" s="29"/>
      <c r="S8" s="35">
        <v>1.4408602150537599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8.1954048611111122E-2</v>
      </c>
      <c r="AD8" s="39">
        <f t="shared" si="12"/>
        <v>-0.11309658708333334</v>
      </c>
      <c r="AE8" s="39">
        <v>-5.8</v>
      </c>
      <c r="AF8" s="39">
        <v>-14.02</v>
      </c>
      <c r="AG8" s="39">
        <v>0</v>
      </c>
    </row>
    <row r="9" spans="1:33" ht="15.75" customHeight="1" x14ac:dyDescent="0.2">
      <c r="A9" s="28" t="s">
        <v>43</v>
      </c>
      <c r="B9" s="28" t="s">
        <v>851</v>
      </c>
      <c r="C9" s="15" t="str">
        <f t="shared" si="4"/>
        <v xml:space="preserve"> - </v>
      </c>
      <c r="D9" s="29">
        <v>0</v>
      </c>
      <c r="E9" s="29">
        <v>5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10</v>
      </c>
      <c r="O9" s="34">
        <f t="shared" ref="O9:P9" si="17">D9/7</f>
        <v>0</v>
      </c>
      <c r="P9" s="34">
        <f t="shared" si="17"/>
        <v>0.7142857142857143</v>
      </c>
      <c r="Q9" s="29">
        <f t="shared" si="8"/>
        <v>14</v>
      </c>
      <c r="R9" s="29"/>
      <c r="S9" s="35">
        <v>1.55151515151515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8.1954048611111122E-2</v>
      </c>
      <c r="AD9" s="39">
        <f t="shared" si="12"/>
        <v>0</v>
      </c>
      <c r="AE9" s="39">
        <v>-5.8</v>
      </c>
      <c r="AF9" s="39">
        <v>-14.177816666666599</v>
      </c>
      <c r="AG9" s="39">
        <v>0</v>
      </c>
    </row>
    <row r="10" spans="1:33" ht="15.75" customHeight="1" x14ac:dyDescent="0.2">
      <c r="A10" s="28" t="s">
        <v>44</v>
      </c>
      <c r="B10" s="28" t="s">
        <v>851</v>
      </c>
      <c r="C10" s="15" t="str">
        <f t="shared" si="4"/>
        <v xml:space="preserve"> - </v>
      </c>
      <c r="D10" s="29">
        <v>0</v>
      </c>
      <c r="E10" s="29">
        <v>1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9</v>
      </c>
      <c r="O10" s="34">
        <f t="shared" ref="O10:P10" si="18">D10/7</f>
        <v>0</v>
      </c>
      <c r="P10" s="34">
        <f t="shared" si="18"/>
        <v>0.14285714285714285</v>
      </c>
      <c r="Q10" s="29">
        <f t="shared" si="8"/>
        <v>63</v>
      </c>
      <c r="R10" s="29"/>
      <c r="S10" s="35">
        <v>1.63758389261744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8.1954048611111122E-2</v>
      </c>
      <c r="AD10" s="39">
        <f t="shared" si="12"/>
        <v>0</v>
      </c>
      <c r="AE10" s="39">
        <v>-5.8</v>
      </c>
      <c r="AF10" s="39">
        <v>-14.177816666666599</v>
      </c>
      <c r="AG10" s="39">
        <v>0</v>
      </c>
    </row>
    <row r="11" spans="1:33" ht="15.75" customHeight="1" x14ac:dyDescent="0.2">
      <c r="A11" s="28" t="s">
        <v>45</v>
      </c>
      <c r="B11" s="28" t="s">
        <v>851</v>
      </c>
      <c r="C11" s="15">
        <f t="shared" si="4"/>
        <v>36.204999999999998</v>
      </c>
      <c r="D11" s="29">
        <v>4</v>
      </c>
      <c r="E11" s="29">
        <v>1</v>
      </c>
      <c r="F11" s="30">
        <v>144.82</v>
      </c>
      <c r="G11" s="30">
        <v>0</v>
      </c>
      <c r="H11" s="31">
        <f t="shared" si="1"/>
        <v>0</v>
      </c>
      <c r="I11" s="31">
        <f t="shared" si="2"/>
        <v>0.29507904284629383</v>
      </c>
      <c r="J11" s="32">
        <f t="shared" si="5"/>
        <v>42.733346985000267</v>
      </c>
      <c r="K11" s="32">
        <f t="shared" si="3"/>
        <v>10.683336746250067</v>
      </c>
      <c r="L11" s="29">
        <v>15</v>
      </c>
      <c r="M11" s="33">
        <f t="shared" si="6"/>
        <v>0.26666666666666666</v>
      </c>
      <c r="N11" s="29">
        <v>4</v>
      </c>
      <c r="O11" s="34">
        <f t="shared" ref="O11:P11" si="19">D11/7</f>
        <v>0.5714285714285714</v>
      </c>
      <c r="P11" s="34">
        <f t="shared" si="19"/>
        <v>0.14285714285714285</v>
      </c>
      <c r="Q11" s="29">
        <f t="shared" si="8"/>
        <v>5</v>
      </c>
      <c r="R11" s="29"/>
      <c r="S11" s="35">
        <v>1.8879999999999999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8.1954048611111122E-2</v>
      </c>
      <c r="AD11" s="39">
        <f t="shared" si="12"/>
        <v>-0.45238634833333335</v>
      </c>
      <c r="AE11" s="39">
        <v>-5.8</v>
      </c>
      <c r="AF11" s="39">
        <v>-14.177816666666599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35.97</v>
      </c>
      <c r="D12" s="29">
        <v>1</v>
      </c>
      <c r="E12" s="29">
        <v>1</v>
      </c>
      <c r="F12" s="30">
        <v>35.97</v>
      </c>
      <c r="G12" s="30">
        <v>0</v>
      </c>
      <c r="H12" s="31">
        <f t="shared" si="1"/>
        <v>0</v>
      </c>
      <c r="I12" s="31">
        <f t="shared" si="2"/>
        <v>0.29145362096886474</v>
      </c>
      <c r="J12" s="32">
        <f t="shared" si="5"/>
        <v>10.483586746250065</v>
      </c>
      <c r="K12" s="32">
        <f t="shared" si="3"/>
        <v>10.483586746250065</v>
      </c>
      <c r="L12" s="29">
        <v>11</v>
      </c>
      <c r="M12" s="33">
        <f t="shared" si="6"/>
        <v>9.0909090909090912E-2</v>
      </c>
      <c r="N12" s="29">
        <v>2</v>
      </c>
      <c r="O12" s="34">
        <f t="shared" ref="O12:P12" si="20">D12/7</f>
        <v>0.14285714285714285</v>
      </c>
      <c r="P12" s="34">
        <f t="shared" si="20"/>
        <v>0.14285714285714285</v>
      </c>
      <c r="Q12" s="29">
        <f t="shared" si="8"/>
        <v>7</v>
      </c>
      <c r="R12" s="29"/>
      <c r="S12" s="35">
        <v>2.0370370370370301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8.1954048611111122E-2</v>
      </c>
      <c r="AD12" s="39">
        <f t="shared" si="12"/>
        <v>-0.11309658708333334</v>
      </c>
      <c r="AE12" s="39">
        <v>-5.8</v>
      </c>
      <c r="AF12" s="39">
        <v>-14.177816666666599</v>
      </c>
      <c r="AG12" s="39">
        <v>0</v>
      </c>
    </row>
    <row r="13" spans="1:33" ht="15.75" customHeight="1" x14ac:dyDescent="0.2">
      <c r="A13" s="28" t="s">
        <v>47</v>
      </c>
      <c r="B13" s="28" t="s">
        <v>817</v>
      </c>
      <c r="C13" s="15">
        <f t="shared" si="4"/>
        <v>36.1</v>
      </c>
      <c r="D13" s="29">
        <v>1</v>
      </c>
      <c r="E13" s="29">
        <v>0</v>
      </c>
      <c r="F13" s="32">
        <v>36.1</v>
      </c>
      <c r="G13" s="30">
        <v>0</v>
      </c>
      <c r="H13" s="31">
        <f t="shared" si="1"/>
        <v>0</v>
      </c>
      <c r="I13" s="31">
        <f t="shared" si="2"/>
        <v>0.29115660423592149</v>
      </c>
      <c r="J13" s="32">
        <f t="shared" si="5"/>
        <v>10.510753412916767</v>
      </c>
      <c r="K13" s="32">
        <f t="shared" si="3"/>
        <v>10.510753412916767</v>
      </c>
      <c r="L13" s="29">
        <v>5</v>
      </c>
      <c r="M13" s="33">
        <f t="shared" si="6"/>
        <v>0.2</v>
      </c>
      <c r="N13" s="29">
        <v>1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7</v>
      </c>
      <c r="R13" s="29"/>
      <c r="S13" s="35">
        <v>2.05607476635514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8.1954048611111122E-2</v>
      </c>
      <c r="AD13" s="39">
        <f t="shared" si="12"/>
        <v>-0.11309658708333334</v>
      </c>
      <c r="AE13" s="39">
        <v>-5.8</v>
      </c>
      <c r="AF13" s="39">
        <v>-14.261149999999899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1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2.1176470588235201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8.1954048611111122E-2</v>
      </c>
      <c r="AD14" s="39">
        <f t="shared" si="12"/>
        <v>0</v>
      </c>
      <c r="AE14" s="39">
        <v>-5.8</v>
      </c>
      <c r="AF14" s="39">
        <v>-14.261149999999899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1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>
        <v>2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8.1954048611111122E-2</v>
      </c>
      <c r="AD15" s="39">
        <f t="shared" si="12"/>
        <v>0</v>
      </c>
      <c r="AE15" s="39">
        <v>-5.8</v>
      </c>
      <c r="AF15" s="39">
        <v>-14.261149999999899</v>
      </c>
      <c r="AG15" s="39">
        <v>0</v>
      </c>
    </row>
    <row r="16" spans="1:33" ht="15.75" customHeight="1" x14ac:dyDescent="0.2">
      <c r="A16" s="28" t="s">
        <v>50</v>
      </c>
      <c r="B16" s="28"/>
      <c r="C16" s="15">
        <f t="shared" si="4"/>
        <v>32.78</v>
      </c>
      <c r="D16" s="29">
        <v>1</v>
      </c>
      <c r="E16" s="29">
        <v>0</v>
      </c>
      <c r="F16" s="32">
        <v>32.78</v>
      </c>
      <c r="G16" s="30">
        <v>0</v>
      </c>
      <c r="H16" s="31">
        <f t="shared" si="1"/>
        <v>0</v>
      </c>
      <c r="I16" s="31">
        <f t="shared" si="2"/>
        <v>0.23455623590350111</v>
      </c>
      <c r="J16" s="32">
        <f t="shared" si="5"/>
        <v>7.6887534129167667</v>
      </c>
      <c r="K16" s="32">
        <f t="shared" si="3"/>
        <v>7.6887534129167667</v>
      </c>
      <c r="L16" s="29">
        <v>18</v>
      </c>
      <c r="M16" s="33">
        <f t="shared" si="6"/>
        <v>5.5555555555555552E-2</v>
      </c>
      <c r="N16" s="29">
        <v>0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0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8.1954048611111122E-2</v>
      </c>
      <c r="AD16" s="39">
        <f t="shared" si="12"/>
        <v>-0.11309658708333334</v>
      </c>
      <c r="AE16" s="39">
        <v>-5.8</v>
      </c>
      <c r="AF16" s="39">
        <v>-14.261149999999899</v>
      </c>
      <c r="AG16" s="39">
        <v>0</v>
      </c>
    </row>
    <row r="17" spans="1:33" ht="15.75" customHeight="1" x14ac:dyDescent="0.2">
      <c r="A17" s="28" t="s">
        <v>51</v>
      </c>
      <c r="B17" s="28"/>
      <c r="C17" s="15">
        <f t="shared" si="4"/>
        <v>29.99</v>
      </c>
      <c r="D17" s="29">
        <v>1</v>
      </c>
      <c r="E17" s="29">
        <v>0</v>
      </c>
      <c r="F17" s="32">
        <v>29.99</v>
      </c>
      <c r="G17" s="30">
        <v>0</v>
      </c>
      <c r="H17" s="31">
        <f t="shared" si="1"/>
        <v>0</v>
      </c>
      <c r="I17" s="31">
        <f t="shared" si="2"/>
        <v>0.17730088072413358</v>
      </c>
      <c r="J17" s="32">
        <f t="shared" si="5"/>
        <v>5.3172534129167657</v>
      </c>
      <c r="K17" s="32">
        <f t="shared" si="3"/>
        <v>5.3172534129167657</v>
      </c>
      <c r="L17" s="29">
        <v>11</v>
      </c>
      <c r="M17" s="33">
        <f t="shared" si="6"/>
        <v>9.0909090909090912E-2</v>
      </c>
      <c r="N17" s="29">
        <v>0</v>
      </c>
      <c r="O17" s="34">
        <f t="shared" ref="O17:P17" si="25">D17/7</f>
        <v>0.14285714285714285</v>
      </c>
      <c r="P17" s="34">
        <f t="shared" si="25"/>
        <v>0</v>
      </c>
      <c r="Q17" s="29">
        <f t="shared" si="8"/>
        <v>0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8.1954048611111122E-2</v>
      </c>
      <c r="AD17" s="39">
        <f t="shared" si="12"/>
        <v>-0.11309658708333334</v>
      </c>
      <c r="AE17" s="39">
        <v>-5.8</v>
      </c>
      <c r="AF17" s="39">
        <v>-14.261149999999899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8.1954048611111122E-2</v>
      </c>
      <c r="AD18" s="39">
        <f t="shared" si="12"/>
        <v>0</v>
      </c>
      <c r="AE18" s="39">
        <v>-5.8</v>
      </c>
      <c r="AF18" s="39">
        <v>-14.261149999999899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8.1954048611111122E-2</v>
      </c>
      <c r="AD19" s="39">
        <f t="shared" si="12"/>
        <v>0</v>
      </c>
      <c r="AE19" s="39">
        <v>-5.8</v>
      </c>
      <c r="AF19" s="39">
        <v>-14.261149999999999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8.1954048611111122E-2</v>
      </c>
      <c r="AD20" s="39">
        <f t="shared" si="12"/>
        <v>0</v>
      </c>
      <c r="AE20" s="39">
        <v>-5.8</v>
      </c>
      <c r="AF20" s="39">
        <v>-14.261149999999999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8.1954048611111122E-2</v>
      </c>
      <c r="AD21" s="39">
        <f t="shared" si="12"/>
        <v>0</v>
      </c>
      <c r="AE21" s="39">
        <v>-5.8</v>
      </c>
      <c r="AF21" s="39">
        <v>-14.261149999999999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8.1954048611111122E-2</v>
      </c>
      <c r="AD22" s="39">
        <f t="shared" si="12"/>
        <v>0</v>
      </c>
      <c r="AE22" s="39">
        <v>-5.8</v>
      </c>
      <c r="AF22" s="39">
        <v>-14.261149999999999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8.1954048611111122E-2</v>
      </c>
      <c r="AD23" s="39">
        <f t="shared" si="12"/>
        <v>0</v>
      </c>
      <c r="AE23" s="39">
        <v>-5.8</v>
      </c>
      <c r="AF23" s="39">
        <v>-14.261149999999999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8.1954048611111122E-2</v>
      </c>
      <c r="AD24" s="39">
        <f t="shared" si="12"/>
        <v>0</v>
      </c>
      <c r="AE24" s="39">
        <v>-5.8</v>
      </c>
      <c r="AF24" s="39">
        <v>-14.261149999999999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8.1954048611111122E-2</v>
      </c>
      <c r="AD25" s="39">
        <f t="shared" si="12"/>
        <v>0</v>
      </c>
      <c r="AE25" s="25">
        <v>-5.8</v>
      </c>
      <c r="AF25" s="25">
        <v>-14.26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8.1954048611111122E-2</v>
      </c>
      <c r="AD26" s="39">
        <f t="shared" si="12"/>
        <v>0</v>
      </c>
      <c r="AE26" s="25">
        <v>-5.8</v>
      </c>
      <c r="AF26" s="25">
        <v>-14.261149999999899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8.1954048611111122E-2</v>
      </c>
      <c r="AD27" s="39">
        <f t="shared" si="12"/>
        <v>0</v>
      </c>
      <c r="AE27" s="25">
        <v>-5.8</v>
      </c>
      <c r="AF27" s="25">
        <v>-14.261149999999899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8.1954048611111122E-2</v>
      </c>
      <c r="AD28" s="39">
        <f t="shared" si="12"/>
        <v>0</v>
      </c>
      <c r="AE28" s="25">
        <v>-5.8</v>
      </c>
      <c r="AF28" s="25">
        <v>-14.261149999999899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8.1954048611111122E-2</v>
      </c>
      <c r="AD29" s="39">
        <f t="shared" si="12"/>
        <v>0</v>
      </c>
      <c r="AE29" s="25">
        <v>-5.8</v>
      </c>
      <c r="AF29" s="25">
        <v>-14.261149999999899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8.1954048611111122E-2</v>
      </c>
      <c r="AD30" s="39">
        <f t="shared" si="12"/>
        <v>0</v>
      </c>
      <c r="AE30" s="25">
        <v>-5.8</v>
      </c>
      <c r="AF30" s="25">
        <v>-13.997398184765601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8.1954048611111122E-2</v>
      </c>
      <c r="AD31" s="39">
        <f t="shared" si="12"/>
        <v>0</v>
      </c>
      <c r="AE31" s="45">
        <v>-5.8</v>
      </c>
      <c r="AF31" s="45">
        <v>-13.997398184765624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8.1954048611111122E-2</v>
      </c>
      <c r="AD32" s="39">
        <f t="shared" si="12"/>
        <v>0</v>
      </c>
      <c r="AE32" s="60">
        <v>-5.8</v>
      </c>
      <c r="AF32" s="60">
        <v>-13.997398184765601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Pull Handles - 3.75 Inch Handle Pulls - 25 Pack of Kitchen Cabinet Hardware")</f>
        <v>Oil Rubbed Bronze Kitchen Cabinet Pull Handles - 3.75 Inch Handle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Info!B1:BJ5000""),2,FALSE),"""")"),"B07XTLT2LG")</f>
        <v>B07XTLT2LG</v>
      </c>
      <c r="B2" s="2" t="s">
        <v>852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94.5" customHeight="1" x14ac:dyDescent="0.2">
      <c r="A3" s="83" t="s">
        <v>30</v>
      </c>
      <c r="B3" s="80"/>
      <c r="C3" s="3">
        <f>((AE32+AF32)/0.85)*-1</f>
        <v>21.729997864430118</v>
      </c>
      <c r="D3" s="4">
        <f>SUM(D4:D99702)</f>
        <v>207</v>
      </c>
      <c r="E3" s="4"/>
      <c r="F3" s="5">
        <f t="shared" ref="F3:G3" si="0">SUM(F4:F99702)</f>
        <v>6064.9299999999994</v>
      </c>
      <c r="G3" s="5">
        <f t="shared" si="0"/>
        <v>-260.31</v>
      </c>
      <c r="H3" s="6">
        <f t="shared" ref="H3:H32" si="1">G3/F3*-1</f>
        <v>4.2920528349049372E-2</v>
      </c>
      <c r="I3" s="7">
        <f t="shared" ref="I3:I32" si="2">J3/F3</f>
        <v>0.17912709178322236</v>
      </c>
      <c r="J3" s="5">
        <f>SUM(J4:J99702)</f>
        <v>1086.3932727688186</v>
      </c>
      <c r="K3" s="5">
        <f t="shared" ref="K3:K32" si="3">J3/D3</f>
        <v>5.2482766800426024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1.5 - May
1.5 - June
1.5 - July
1.5 - Aug
1.5 - Sept
1.5 - Oct
1.5 - Nov
1.5 - Dec
Disc - Jan
Disc - Feb")</f>
        <v>Disc - March
Disc - April
1.5 - May
1.5 - June
1.5 - July
1.5 - Aug
1.5 - Sept
1.5 - Oct
1.5 - Nov
1.5 -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29</v>
      </c>
      <c r="X3" s="6">
        <f>W3/D3</f>
        <v>0.14009661835748793</v>
      </c>
      <c r="Y3" s="5"/>
      <c r="Z3" s="4"/>
      <c r="AA3" s="4"/>
      <c r="AB3" s="4"/>
      <c r="AC3" s="4"/>
      <c r="AD3" s="5">
        <f>SUM(AD4:AD99702)</f>
        <v>-22.625610204229428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Info!B2:BZ3000""),37,FALSE)),"""")*-1"),-12.7904981847656)</f>
        <v>-12.7904981847656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283</v>
      </c>
      <c r="C4" s="15">
        <f t="shared" ref="C4:C32" si="4">IFERROR(F4/D4," - ")</f>
        <v>25.79</v>
      </c>
      <c r="D4" s="16">
        <v>10</v>
      </c>
      <c r="E4" s="16">
        <v>0</v>
      </c>
      <c r="F4" s="17">
        <v>257.89999999999998</v>
      </c>
      <c r="G4" s="17">
        <v>-25.839999999999996</v>
      </c>
      <c r="H4" s="18">
        <f t="shared" si="1"/>
        <v>0.10019387359441644</v>
      </c>
      <c r="I4" s="18">
        <f t="shared" si="2"/>
        <v>4.2895080310667653E-2</v>
      </c>
      <c r="J4" s="17">
        <f t="shared" ref="J4:J32" si="5">F4*0.85+G4+AF4*D4+D4*AE4+AG4+AD4</f>
        <v>11.062641212121187</v>
      </c>
      <c r="K4" s="17">
        <f t="shared" si="3"/>
        <v>1.1062641212121187</v>
      </c>
      <c r="L4" s="16">
        <v>27</v>
      </c>
      <c r="M4" s="19">
        <f t="shared" ref="M4:M32" si="6">IFERROR(D4/L4,"-")</f>
        <v>0.37037037037037035</v>
      </c>
      <c r="N4" s="16">
        <v>103</v>
      </c>
      <c r="O4" s="20">
        <f t="shared" ref="O4:P4" si="7">D4/7</f>
        <v>1.4285714285714286</v>
      </c>
      <c r="P4" s="20">
        <f t="shared" si="7"/>
        <v>0</v>
      </c>
      <c r="Q4" s="16">
        <f t="shared" ref="Q4:Q32" si="8">ROUNDDOWN(N4/(O4+P4),0)</f>
        <v>72</v>
      </c>
      <c r="R4" s="16"/>
      <c r="S4" s="21">
        <v>0.39716312056737502</v>
      </c>
      <c r="T4" s="14">
        <v>152</v>
      </c>
      <c r="U4" s="22" t="s">
        <v>33</v>
      </c>
      <c r="V4" s="23" t="s">
        <v>33</v>
      </c>
      <c r="W4" s="14">
        <v>4</v>
      </c>
      <c r="X4" s="24">
        <f t="shared" ref="X4:X32" si="9">IFERROR(W4/D4,0)</f>
        <v>0.4</v>
      </c>
      <c r="Y4" s="25">
        <f t="shared" ref="Y4:Y32" si="10">IFERROR(G4/(W4+Z4)*-1,0)</f>
        <v>6.4599999999999991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7.9200694444444442E-2</v>
      </c>
      <c r="AD4" s="25">
        <f t="shared" ref="AD4:AD32" si="12">IFERROR(AB4*AC4*D4*2,0)</f>
        <v>-1.0929695833333333</v>
      </c>
      <c r="AE4" s="25">
        <v>-5.42</v>
      </c>
      <c r="AF4" s="25">
        <v>-12.701938920454545</v>
      </c>
      <c r="AG4" s="25">
        <v>0</v>
      </c>
    </row>
    <row r="5" spans="1:33" ht="15.75" customHeight="1" x14ac:dyDescent="0.2">
      <c r="A5" s="28" t="s">
        <v>35</v>
      </c>
      <c r="B5" s="28" t="s">
        <v>283</v>
      </c>
      <c r="C5" s="15">
        <f t="shared" si="4"/>
        <v>26.212222222222223</v>
      </c>
      <c r="D5" s="29">
        <v>9</v>
      </c>
      <c r="E5" s="29">
        <v>0</v>
      </c>
      <c r="F5" s="30">
        <v>235.91</v>
      </c>
      <c r="G5" s="30">
        <v>-29.07</v>
      </c>
      <c r="H5" s="31">
        <f t="shared" si="1"/>
        <v>0.12322495867067949</v>
      </c>
      <c r="I5" s="31">
        <f t="shared" si="2"/>
        <v>3.1245972030349064E-2</v>
      </c>
      <c r="J5" s="32">
        <f t="shared" si="5"/>
        <v>7.3712372616796475</v>
      </c>
      <c r="K5" s="32">
        <f t="shared" si="3"/>
        <v>0.81902636240884974</v>
      </c>
      <c r="L5" s="29">
        <v>51</v>
      </c>
      <c r="M5" s="33">
        <f t="shared" si="6"/>
        <v>0.17647058823529413</v>
      </c>
      <c r="N5" s="29">
        <v>94</v>
      </c>
      <c r="O5" s="34">
        <f t="shared" ref="O5:P5" si="13">D5/7</f>
        <v>1.2857142857142858</v>
      </c>
      <c r="P5" s="34">
        <f t="shared" si="13"/>
        <v>0</v>
      </c>
      <c r="Q5" s="29">
        <f t="shared" si="8"/>
        <v>73</v>
      </c>
      <c r="R5" s="29"/>
      <c r="S5" s="35">
        <v>0.47337278106508801</v>
      </c>
      <c r="T5" s="28">
        <v>152</v>
      </c>
      <c r="U5" s="36" t="s">
        <v>33</v>
      </c>
      <c r="V5" s="37" t="s">
        <v>33</v>
      </c>
      <c r="W5" s="28">
        <v>3</v>
      </c>
      <c r="X5" s="38">
        <f t="shared" si="9"/>
        <v>0.33333333333333331</v>
      </c>
      <c r="Y5" s="39">
        <f t="shared" si="10"/>
        <v>4.8449999999999998</v>
      </c>
      <c r="Z5" s="28">
        <v>3</v>
      </c>
      <c r="AA5" s="28" t="s">
        <v>34</v>
      </c>
      <c r="AB5" s="40">
        <f t="shared" si="11"/>
        <v>-0.69</v>
      </c>
      <c r="AC5" s="41">
        <v>7.9292468134414831E-2</v>
      </c>
      <c r="AD5" s="39">
        <f t="shared" si="12"/>
        <v>-0.9848124542294322</v>
      </c>
      <c r="AE5" s="39">
        <v>-5.42</v>
      </c>
      <c r="AF5" s="39">
        <v>-12.701938920454545</v>
      </c>
      <c r="AG5" s="39">
        <v>0</v>
      </c>
    </row>
    <row r="6" spans="1:33" ht="15.75" customHeight="1" x14ac:dyDescent="0.2">
      <c r="A6" s="28" t="s">
        <v>37</v>
      </c>
      <c r="B6" s="28" t="s">
        <v>283</v>
      </c>
      <c r="C6" s="15">
        <f t="shared" si="4"/>
        <v>25.990000000000002</v>
      </c>
      <c r="D6" s="29">
        <v>7</v>
      </c>
      <c r="E6" s="29">
        <v>0</v>
      </c>
      <c r="F6" s="30">
        <v>181.93</v>
      </c>
      <c r="G6" s="30">
        <v>-28.709999999999997</v>
      </c>
      <c r="H6" s="31">
        <f t="shared" si="1"/>
        <v>0.15780794811191115</v>
      </c>
      <c r="I6" s="31">
        <f t="shared" si="2"/>
        <v>-9.2791246716601317E-3</v>
      </c>
      <c r="J6" s="32">
        <f t="shared" si="5"/>
        <v>-1.688151151515128</v>
      </c>
      <c r="K6" s="32">
        <f t="shared" si="3"/>
        <v>-0.24116445021644686</v>
      </c>
      <c r="L6" s="29">
        <v>47</v>
      </c>
      <c r="M6" s="33">
        <f t="shared" si="6"/>
        <v>0.14893617021276595</v>
      </c>
      <c r="N6" s="29">
        <v>88</v>
      </c>
      <c r="O6" s="34">
        <f t="shared" ref="O6:P6" si="14">D6/7</f>
        <v>1</v>
      </c>
      <c r="P6" s="34">
        <f t="shared" si="14"/>
        <v>0</v>
      </c>
      <c r="Q6" s="29">
        <f t="shared" si="8"/>
        <v>88</v>
      </c>
      <c r="R6" s="29"/>
      <c r="S6" s="35">
        <v>0.45112781954887199</v>
      </c>
      <c r="T6" s="28">
        <v>152</v>
      </c>
      <c r="U6" s="36" t="s">
        <v>33</v>
      </c>
      <c r="V6" s="37" t="s">
        <v>38</v>
      </c>
      <c r="W6" s="28">
        <v>4</v>
      </c>
      <c r="X6" s="38">
        <f t="shared" si="9"/>
        <v>0.5714285714285714</v>
      </c>
      <c r="Y6" s="39">
        <f t="shared" si="10"/>
        <v>3.5887499999999997</v>
      </c>
      <c r="Z6" s="28">
        <v>4</v>
      </c>
      <c r="AA6" s="28" t="s">
        <v>34</v>
      </c>
      <c r="AB6" s="40">
        <f t="shared" si="11"/>
        <v>-0.69</v>
      </c>
      <c r="AC6" s="41">
        <v>7.9200694444444442E-2</v>
      </c>
      <c r="AD6" s="39">
        <f t="shared" si="12"/>
        <v>-0.76507870833333325</v>
      </c>
      <c r="AE6" s="39">
        <v>-5.42</v>
      </c>
      <c r="AF6" s="39">
        <v>-12.701938920454545</v>
      </c>
      <c r="AG6" s="39">
        <v>0</v>
      </c>
    </row>
    <row r="7" spans="1:33" ht="15.75" customHeight="1" x14ac:dyDescent="0.2">
      <c r="A7" s="28" t="s">
        <v>39</v>
      </c>
      <c r="B7" s="28" t="s">
        <v>820</v>
      </c>
      <c r="C7" s="15">
        <f t="shared" si="4"/>
        <v>25.99</v>
      </c>
      <c r="D7" s="29">
        <v>11</v>
      </c>
      <c r="E7" s="29">
        <v>0</v>
      </c>
      <c r="F7" s="30">
        <v>285.89</v>
      </c>
      <c r="G7" s="30">
        <v>-29.03</v>
      </c>
      <c r="H7" s="31">
        <f t="shared" si="1"/>
        <v>0.10154255133093149</v>
      </c>
      <c r="I7" s="31">
        <f t="shared" si="2"/>
        <v>4.6986272109319452E-2</v>
      </c>
      <c r="J7" s="32">
        <f t="shared" si="5"/>
        <v>13.432905333333338</v>
      </c>
      <c r="K7" s="32">
        <f t="shared" si="3"/>
        <v>1.2211732121212124</v>
      </c>
      <c r="L7" s="29">
        <v>48</v>
      </c>
      <c r="M7" s="33">
        <f t="shared" si="6"/>
        <v>0.22916666666666666</v>
      </c>
      <c r="N7" s="29">
        <v>77</v>
      </c>
      <c r="O7" s="34">
        <f t="shared" ref="O7:P7" si="15">D7/7</f>
        <v>1.5714285714285714</v>
      </c>
      <c r="P7" s="34">
        <f t="shared" si="15"/>
        <v>0</v>
      </c>
      <c r="Q7" s="29">
        <f t="shared" si="8"/>
        <v>49</v>
      </c>
      <c r="R7" s="29"/>
      <c r="S7" s="35">
        <v>0.58485639686683999</v>
      </c>
      <c r="T7" s="28">
        <v>152</v>
      </c>
      <c r="U7" s="36" t="s">
        <v>33</v>
      </c>
      <c r="V7" s="37" t="s">
        <v>38</v>
      </c>
      <c r="W7" s="28">
        <v>5</v>
      </c>
      <c r="X7" s="38">
        <f t="shared" si="9"/>
        <v>0.45454545454545453</v>
      </c>
      <c r="Y7" s="39">
        <f t="shared" si="10"/>
        <v>5.806</v>
      </c>
      <c r="Z7" s="28">
        <v>0</v>
      </c>
      <c r="AA7" s="28" t="s">
        <v>34</v>
      </c>
      <c r="AB7" s="40">
        <f t="shared" si="11"/>
        <v>-0.69</v>
      </c>
      <c r="AC7" s="41">
        <v>7.9200694444444442E-2</v>
      </c>
      <c r="AD7" s="39">
        <f t="shared" si="12"/>
        <v>-1.2022665416666665</v>
      </c>
      <c r="AE7" s="39">
        <v>-5.42</v>
      </c>
      <c r="AF7" s="39">
        <v>-12.701938920454545</v>
      </c>
      <c r="AG7" s="39">
        <v>0</v>
      </c>
    </row>
    <row r="8" spans="1:33" ht="15.75" customHeight="1" x14ac:dyDescent="0.2">
      <c r="A8" s="28" t="s">
        <v>41</v>
      </c>
      <c r="B8" s="28" t="s">
        <v>853</v>
      </c>
      <c r="C8" s="15">
        <f t="shared" si="4"/>
        <v>27.99</v>
      </c>
      <c r="D8" s="29">
        <v>6</v>
      </c>
      <c r="E8" s="29">
        <v>0</v>
      </c>
      <c r="F8" s="30">
        <v>167.94</v>
      </c>
      <c r="G8" s="30">
        <v>-28.330000000000002</v>
      </c>
      <c r="H8" s="31">
        <f t="shared" si="1"/>
        <v>0.16869119923782305</v>
      </c>
      <c r="I8" s="31">
        <f t="shared" si="2"/>
        <v>3.0029881207574206E-2</v>
      </c>
      <c r="J8" s="32">
        <f t="shared" si="5"/>
        <v>5.0432182500000122</v>
      </c>
      <c r="K8" s="32">
        <f t="shared" si="3"/>
        <v>0.840536375000002</v>
      </c>
      <c r="L8" s="29">
        <v>37</v>
      </c>
      <c r="M8" s="33">
        <f t="shared" si="6"/>
        <v>0.16216216216216217</v>
      </c>
      <c r="N8" s="29">
        <v>71</v>
      </c>
      <c r="O8" s="34">
        <f t="shared" ref="O8:P8" si="16">D8/7</f>
        <v>0.8571428571428571</v>
      </c>
      <c r="P8" s="34">
        <f t="shared" si="16"/>
        <v>0</v>
      </c>
      <c r="Q8" s="29">
        <f t="shared" si="8"/>
        <v>82</v>
      </c>
      <c r="R8" s="29"/>
      <c r="S8" s="35">
        <v>0.71794871794871795</v>
      </c>
      <c r="T8" s="28">
        <v>152</v>
      </c>
      <c r="U8" s="36" t="s">
        <v>33</v>
      </c>
      <c r="V8" s="37" t="s">
        <v>33</v>
      </c>
      <c r="W8" s="28">
        <v>3</v>
      </c>
      <c r="X8" s="38">
        <f t="shared" si="9"/>
        <v>0.5</v>
      </c>
      <c r="Y8" s="39">
        <f t="shared" si="10"/>
        <v>4.7216666666666667</v>
      </c>
      <c r="Z8" s="28">
        <v>3</v>
      </c>
      <c r="AA8" s="28" t="s">
        <v>34</v>
      </c>
      <c r="AB8" s="40">
        <f t="shared" si="11"/>
        <v>-0.69</v>
      </c>
      <c r="AC8" s="41">
        <v>7.9200694444444442E-2</v>
      </c>
      <c r="AD8" s="39">
        <f t="shared" si="12"/>
        <v>-0.65578174999999994</v>
      </c>
      <c r="AE8" s="39">
        <v>-5.42</v>
      </c>
      <c r="AF8" s="39">
        <v>-12.7</v>
      </c>
      <c r="AG8" s="39">
        <v>0</v>
      </c>
    </row>
    <row r="9" spans="1:33" ht="15.75" customHeight="1" x14ac:dyDescent="0.2">
      <c r="A9" s="28" t="s">
        <v>43</v>
      </c>
      <c r="B9" s="28" t="s">
        <v>154</v>
      </c>
      <c r="C9" s="15">
        <f t="shared" si="4"/>
        <v>30.99</v>
      </c>
      <c r="D9" s="29">
        <v>6</v>
      </c>
      <c r="E9" s="29">
        <v>0</v>
      </c>
      <c r="F9" s="30">
        <v>185.94</v>
      </c>
      <c r="G9" s="30">
        <v>-24.229999999999993</v>
      </c>
      <c r="H9" s="31">
        <f t="shared" si="1"/>
        <v>0.13031085296332146</v>
      </c>
      <c r="I9" s="31">
        <f t="shared" si="2"/>
        <v>0.12767022878836845</v>
      </c>
      <c r="J9" s="32">
        <f t="shared" si="5"/>
        <v>23.739002340909227</v>
      </c>
      <c r="K9" s="32">
        <f t="shared" si="3"/>
        <v>3.9565003901515379</v>
      </c>
      <c r="L9" s="29">
        <v>39</v>
      </c>
      <c r="M9" s="33">
        <f t="shared" si="6"/>
        <v>0.15384615384615385</v>
      </c>
      <c r="N9" s="29">
        <v>66</v>
      </c>
      <c r="O9" s="34">
        <f t="shared" ref="O9:P9" si="17">D9/7</f>
        <v>0.8571428571428571</v>
      </c>
      <c r="P9" s="34">
        <f t="shared" si="17"/>
        <v>0</v>
      </c>
      <c r="Q9" s="29">
        <f t="shared" si="8"/>
        <v>77</v>
      </c>
      <c r="R9" s="29"/>
      <c r="S9" s="35">
        <v>0.77492877492877399</v>
      </c>
      <c r="T9" s="28">
        <v>3952</v>
      </c>
      <c r="U9" s="36">
        <v>3000</v>
      </c>
      <c r="V9" s="37" t="s">
        <v>854</v>
      </c>
      <c r="W9" s="28">
        <v>4</v>
      </c>
      <c r="X9" s="38">
        <f t="shared" si="9"/>
        <v>0.66666666666666663</v>
      </c>
      <c r="Y9" s="39">
        <f t="shared" si="10"/>
        <v>4.8459999999999983</v>
      </c>
      <c r="Z9" s="28">
        <v>1</v>
      </c>
      <c r="AA9" s="28" t="s">
        <v>34</v>
      </c>
      <c r="AB9" s="40">
        <f t="shared" si="11"/>
        <v>-0.69</v>
      </c>
      <c r="AC9" s="41">
        <v>7.9200694444444442E-2</v>
      </c>
      <c r="AD9" s="39">
        <f t="shared" si="12"/>
        <v>-0.65578174999999994</v>
      </c>
      <c r="AE9" s="39">
        <v>-5.42</v>
      </c>
      <c r="AF9" s="39">
        <v>-12.8173693181818</v>
      </c>
      <c r="AG9" s="39">
        <v>0</v>
      </c>
    </row>
    <row r="10" spans="1:33" ht="15.75" customHeight="1" x14ac:dyDescent="0.2">
      <c r="A10" s="28" t="s">
        <v>44</v>
      </c>
      <c r="B10" s="28" t="s">
        <v>154</v>
      </c>
      <c r="C10" s="15">
        <f t="shared" si="4"/>
        <v>30.99</v>
      </c>
      <c r="D10" s="29">
        <v>4</v>
      </c>
      <c r="E10" s="29">
        <v>0</v>
      </c>
      <c r="F10" s="30">
        <v>123.96</v>
      </c>
      <c r="G10" s="30">
        <v>-22.11</v>
      </c>
      <c r="H10" s="31">
        <f t="shared" si="1"/>
        <v>0.17836398838334946</v>
      </c>
      <c r="I10" s="31">
        <f t="shared" si="2"/>
        <v>7.9617093368340219E-2</v>
      </c>
      <c r="J10" s="32">
        <f t="shared" si="5"/>
        <v>9.8693348939394525</v>
      </c>
      <c r="K10" s="32">
        <f t="shared" si="3"/>
        <v>2.4673337234848631</v>
      </c>
      <c r="L10" s="29">
        <v>40</v>
      </c>
      <c r="M10" s="33">
        <f t="shared" si="6"/>
        <v>0.1</v>
      </c>
      <c r="N10" s="29">
        <v>63</v>
      </c>
      <c r="O10" s="34">
        <f t="shared" ref="O10:P10" si="18">D10/7</f>
        <v>0.5714285714285714</v>
      </c>
      <c r="P10" s="34">
        <f t="shared" si="18"/>
        <v>0</v>
      </c>
      <c r="Q10" s="29">
        <f t="shared" si="8"/>
        <v>110</v>
      </c>
      <c r="R10" s="29"/>
      <c r="S10" s="35">
        <v>0.824242424242424</v>
      </c>
      <c r="T10" s="28">
        <v>3184</v>
      </c>
      <c r="U10" s="36">
        <v>3000</v>
      </c>
      <c r="V10" s="37" t="s">
        <v>855</v>
      </c>
      <c r="W10" s="28">
        <v>2</v>
      </c>
      <c r="X10" s="38">
        <f t="shared" si="9"/>
        <v>0.5</v>
      </c>
      <c r="Y10" s="39">
        <f t="shared" si="10"/>
        <v>7.37</v>
      </c>
      <c r="Z10" s="28">
        <v>1</v>
      </c>
      <c r="AA10" s="28" t="s">
        <v>34</v>
      </c>
      <c r="AB10" s="40">
        <f t="shared" si="11"/>
        <v>-0.69</v>
      </c>
      <c r="AC10" s="41">
        <v>7.9200694444444442E-2</v>
      </c>
      <c r="AD10" s="39">
        <f t="shared" si="12"/>
        <v>-0.43718783333333328</v>
      </c>
      <c r="AE10" s="39">
        <v>-5.42</v>
      </c>
      <c r="AF10" s="39">
        <v>-12.8173693181818</v>
      </c>
      <c r="AG10" s="39">
        <v>0</v>
      </c>
    </row>
    <row r="11" spans="1:33" ht="15.75" customHeight="1" x14ac:dyDescent="0.2">
      <c r="A11" s="28" t="s">
        <v>45</v>
      </c>
      <c r="B11" s="28" t="s">
        <v>856</v>
      </c>
      <c r="C11" s="15">
        <f t="shared" si="4"/>
        <v>30.990000000000002</v>
      </c>
      <c r="D11" s="29">
        <v>8</v>
      </c>
      <c r="E11" s="29">
        <v>0</v>
      </c>
      <c r="F11" s="30">
        <v>247.92000000000002</v>
      </c>
      <c r="G11" s="30">
        <v>-21.580000000000002</v>
      </c>
      <c r="H11" s="31">
        <f t="shared" si="1"/>
        <v>8.7044207808970639E-2</v>
      </c>
      <c r="I11" s="31">
        <f t="shared" si="2"/>
        <v>0.17093687394271909</v>
      </c>
      <c r="J11" s="32">
        <f t="shared" si="5"/>
        <v>42.37866978787892</v>
      </c>
      <c r="K11" s="32">
        <f t="shared" si="3"/>
        <v>5.297333723484865</v>
      </c>
      <c r="L11" s="29">
        <v>28</v>
      </c>
      <c r="M11" s="33">
        <f t="shared" si="6"/>
        <v>0.2857142857142857</v>
      </c>
      <c r="N11" s="29">
        <v>55</v>
      </c>
      <c r="O11" s="34">
        <f t="shared" ref="O11:P11" si="19">D11/7</f>
        <v>1.1428571428571428</v>
      </c>
      <c r="P11" s="34">
        <f t="shared" si="19"/>
        <v>0</v>
      </c>
      <c r="Q11" s="29">
        <f t="shared" si="8"/>
        <v>48</v>
      </c>
      <c r="R11" s="29"/>
      <c r="S11" s="35">
        <v>0.74035989717223605</v>
      </c>
      <c r="T11" s="28">
        <v>304</v>
      </c>
      <c r="U11" s="36">
        <v>32</v>
      </c>
      <c r="V11" s="37" t="s">
        <v>857</v>
      </c>
      <c r="W11" s="28">
        <v>1</v>
      </c>
      <c r="X11" s="38">
        <f t="shared" si="9"/>
        <v>0.125</v>
      </c>
      <c r="Y11" s="39">
        <f t="shared" si="10"/>
        <v>10.790000000000001</v>
      </c>
      <c r="Z11" s="28">
        <v>1</v>
      </c>
      <c r="AA11" s="28" t="s">
        <v>34</v>
      </c>
      <c r="AB11" s="40">
        <f t="shared" si="11"/>
        <v>-0.69</v>
      </c>
      <c r="AC11" s="41">
        <v>7.9200694444444442E-2</v>
      </c>
      <c r="AD11" s="39">
        <f t="shared" si="12"/>
        <v>-0.87437566666666655</v>
      </c>
      <c r="AE11" s="39">
        <v>-5.42</v>
      </c>
      <c r="AF11" s="39">
        <v>-12.8173693181818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34.99</v>
      </c>
      <c r="D12" s="29">
        <v>6</v>
      </c>
      <c r="E12" s="29">
        <v>0</v>
      </c>
      <c r="F12" s="30">
        <v>209.94</v>
      </c>
      <c r="G12" s="30">
        <v>-4.18</v>
      </c>
      <c r="H12" s="31">
        <f t="shared" si="1"/>
        <v>1.9910450604934741E-2</v>
      </c>
      <c r="I12" s="31">
        <f t="shared" si="2"/>
        <v>0.30574927284418968</v>
      </c>
      <c r="J12" s="32">
        <f t="shared" si="5"/>
        <v>64.189002340909184</v>
      </c>
      <c r="K12" s="32">
        <f t="shared" si="3"/>
        <v>10.698167056818198</v>
      </c>
      <c r="L12" s="29">
        <v>37</v>
      </c>
      <c r="M12" s="33">
        <f t="shared" si="6"/>
        <v>0.16216216216216217</v>
      </c>
      <c r="N12" s="29">
        <v>49</v>
      </c>
      <c r="O12" s="34">
        <f t="shared" ref="O12:P12" si="20">D12/7</f>
        <v>0.8571428571428571</v>
      </c>
      <c r="P12" s="34">
        <f t="shared" si="20"/>
        <v>0</v>
      </c>
      <c r="Q12" s="29">
        <f t="shared" si="8"/>
        <v>57</v>
      </c>
      <c r="R12" s="29"/>
      <c r="S12" s="35">
        <v>0.86956521739130399</v>
      </c>
      <c r="T12" s="28">
        <v>152</v>
      </c>
      <c r="U12" s="36">
        <v>32</v>
      </c>
      <c r="V12" s="37" t="s">
        <v>858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7.9200694444444442E-2</v>
      </c>
      <c r="AD12" s="39">
        <f t="shared" si="12"/>
        <v>-0.65578174999999994</v>
      </c>
      <c r="AE12" s="39">
        <v>-5.42</v>
      </c>
      <c r="AF12" s="39">
        <v>-12.8173693181818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34.99</v>
      </c>
      <c r="D13" s="29">
        <v>4</v>
      </c>
      <c r="E13" s="29">
        <v>0</v>
      </c>
      <c r="F13" s="32">
        <v>139.96</v>
      </c>
      <c r="G13" s="30">
        <v>0</v>
      </c>
      <c r="H13" s="31">
        <f t="shared" si="1"/>
        <v>0</v>
      </c>
      <c r="I13" s="31">
        <f t="shared" si="2"/>
        <v>0.32392343191128231</v>
      </c>
      <c r="J13" s="32">
        <f t="shared" si="5"/>
        <v>45.336323530303076</v>
      </c>
      <c r="K13" s="32">
        <f t="shared" si="3"/>
        <v>11.334080882575769</v>
      </c>
      <c r="L13" s="29">
        <v>22</v>
      </c>
      <c r="M13" s="33">
        <f t="shared" si="6"/>
        <v>0.18181818181818182</v>
      </c>
      <c r="N13" s="29">
        <v>45</v>
      </c>
      <c r="O13" s="34">
        <f t="shared" ref="O13:P13" si="21">D13/7</f>
        <v>0.5714285714285714</v>
      </c>
      <c r="P13" s="34">
        <f t="shared" si="21"/>
        <v>0</v>
      </c>
      <c r="Q13" s="29">
        <f t="shared" si="8"/>
        <v>78</v>
      </c>
      <c r="R13" s="29"/>
      <c r="S13" s="35">
        <v>0.88515406162464905</v>
      </c>
      <c r="T13" s="28">
        <v>152</v>
      </c>
      <c r="U13" s="36">
        <v>32</v>
      </c>
      <c r="V13" s="37" t="s">
        <v>859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7.9200694444444442E-2</v>
      </c>
      <c r="AD13" s="39">
        <f t="shared" si="12"/>
        <v>-0.43718783333333328</v>
      </c>
      <c r="AE13" s="39">
        <v>-5.42</v>
      </c>
      <c r="AF13" s="39">
        <v>-12.8781221590909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>
        <f t="shared" si="4"/>
        <v>34.99</v>
      </c>
      <c r="D14" s="29">
        <v>4</v>
      </c>
      <c r="E14" s="29">
        <v>0</v>
      </c>
      <c r="F14" s="32">
        <v>139.96</v>
      </c>
      <c r="G14" s="30">
        <v>-0.04</v>
      </c>
      <c r="H14" s="31">
        <f t="shared" si="1"/>
        <v>2.857959416976279E-4</v>
      </c>
      <c r="I14" s="31">
        <f t="shared" si="2"/>
        <v>0.32363763596958467</v>
      </c>
      <c r="J14" s="32">
        <f t="shared" si="5"/>
        <v>45.29632353030307</v>
      </c>
      <c r="K14" s="32">
        <f t="shared" si="3"/>
        <v>11.324080882575768</v>
      </c>
      <c r="L14" s="29">
        <v>25</v>
      </c>
      <c r="M14" s="33">
        <f t="shared" si="6"/>
        <v>0.16</v>
      </c>
      <c r="N14" s="29">
        <v>38</v>
      </c>
      <c r="O14" s="34">
        <f t="shared" ref="O14:P14" si="22">D14/7</f>
        <v>0.5714285714285714</v>
      </c>
      <c r="P14" s="34">
        <f t="shared" si="22"/>
        <v>0</v>
      </c>
      <c r="Q14" s="29">
        <f t="shared" si="8"/>
        <v>66</v>
      </c>
      <c r="R14" s="29"/>
      <c r="S14" s="35">
        <v>0.993865030674846</v>
      </c>
      <c r="T14" s="28">
        <v>152</v>
      </c>
      <c r="U14" s="36">
        <v>32</v>
      </c>
      <c r="V14" s="37" t="s">
        <v>859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7.9200694444444442E-2</v>
      </c>
      <c r="AD14" s="39">
        <f t="shared" si="12"/>
        <v>-0.43718783333333328</v>
      </c>
      <c r="AE14" s="39">
        <v>-5.42</v>
      </c>
      <c r="AF14" s="39">
        <v>-12.8781221590909</v>
      </c>
      <c r="AG14" s="39">
        <v>0</v>
      </c>
    </row>
    <row r="15" spans="1:33" ht="15.75" customHeight="1" x14ac:dyDescent="0.2">
      <c r="A15" s="28" t="s">
        <v>49</v>
      </c>
      <c r="B15" s="28" t="s">
        <v>500</v>
      </c>
      <c r="C15" s="15">
        <f t="shared" si="4"/>
        <v>34.99</v>
      </c>
      <c r="D15" s="29">
        <v>5</v>
      </c>
      <c r="E15" s="29">
        <v>0</v>
      </c>
      <c r="F15" s="32">
        <v>174.95000000000002</v>
      </c>
      <c r="G15" s="30">
        <v>0</v>
      </c>
      <c r="H15" s="31">
        <f t="shared" si="1"/>
        <v>0</v>
      </c>
      <c r="I15" s="31">
        <f t="shared" si="2"/>
        <v>0.32392343191128226</v>
      </c>
      <c r="J15" s="32">
        <f t="shared" si="5"/>
        <v>56.670404412878838</v>
      </c>
      <c r="K15" s="32">
        <f t="shared" si="3"/>
        <v>11.334080882575767</v>
      </c>
      <c r="L15" s="29">
        <v>27</v>
      </c>
      <c r="M15" s="33">
        <f t="shared" si="6"/>
        <v>0.18518518518518517</v>
      </c>
      <c r="N15" s="29">
        <v>33</v>
      </c>
      <c r="O15" s="34">
        <f t="shared" ref="O15:P15" si="23">D15/7</f>
        <v>0.7142857142857143</v>
      </c>
      <c r="P15" s="34">
        <f t="shared" si="23"/>
        <v>0</v>
      </c>
      <c r="Q15" s="29">
        <f t="shared" si="8"/>
        <v>46</v>
      </c>
      <c r="R15" s="29"/>
      <c r="S15" s="35">
        <v>1.0932475884244299</v>
      </c>
      <c r="T15" s="28">
        <v>152</v>
      </c>
      <c r="U15" s="36">
        <v>32</v>
      </c>
      <c r="V15" s="37" t="s">
        <v>859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7.9200694444444442E-2</v>
      </c>
      <c r="AD15" s="39">
        <f t="shared" si="12"/>
        <v>-0.54648479166666664</v>
      </c>
      <c r="AE15" s="39">
        <v>-5.42</v>
      </c>
      <c r="AF15" s="39">
        <v>-12.8781221590909</v>
      </c>
      <c r="AG15" s="39">
        <v>0</v>
      </c>
    </row>
    <row r="16" spans="1:33" ht="15.75" customHeight="1" x14ac:dyDescent="0.2">
      <c r="A16" s="28" t="s">
        <v>50</v>
      </c>
      <c r="B16" s="28" t="s">
        <v>172</v>
      </c>
      <c r="C16" s="15">
        <f t="shared" si="4"/>
        <v>35.132857142857148</v>
      </c>
      <c r="D16" s="29">
        <v>7</v>
      </c>
      <c r="E16" s="29">
        <v>0</v>
      </c>
      <c r="F16" s="32">
        <v>245.93000000000004</v>
      </c>
      <c r="G16" s="30">
        <v>0</v>
      </c>
      <c r="H16" s="31">
        <f t="shared" si="1"/>
        <v>0</v>
      </c>
      <c r="I16" s="31">
        <f t="shared" si="2"/>
        <v>0.32606256324169641</v>
      </c>
      <c r="J16" s="32">
        <f t="shared" si="5"/>
        <v>80.188566178030413</v>
      </c>
      <c r="K16" s="32">
        <f t="shared" si="3"/>
        <v>11.455509454004345</v>
      </c>
      <c r="L16" s="29">
        <v>34</v>
      </c>
      <c r="M16" s="33">
        <f t="shared" si="6"/>
        <v>0.20588235294117646</v>
      </c>
      <c r="N16" s="29">
        <v>27</v>
      </c>
      <c r="O16" s="34">
        <f t="shared" ref="O16:P16" si="24">D16/7</f>
        <v>1</v>
      </c>
      <c r="P16" s="34">
        <f t="shared" si="24"/>
        <v>0</v>
      </c>
      <c r="Q16" s="29">
        <f t="shared" si="8"/>
        <v>27</v>
      </c>
      <c r="R16" s="29"/>
      <c r="S16" s="35">
        <v>1.25179856115107</v>
      </c>
      <c r="T16" s="28">
        <v>152</v>
      </c>
      <c r="U16" s="36">
        <v>32</v>
      </c>
      <c r="V16" s="37" t="s">
        <v>860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7.9200694444444442E-2</v>
      </c>
      <c r="AD16" s="39">
        <f t="shared" si="12"/>
        <v>-0.76507870833333325</v>
      </c>
      <c r="AE16" s="39">
        <v>-5.42</v>
      </c>
      <c r="AF16" s="39">
        <v>-12.8781221590909</v>
      </c>
      <c r="AG16" s="39">
        <v>0</v>
      </c>
    </row>
    <row r="17" spans="1:33" ht="15.75" customHeight="1" x14ac:dyDescent="0.2">
      <c r="A17" s="28" t="s">
        <v>51</v>
      </c>
      <c r="B17" s="28" t="s">
        <v>500</v>
      </c>
      <c r="C17" s="15">
        <f t="shared" si="4"/>
        <v>28.49</v>
      </c>
      <c r="D17" s="29">
        <v>8</v>
      </c>
      <c r="E17" s="29">
        <v>0</v>
      </c>
      <c r="F17" s="32">
        <v>227.92</v>
      </c>
      <c r="G17" s="30">
        <v>-0.08</v>
      </c>
      <c r="H17" s="31">
        <f t="shared" si="1"/>
        <v>3.5100035100035104E-4</v>
      </c>
      <c r="I17" s="31">
        <f t="shared" si="2"/>
        <v>0.20354794252635178</v>
      </c>
      <c r="J17" s="32">
        <f t="shared" si="5"/>
        <v>46.392647060606095</v>
      </c>
      <c r="K17" s="32">
        <f t="shared" si="3"/>
        <v>5.7990808825757618</v>
      </c>
      <c r="L17" s="29">
        <v>25</v>
      </c>
      <c r="M17" s="33">
        <f t="shared" si="6"/>
        <v>0.32</v>
      </c>
      <c r="N17" s="29">
        <v>20</v>
      </c>
      <c r="O17" s="34">
        <f t="shared" ref="O17:P17" si="25">D17/7</f>
        <v>1.1428571428571428</v>
      </c>
      <c r="P17" s="34">
        <f t="shared" si="25"/>
        <v>0</v>
      </c>
      <c r="Q17" s="29">
        <f t="shared" si="8"/>
        <v>17</v>
      </c>
      <c r="R17" s="29"/>
      <c r="S17" s="35">
        <v>1.2923076923076899</v>
      </c>
      <c r="T17" s="28">
        <v>152</v>
      </c>
      <c r="U17" s="36">
        <v>32</v>
      </c>
      <c r="V17" s="37" t="s">
        <v>861</v>
      </c>
      <c r="W17" s="28">
        <v>0</v>
      </c>
      <c r="X17" s="38">
        <f t="shared" si="9"/>
        <v>0</v>
      </c>
      <c r="Y17" s="39">
        <f t="shared" si="10"/>
        <v>0.08</v>
      </c>
      <c r="Z17" s="28">
        <v>1</v>
      </c>
      <c r="AA17" s="28" t="s">
        <v>34</v>
      </c>
      <c r="AB17" s="40">
        <f t="shared" si="11"/>
        <v>-0.69</v>
      </c>
      <c r="AC17" s="41">
        <v>7.9200694444444442E-2</v>
      </c>
      <c r="AD17" s="39">
        <f t="shared" si="12"/>
        <v>-0.87437566666666655</v>
      </c>
      <c r="AE17" s="39">
        <v>-5.42</v>
      </c>
      <c r="AF17" s="39">
        <v>-12.8781221590909</v>
      </c>
      <c r="AG17" s="39">
        <v>0</v>
      </c>
    </row>
    <row r="18" spans="1:33" ht="15.75" customHeight="1" x14ac:dyDescent="0.2">
      <c r="A18" s="28" t="s">
        <v>52</v>
      </c>
      <c r="B18" s="28" t="s">
        <v>500</v>
      </c>
      <c r="C18" s="15">
        <f t="shared" si="4"/>
        <v>28.535454545454549</v>
      </c>
      <c r="D18" s="29">
        <v>11</v>
      </c>
      <c r="E18" s="29">
        <v>0</v>
      </c>
      <c r="F18" s="32">
        <v>313.89000000000004</v>
      </c>
      <c r="G18" s="30">
        <v>0</v>
      </c>
      <c r="H18" s="31">
        <f t="shared" si="1"/>
        <v>0</v>
      </c>
      <c r="I18" s="31">
        <f t="shared" si="2"/>
        <v>0.20492812675884375</v>
      </c>
      <c r="J18" s="32">
        <f t="shared" si="5"/>
        <v>64.324889708333473</v>
      </c>
      <c r="K18" s="32">
        <f t="shared" si="3"/>
        <v>5.8477172462121336</v>
      </c>
      <c r="L18" s="29">
        <v>36</v>
      </c>
      <c r="M18" s="33">
        <f t="shared" si="6"/>
        <v>0.30555555555555558</v>
      </c>
      <c r="N18" s="29">
        <v>128</v>
      </c>
      <c r="O18" s="34">
        <f t="shared" ref="O18:P18" si="26">D18/7</f>
        <v>1.5714285714285714</v>
      </c>
      <c r="P18" s="34">
        <f t="shared" si="26"/>
        <v>0</v>
      </c>
      <c r="Q18" s="29">
        <f t="shared" si="8"/>
        <v>81</v>
      </c>
      <c r="R18" s="29"/>
      <c r="S18" s="35">
        <v>1.01176470588235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7.9200694444444442E-2</v>
      </c>
      <c r="AD18" s="39">
        <f t="shared" si="12"/>
        <v>-1.2022665416666665</v>
      </c>
      <c r="AE18" s="39">
        <v>-5.42</v>
      </c>
      <c r="AF18" s="39">
        <v>-12.8781221590909</v>
      </c>
      <c r="AG18" s="39">
        <v>0</v>
      </c>
    </row>
    <row r="19" spans="1:33" ht="15.75" customHeight="1" x14ac:dyDescent="0.2">
      <c r="A19" s="28" t="s">
        <v>54</v>
      </c>
      <c r="B19" s="28" t="s">
        <v>862</v>
      </c>
      <c r="C19" s="15">
        <f t="shared" si="4"/>
        <v>26.990000000000002</v>
      </c>
      <c r="D19" s="29">
        <v>18</v>
      </c>
      <c r="E19" s="29">
        <v>0</v>
      </c>
      <c r="F19" s="32">
        <v>485.82000000000005</v>
      </c>
      <c r="G19" s="30">
        <v>0</v>
      </c>
      <c r="H19" s="31">
        <f t="shared" si="1"/>
        <v>0</v>
      </c>
      <c r="I19" s="31">
        <f t="shared" si="2"/>
        <v>0.16799114051781255</v>
      </c>
      <c r="J19" s="32">
        <f t="shared" si="5"/>
        <v>81.61345588636371</v>
      </c>
      <c r="K19" s="32">
        <f t="shared" si="3"/>
        <v>4.5340808825757613</v>
      </c>
      <c r="L19" s="29">
        <v>42</v>
      </c>
      <c r="M19" s="33">
        <f t="shared" si="6"/>
        <v>0.42857142857142855</v>
      </c>
      <c r="N19" s="29">
        <v>108</v>
      </c>
      <c r="O19" s="34">
        <f t="shared" ref="O19:P19" si="27">D19/7</f>
        <v>2.5714285714285716</v>
      </c>
      <c r="P19" s="34">
        <f t="shared" si="27"/>
        <v>0</v>
      </c>
      <c r="Q19" s="29">
        <f t="shared" si="8"/>
        <v>42</v>
      </c>
      <c r="R19" s="29"/>
      <c r="S19" s="35">
        <v>1.1021671826625301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7.9200694444444442E-2</v>
      </c>
      <c r="AD19" s="39">
        <f t="shared" si="12"/>
        <v>-1.9673452499999997</v>
      </c>
      <c r="AE19" s="39">
        <v>-5.42</v>
      </c>
      <c r="AF19" s="39">
        <v>-12.878122159090909</v>
      </c>
      <c r="AG19" s="39">
        <v>0</v>
      </c>
    </row>
    <row r="20" spans="1:33" ht="15.75" customHeight="1" x14ac:dyDescent="0.2">
      <c r="A20" s="28" t="s">
        <v>55</v>
      </c>
      <c r="B20" s="28" t="s">
        <v>500</v>
      </c>
      <c r="C20" s="15">
        <f t="shared" si="4"/>
        <v>28.262727272727275</v>
      </c>
      <c r="D20" s="29">
        <v>11</v>
      </c>
      <c r="E20" s="29">
        <v>0</v>
      </c>
      <c r="F20" s="32">
        <v>310.89000000000004</v>
      </c>
      <c r="G20" s="30">
        <v>0</v>
      </c>
      <c r="H20" s="31">
        <f t="shared" si="1"/>
        <v>0</v>
      </c>
      <c r="I20" s="31">
        <f t="shared" si="2"/>
        <v>0.1987033668124846</v>
      </c>
      <c r="J20" s="32">
        <f t="shared" si="5"/>
        <v>61.774889708333347</v>
      </c>
      <c r="K20" s="32">
        <f t="shared" si="3"/>
        <v>5.6158990643939406</v>
      </c>
      <c r="L20" s="29">
        <v>73</v>
      </c>
      <c r="M20" s="33">
        <f t="shared" si="6"/>
        <v>0.15068493150684931</v>
      </c>
      <c r="N20" s="29">
        <v>88</v>
      </c>
      <c r="O20" s="34">
        <f t="shared" ref="O20:P20" si="28">D20/7</f>
        <v>1.5714285714285714</v>
      </c>
      <c r="P20" s="34">
        <f t="shared" si="28"/>
        <v>0</v>
      </c>
      <c r="Q20" s="29">
        <f t="shared" si="8"/>
        <v>56</v>
      </c>
      <c r="R20" s="29"/>
      <c r="S20" s="35">
        <v>1.4074074074073999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7.9200694444444442E-2</v>
      </c>
      <c r="AD20" s="39">
        <f t="shared" si="12"/>
        <v>-1.2022665416666665</v>
      </c>
      <c r="AE20" s="39">
        <v>-5.42</v>
      </c>
      <c r="AF20" s="39">
        <v>-12.878122159090909</v>
      </c>
      <c r="AG20" s="39">
        <v>0</v>
      </c>
    </row>
    <row r="21" spans="1:33" ht="15.75" customHeight="1" x14ac:dyDescent="0.2">
      <c r="A21" s="28" t="s">
        <v>56</v>
      </c>
      <c r="B21" s="28" t="s">
        <v>164</v>
      </c>
      <c r="C21" s="15">
        <f t="shared" si="4"/>
        <v>28.99</v>
      </c>
      <c r="D21" s="29">
        <v>5</v>
      </c>
      <c r="E21" s="29">
        <v>0</v>
      </c>
      <c r="F21" s="32">
        <v>144.94999999999999</v>
      </c>
      <c r="G21" s="30">
        <v>0</v>
      </c>
      <c r="H21" s="31">
        <f t="shared" si="1"/>
        <v>0</v>
      </c>
      <c r="I21" s="31">
        <f t="shared" si="2"/>
        <v>0.21504245886773898</v>
      </c>
      <c r="J21" s="32">
        <f t="shared" si="5"/>
        <v>31.170404412878764</v>
      </c>
      <c r="K21" s="32">
        <f t="shared" si="3"/>
        <v>6.2340808825757525</v>
      </c>
      <c r="L21" s="29">
        <v>24</v>
      </c>
      <c r="M21" s="33">
        <f t="shared" si="6"/>
        <v>0.20833333333333334</v>
      </c>
      <c r="N21" s="29">
        <v>96</v>
      </c>
      <c r="O21" s="34">
        <f t="shared" ref="O21:P21" si="29">D21/7</f>
        <v>0.7142857142857143</v>
      </c>
      <c r="P21" s="34">
        <f t="shared" si="29"/>
        <v>0</v>
      </c>
      <c r="Q21" s="29">
        <f t="shared" si="8"/>
        <v>134</v>
      </c>
      <c r="R21" s="29"/>
      <c r="S21" s="35">
        <v>1.4901960784313699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7.9200694444444442E-2</v>
      </c>
      <c r="AD21" s="39">
        <f t="shared" si="12"/>
        <v>-0.54648479166666664</v>
      </c>
      <c r="AE21" s="39">
        <v>-5.42</v>
      </c>
      <c r="AF21" s="39">
        <v>-12.878122159090909</v>
      </c>
      <c r="AG21" s="39">
        <v>0</v>
      </c>
    </row>
    <row r="22" spans="1:33" ht="15.75" customHeight="1" x14ac:dyDescent="0.2">
      <c r="A22" s="28" t="s">
        <v>57</v>
      </c>
      <c r="B22" s="28" t="s">
        <v>256</v>
      </c>
      <c r="C22" s="15">
        <f t="shared" si="4"/>
        <v>28.990000000000002</v>
      </c>
      <c r="D22" s="29">
        <v>7</v>
      </c>
      <c r="E22" s="29">
        <v>0</v>
      </c>
      <c r="F22" s="30">
        <v>202.93</v>
      </c>
      <c r="G22" s="30">
        <v>-4.95</v>
      </c>
      <c r="H22" s="31">
        <f t="shared" si="1"/>
        <v>2.4392647711033361E-2</v>
      </c>
      <c r="I22" s="31">
        <f t="shared" si="2"/>
        <v>0.19064981115670582</v>
      </c>
      <c r="J22" s="32">
        <f t="shared" si="5"/>
        <v>38.688566178030314</v>
      </c>
      <c r="K22" s="32">
        <f t="shared" si="3"/>
        <v>5.5269380254329024</v>
      </c>
      <c r="L22" s="29">
        <v>24</v>
      </c>
      <c r="M22" s="33">
        <f t="shared" si="6"/>
        <v>0.29166666666666669</v>
      </c>
      <c r="N22" s="29">
        <v>87</v>
      </c>
      <c r="O22" s="34">
        <f t="shared" ref="O22:P22" si="30">D22/7</f>
        <v>1</v>
      </c>
      <c r="P22" s="34">
        <f t="shared" si="30"/>
        <v>0</v>
      </c>
      <c r="Q22" s="29">
        <f t="shared" si="8"/>
        <v>87</v>
      </c>
      <c r="R22" s="29"/>
      <c r="S22" s="35">
        <v>1.10144927536231</v>
      </c>
      <c r="T22" s="28">
        <v>0</v>
      </c>
      <c r="U22" s="36" t="s">
        <v>33</v>
      </c>
      <c r="V22" s="37" t="s">
        <v>33</v>
      </c>
      <c r="W22" s="28">
        <v>1</v>
      </c>
      <c r="X22" s="38">
        <f t="shared" si="9"/>
        <v>0.14285714285714285</v>
      </c>
      <c r="Y22" s="39">
        <f t="shared" si="10"/>
        <v>4.95</v>
      </c>
      <c r="Z22" s="28">
        <v>0</v>
      </c>
      <c r="AA22" s="28" t="s">
        <v>34</v>
      </c>
      <c r="AB22" s="40">
        <f t="shared" si="11"/>
        <v>-0.69</v>
      </c>
      <c r="AC22" s="41">
        <v>7.9200694444444442E-2</v>
      </c>
      <c r="AD22" s="39">
        <f t="shared" si="12"/>
        <v>-0.76507870833333325</v>
      </c>
      <c r="AE22" s="39">
        <v>-5.42</v>
      </c>
      <c r="AF22" s="39">
        <v>-12.878122159090909</v>
      </c>
      <c r="AG22" s="39">
        <v>0</v>
      </c>
    </row>
    <row r="23" spans="1:33" ht="15.75" customHeight="1" x14ac:dyDescent="0.2">
      <c r="A23" s="28" t="s">
        <v>58</v>
      </c>
      <c r="B23" s="28" t="s">
        <v>500</v>
      </c>
      <c r="C23" s="15">
        <f t="shared" si="4"/>
        <v>29.759230769230768</v>
      </c>
      <c r="D23" s="29">
        <v>13</v>
      </c>
      <c r="E23" s="29">
        <v>0</v>
      </c>
      <c r="F23" s="32">
        <v>386.87</v>
      </c>
      <c r="G23" s="30">
        <v>-7.9200000000000008</v>
      </c>
      <c r="H23" s="31">
        <f t="shared" si="1"/>
        <v>2.0471993176002276E-2</v>
      </c>
      <c r="I23" s="31">
        <f t="shared" si="2"/>
        <v>0.21098315060223025</v>
      </c>
      <c r="J23" s="32">
        <f t="shared" si="5"/>
        <v>81.623051473484821</v>
      </c>
      <c r="K23" s="32">
        <f t="shared" si="3"/>
        <v>6.2786962671911404</v>
      </c>
      <c r="L23" s="29">
        <v>33</v>
      </c>
      <c r="M23" s="33">
        <f t="shared" si="6"/>
        <v>0.39393939393939392</v>
      </c>
      <c r="N23" s="29">
        <v>73</v>
      </c>
      <c r="O23" s="34">
        <f t="shared" ref="O23:P23" si="31">D23/7</f>
        <v>1.8571428571428572</v>
      </c>
      <c r="P23" s="34">
        <f t="shared" si="31"/>
        <v>0</v>
      </c>
      <c r="Q23" s="29">
        <f t="shared" si="8"/>
        <v>39</v>
      </c>
      <c r="R23" s="29"/>
      <c r="S23" s="35">
        <v>1.3333333333333299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7.9200694444444442E-2</v>
      </c>
      <c r="AD23" s="39">
        <f t="shared" si="12"/>
        <v>-1.4208604583333331</v>
      </c>
      <c r="AE23" s="39">
        <v>-5.42</v>
      </c>
      <c r="AF23" s="39">
        <v>-12.878122159090909</v>
      </c>
      <c r="AG23" s="39">
        <v>0</v>
      </c>
    </row>
    <row r="24" spans="1:33" ht="15.75" customHeight="1" x14ac:dyDescent="0.2">
      <c r="A24" s="28" t="s">
        <v>59</v>
      </c>
      <c r="B24" s="28" t="s">
        <v>500</v>
      </c>
      <c r="C24" s="15">
        <f t="shared" si="4"/>
        <v>30.990000000000002</v>
      </c>
      <c r="D24" s="29">
        <v>7</v>
      </c>
      <c r="E24" s="29">
        <v>0</v>
      </c>
      <c r="F24" s="32">
        <v>216.93</v>
      </c>
      <c r="G24" s="32">
        <v>-5.43</v>
      </c>
      <c r="H24" s="31">
        <f t="shared" si="1"/>
        <v>2.5031116028211862E-2</v>
      </c>
      <c r="I24" s="31">
        <f t="shared" si="2"/>
        <v>0.23098956427432951</v>
      </c>
      <c r="J24" s="32">
        <f t="shared" si="5"/>
        <v>50.108566178030301</v>
      </c>
      <c r="K24" s="32">
        <f t="shared" si="3"/>
        <v>7.1583665968614714</v>
      </c>
      <c r="L24" s="29">
        <v>41</v>
      </c>
      <c r="M24" s="33">
        <f t="shared" si="6"/>
        <v>0.17073170731707318</v>
      </c>
      <c r="N24" s="29">
        <v>69</v>
      </c>
      <c r="O24" s="34">
        <f t="shared" ref="O24:P24" si="32">D24/7</f>
        <v>1</v>
      </c>
      <c r="P24" s="34">
        <f t="shared" si="32"/>
        <v>0</v>
      </c>
      <c r="Q24" s="29">
        <f t="shared" si="8"/>
        <v>69</v>
      </c>
      <c r="R24" s="29"/>
      <c r="S24" s="35">
        <v>1.4722222222222201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2.7149999999999999</v>
      </c>
      <c r="Z24" s="28">
        <v>2</v>
      </c>
      <c r="AA24" s="28" t="s">
        <v>34</v>
      </c>
      <c r="AB24" s="40">
        <f t="shared" si="11"/>
        <v>-0.69</v>
      </c>
      <c r="AC24" s="41">
        <v>7.9200694444444442E-2</v>
      </c>
      <c r="AD24" s="39">
        <f t="shared" si="12"/>
        <v>-0.76507870833333325</v>
      </c>
      <c r="AE24" s="39">
        <v>-5.42</v>
      </c>
      <c r="AF24" s="39">
        <v>-12.878122159090909</v>
      </c>
      <c r="AG24" s="39">
        <v>0</v>
      </c>
    </row>
    <row r="25" spans="1:33" ht="15.75" customHeight="1" x14ac:dyDescent="0.2">
      <c r="A25" s="14" t="s">
        <v>60</v>
      </c>
      <c r="B25" s="28" t="s">
        <v>500</v>
      </c>
      <c r="C25" s="15">
        <f t="shared" si="4"/>
        <v>30.99</v>
      </c>
      <c r="D25" s="16">
        <v>8</v>
      </c>
      <c r="E25" s="16">
        <v>0</v>
      </c>
      <c r="F25" s="17">
        <v>247.92</v>
      </c>
      <c r="G25" s="17">
        <v>-11.38</v>
      </c>
      <c r="H25" s="31">
        <f t="shared" si="1"/>
        <v>4.5901903839948376E-2</v>
      </c>
      <c r="I25" s="31">
        <f t="shared" si="2"/>
        <v>0.21005818140260288</v>
      </c>
      <c r="J25" s="32">
        <f t="shared" si="5"/>
        <v>52.077624333333304</v>
      </c>
      <c r="K25" s="32">
        <f t="shared" si="3"/>
        <v>6.509703041666663</v>
      </c>
      <c r="L25" s="16">
        <v>34</v>
      </c>
      <c r="M25" s="33">
        <f t="shared" si="6"/>
        <v>0.23529411764705882</v>
      </c>
      <c r="N25" s="16">
        <v>60</v>
      </c>
      <c r="O25" s="34">
        <f t="shared" ref="O25:P25" si="33">D25/7</f>
        <v>1.1428571428571428</v>
      </c>
      <c r="P25" s="34">
        <f t="shared" si="33"/>
        <v>0</v>
      </c>
      <c r="Q25" s="29">
        <f t="shared" si="8"/>
        <v>52</v>
      </c>
      <c r="R25" s="29"/>
      <c r="S25" s="21">
        <v>1.675889328063241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5.69</v>
      </c>
      <c r="Z25" s="14">
        <v>2</v>
      </c>
      <c r="AA25" s="28" t="s">
        <v>34</v>
      </c>
      <c r="AB25" s="40">
        <f t="shared" si="11"/>
        <v>-0.69</v>
      </c>
      <c r="AC25" s="41">
        <v>7.9200694444444442E-2</v>
      </c>
      <c r="AD25" s="39">
        <f t="shared" si="12"/>
        <v>-0.87437566666666655</v>
      </c>
      <c r="AE25" s="25">
        <v>-5.42</v>
      </c>
      <c r="AF25" s="25">
        <v>-12.88</v>
      </c>
      <c r="AG25" s="25">
        <v>0</v>
      </c>
    </row>
    <row r="26" spans="1:33" ht="15.75" customHeight="1" x14ac:dyDescent="0.2">
      <c r="A26" s="14" t="s">
        <v>61</v>
      </c>
      <c r="B26" s="28" t="s">
        <v>500</v>
      </c>
      <c r="C26" s="15">
        <f t="shared" si="4"/>
        <v>30.99</v>
      </c>
      <c r="D26" s="16">
        <v>8</v>
      </c>
      <c r="E26" s="16">
        <v>0</v>
      </c>
      <c r="F26" s="17">
        <v>247.92</v>
      </c>
      <c r="G26" s="17">
        <v>-7.2100000000000009</v>
      </c>
      <c r="H26" s="31">
        <f t="shared" si="1"/>
        <v>2.9081961923201036E-2</v>
      </c>
      <c r="I26" s="31">
        <f t="shared" si="2"/>
        <v>0.2185489152170301</v>
      </c>
      <c r="J26" s="32">
        <f t="shared" si="5"/>
        <v>54.182647060606101</v>
      </c>
      <c r="K26" s="32">
        <f t="shared" si="3"/>
        <v>6.7728308825757626</v>
      </c>
      <c r="L26" s="16">
        <v>27</v>
      </c>
      <c r="M26" s="33">
        <f t="shared" si="6"/>
        <v>0.29629629629629628</v>
      </c>
      <c r="N26" s="16">
        <v>54</v>
      </c>
      <c r="O26" s="34">
        <f t="shared" ref="O26:P26" si="34">D26/7</f>
        <v>1.1428571428571428</v>
      </c>
      <c r="P26" s="34">
        <f t="shared" si="34"/>
        <v>0</v>
      </c>
      <c r="Q26" s="29">
        <f t="shared" si="8"/>
        <v>47</v>
      </c>
      <c r="R26" s="29"/>
      <c r="S26" s="21">
        <v>1.896551724137931</v>
      </c>
      <c r="T26" s="28">
        <v>0</v>
      </c>
      <c r="U26" s="36" t="s">
        <v>33</v>
      </c>
      <c r="V26" s="37" t="s">
        <v>33</v>
      </c>
      <c r="W26" s="14">
        <v>2</v>
      </c>
      <c r="X26" s="38">
        <f t="shared" si="9"/>
        <v>0.25</v>
      </c>
      <c r="Y26" s="39">
        <f t="shared" si="10"/>
        <v>3.6050000000000004</v>
      </c>
      <c r="Z26" s="14">
        <v>0</v>
      </c>
      <c r="AA26" s="28" t="s">
        <v>34</v>
      </c>
      <c r="AB26" s="40">
        <f t="shared" si="11"/>
        <v>-0.69</v>
      </c>
      <c r="AC26" s="41">
        <v>7.9200694444444442E-2</v>
      </c>
      <c r="AD26" s="39">
        <f t="shared" si="12"/>
        <v>-0.87437566666666655</v>
      </c>
      <c r="AE26" s="25">
        <v>-5.68</v>
      </c>
      <c r="AF26" s="25">
        <v>-12.8781221590909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30.990000000000002</v>
      </c>
      <c r="D27" s="16">
        <v>9</v>
      </c>
      <c r="E27" s="16">
        <v>0</v>
      </c>
      <c r="F27" s="17">
        <v>278.91000000000003</v>
      </c>
      <c r="G27" s="17">
        <v>-5.16</v>
      </c>
      <c r="H27" s="31">
        <f t="shared" si="1"/>
        <v>1.8500591588684522E-2</v>
      </c>
      <c r="I27" s="31">
        <f t="shared" si="2"/>
        <v>0.2291302855515468</v>
      </c>
      <c r="J27" s="32">
        <f t="shared" si="5"/>
        <v>63.90672794318192</v>
      </c>
      <c r="K27" s="32">
        <f t="shared" si="3"/>
        <v>7.1007475492424357</v>
      </c>
      <c r="L27" s="16">
        <v>23</v>
      </c>
      <c r="M27" s="33">
        <f t="shared" si="6"/>
        <v>0.39130434782608697</v>
      </c>
      <c r="N27" s="16">
        <v>47</v>
      </c>
      <c r="O27" s="34">
        <f t="shared" ref="O27:P27" si="35">D27/7</f>
        <v>1.2857142857142858</v>
      </c>
      <c r="P27" s="34">
        <f t="shared" si="35"/>
        <v>0</v>
      </c>
      <c r="Q27" s="29">
        <f t="shared" si="8"/>
        <v>36</v>
      </c>
      <c r="R27" s="29"/>
      <c r="S27" s="21">
        <v>1.480519480519481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7.9200694444444442E-2</v>
      </c>
      <c r="AD27" s="39">
        <f t="shared" si="12"/>
        <v>-0.98367262499999986</v>
      </c>
      <c r="AE27" s="25">
        <v>-5.68</v>
      </c>
      <c r="AF27" s="25">
        <v>-12.8781221590909</v>
      </c>
      <c r="AG27" s="25">
        <v>0</v>
      </c>
    </row>
    <row r="28" spans="1:33" ht="15.75" customHeight="1" x14ac:dyDescent="0.2">
      <c r="A28" s="14" t="s">
        <v>63</v>
      </c>
      <c r="B28" s="14" t="s">
        <v>863</v>
      </c>
      <c r="C28" s="15">
        <f t="shared" si="4"/>
        <v>30.99</v>
      </c>
      <c r="D28" s="16">
        <v>2</v>
      </c>
      <c r="E28" s="16">
        <v>0</v>
      </c>
      <c r="F28" s="17">
        <v>61.98</v>
      </c>
      <c r="G28" s="17">
        <v>-4.91</v>
      </c>
      <c r="H28" s="31">
        <f t="shared" si="1"/>
        <v>7.9219102936431113E-2</v>
      </c>
      <c r="I28" s="31">
        <f t="shared" si="2"/>
        <v>0.1684117742038001</v>
      </c>
      <c r="J28" s="32">
        <f t="shared" si="5"/>
        <v>10.438161765151531</v>
      </c>
      <c r="K28" s="32">
        <f t="shared" si="3"/>
        <v>5.2190808825757653</v>
      </c>
      <c r="L28" s="16">
        <v>29</v>
      </c>
      <c r="M28" s="33">
        <f t="shared" si="6"/>
        <v>6.8965517241379309E-2</v>
      </c>
      <c r="N28" s="16">
        <v>43</v>
      </c>
      <c r="O28" s="34">
        <f t="shared" ref="O28:P28" si="36">D28/7</f>
        <v>0.2857142857142857</v>
      </c>
      <c r="P28" s="34">
        <f t="shared" si="36"/>
        <v>0</v>
      </c>
      <c r="Q28" s="29">
        <f t="shared" si="8"/>
        <v>150</v>
      </c>
      <c r="R28" s="29"/>
      <c r="S28" s="21">
        <v>1.642857142857143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7.9200694444444442E-2</v>
      </c>
      <c r="AD28" s="39">
        <f t="shared" si="12"/>
        <v>-0.21859391666666664</v>
      </c>
      <c r="AE28" s="25">
        <v>-5.68</v>
      </c>
      <c r="AF28" s="25">
        <v>-12.8781221590909</v>
      </c>
      <c r="AG28" s="25">
        <v>0</v>
      </c>
    </row>
    <row r="29" spans="1:33" ht="15.75" customHeight="1" x14ac:dyDescent="0.2">
      <c r="A29" s="14" t="s">
        <v>65</v>
      </c>
      <c r="B29" s="14" t="s">
        <v>344</v>
      </c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42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1.6984126984126979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7.9200694444444442E-2</v>
      </c>
      <c r="AD29" s="39">
        <f t="shared" si="12"/>
        <v>0</v>
      </c>
      <c r="AE29" s="25">
        <v>-5.68</v>
      </c>
      <c r="AF29" s="25">
        <v>-12.8781221590909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26.99</v>
      </c>
      <c r="D30" s="16">
        <v>2</v>
      </c>
      <c r="E30" s="16">
        <v>0</v>
      </c>
      <c r="F30" s="17">
        <v>53.98</v>
      </c>
      <c r="G30" s="17">
        <v>0</v>
      </c>
      <c r="H30" s="31">
        <f t="shared" si="1"/>
        <v>0</v>
      </c>
      <c r="I30" s="31">
        <f t="shared" si="2"/>
        <v>0.16160447783998019</v>
      </c>
      <c r="J30" s="32">
        <f t="shared" si="5"/>
        <v>8.7234097138021305</v>
      </c>
      <c r="K30" s="32">
        <f t="shared" si="3"/>
        <v>4.3617048569010652</v>
      </c>
      <c r="L30" s="16">
        <v>18</v>
      </c>
      <c r="M30" s="33">
        <f t="shared" si="6"/>
        <v>0.1111111111111111</v>
      </c>
      <c r="N30" s="16">
        <v>40</v>
      </c>
      <c r="O30" s="34">
        <f t="shared" ref="O30:P30" si="38">D30/7</f>
        <v>0.2857142857142857</v>
      </c>
      <c r="P30" s="34">
        <f t="shared" si="38"/>
        <v>0</v>
      </c>
      <c r="Q30" s="29">
        <f t="shared" si="8"/>
        <v>140</v>
      </c>
      <c r="R30" s="29"/>
      <c r="S30" s="21">
        <v>1.689243027888446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7.9200694444444442E-2</v>
      </c>
      <c r="AD30" s="39">
        <f t="shared" si="12"/>
        <v>-0.21859391666666664</v>
      </c>
      <c r="AE30" s="25">
        <v>-5.68</v>
      </c>
      <c r="AF30" s="25">
        <v>-12.7904981847656</v>
      </c>
      <c r="AG30" s="25">
        <v>0</v>
      </c>
    </row>
    <row r="31" spans="1:33" ht="15.75" customHeight="1" x14ac:dyDescent="0.2">
      <c r="A31" s="14" t="s">
        <v>67</v>
      </c>
      <c r="B31" s="28" t="s">
        <v>500</v>
      </c>
      <c r="C31" s="15">
        <f t="shared" si="4"/>
        <v>25.99</v>
      </c>
      <c r="D31" s="16">
        <v>3</v>
      </c>
      <c r="E31" s="16">
        <v>0</v>
      </c>
      <c r="F31" s="17">
        <v>77.97</v>
      </c>
      <c r="G31" s="44">
        <v>-0.15</v>
      </c>
      <c r="H31" s="31">
        <f t="shared" si="1"/>
        <v>1.9238168526356291E-3</v>
      </c>
      <c r="I31" s="31">
        <f t="shared" si="2"/>
        <v>0.13319372285113668</v>
      </c>
      <c r="J31" s="32">
        <f t="shared" si="5"/>
        <v>10.385114570703125</v>
      </c>
      <c r="K31" s="32">
        <f t="shared" si="3"/>
        <v>3.4617048569010418</v>
      </c>
      <c r="L31" s="16">
        <v>26</v>
      </c>
      <c r="M31" s="33">
        <f t="shared" si="6"/>
        <v>0.11538461538461539</v>
      </c>
      <c r="N31" s="16">
        <v>37</v>
      </c>
      <c r="O31" s="34">
        <f t="shared" ref="O31:P32" si="39">D31/7</f>
        <v>0.42857142857142855</v>
      </c>
      <c r="P31" s="34">
        <f t="shared" si="39"/>
        <v>0</v>
      </c>
      <c r="Q31" s="29">
        <f t="shared" si="8"/>
        <v>86</v>
      </c>
      <c r="R31" s="29"/>
      <c r="S31" s="21">
        <v>1.11178247734138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7.9200694444444442E-2</v>
      </c>
      <c r="AD31" s="39">
        <f t="shared" si="12"/>
        <v>-0.32789087499999997</v>
      </c>
      <c r="AE31" s="45">
        <v>-5.68</v>
      </c>
      <c r="AF31" s="45">
        <v>-12.790498184765625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25.99</v>
      </c>
      <c r="D32" s="54">
        <v>8</v>
      </c>
      <c r="E32" s="54">
        <v>0</v>
      </c>
      <c r="F32" s="55">
        <v>207.92</v>
      </c>
      <c r="G32" s="55">
        <v>0</v>
      </c>
      <c r="H32" s="31">
        <f t="shared" si="1"/>
        <v>0</v>
      </c>
      <c r="I32" s="31">
        <f t="shared" si="2"/>
        <v>0.13511753970377313</v>
      </c>
      <c r="J32" s="32">
        <f t="shared" si="5"/>
        <v>28.093638855208511</v>
      </c>
      <c r="K32" s="32">
        <f t="shared" si="3"/>
        <v>3.5117048569010638</v>
      </c>
      <c r="L32" s="54">
        <v>24</v>
      </c>
      <c r="M32" s="33">
        <f t="shared" si="6"/>
        <v>0.33333333333333331</v>
      </c>
      <c r="N32" s="54">
        <v>30</v>
      </c>
      <c r="O32" s="34">
        <f t="shared" si="39"/>
        <v>1.1428571428571428</v>
      </c>
      <c r="P32" s="34">
        <f t="shared" si="39"/>
        <v>0</v>
      </c>
      <c r="Q32" s="29">
        <f t="shared" si="8"/>
        <v>26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1.162629757785467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7.9200694444444442E-2</v>
      </c>
      <c r="AD32" s="39">
        <f t="shared" si="12"/>
        <v>-0.87437566666666655</v>
      </c>
      <c r="AE32" s="60">
        <v>-5.68</v>
      </c>
      <c r="AF32" s="60">
        <v>-12.7904981847656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 Handles - 3.75 Inch Handle Pulls - 25 Pack of Kitchen Cabinet Hardware")</f>
        <v>Black Kitchen Cabinet Pull Handles - 3.75 Inch Handle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Info!B1:BJ5000""),2,FALSE),"""")"),"B07XTN8VCY")</f>
        <v>B07XTN8VCY</v>
      </c>
      <c r="B2" s="2" t="s">
        <v>864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21.18045080560659</v>
      </c>
      <c r="D3" s="4">
        <f>SUM(D4:D99702)</f>
        <v>82</v>
      </c>
      <c r="E3" s="4"/>
      <c r="F3" s="5">
        <f t="shared" ref="F3:G3" si="0">SUM(F4:F99702)</f>
        <v>2311.4600000000005</v>
      </c>
      <c r="G3" s="5">
        <f t="shared" si="0"/>
        <v>-75.149999999999991</v>
      </c>
      <c r="H3" s="6">
        <f t="shared" ref="H3:H32" si="1">G3/F3*-1</f>
        <v>3.2511918873785392E-2</v>
      </c>
      <c r="I3" s="7">
        <f t="shared" ref="I3:I32" si="2">J3/F3</f>
        <v>0.20890288594311637</v>
      </c>
      <c r="J3" s="5">
        <f>SUM(J4:J99702)</f>
        <v>482.87066474207586</v>
      </c>
      <c r="K3" s="5">
        <f t="shared" ref="K3:K32" si="3">J3/D3</f>
        <v>5.8886666431960473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0.5 - Sept
0.5 - Oct
0.5 - Nov
0.5 - Dec
0.5 - Jan
0.5 - Feb")</f>
        <v>0.5 - March
0.5 - April
0.5 - May
0.5 - June
0.5 - July
0.5 - Aug
0.5 - Sept
0.5 - Oct
0.5 - Nov
0.5 - Dec
0.5 - Jan
0.5 -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3</v>
      </c>
      <c r="X3" s="6">
        <f>W3/D3</f>
        <v>3.6585365853658534E-2</v>
      </c>
      <c r="Y3" s="5"/>
      <c r="Z3" s="4"/>
      <c r="AA3" s="4"/>
      <c r="AB3" s="4"/>
      <c r="AC3" s="4"/>
      <c r="AD3" s="5">
        <f>SUM(AD4:AD99702)</f>
        <v>-8.9923118981588797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Info!B2:BZ3000""),37,FALSE)),"""")*-1"),-12.3233831847656)</f>
        <v>-12.3233831847656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344</v>
      </c>
      <c r="C4" s="15">
        <f t="shared" ref="C4:C32" si="4">IFERROR(F4/D4," - ")</f>
        <v>25.65</v>
      </c>
      <c r="D4" s="16">
        <v>5</v>
      </c>
      <c r="E4" s="16">
        <v>0</v>
      </c>
      <c r="F4" s="17">
        <v>128.25</v>
      </c>
      <c r="G4" s="17">
        <v>-4.1399999999999997</v>
      </c>
      <c r="H4" s="18">
        <f t="shared" si="1"/>
        <v>3.2280701754385965E-2</v>
      </c>
      <c r="I4" s="18">
        <f t="shared" si="2"/>
        <v>0.16270218850296334</v>
      </c>
      <c r="J4" s="17">
        <f t="shared" ref="J4:J32" si="5">F4*0.85+G4+AF4*D4+D4*AE4+AG4+AD4</f>
        <v>20.866555675505047</v>
      </c>
      <c r="K4" s="17">
        <f t="shared" si="3"/>
        <v>4.1733111351010095</v>
      </c>
      <c r="L4" s="16">
        <v>14</v>
      </c>
      <c r="M4" s="19">
        <f t="shared" ref="M4:M32" si="6">IFERROR(D4/L4,"-")</f>
        <v>0.35714285714285715</v>
      </c>
      <c r="N4" s="16">
        <v>39</v>
      </c>
      <c r="O4" s="20">
        <f t="shared" ref="O4:P4" si="7">D4/7</f>
        <v>0.7142857142857143</v>
      </c>
      <c r="P4" s="20">
        <f t="shared" si="7"/>
        <v>0</v>
      </c>
      <c r="Q4" s="16">
        <f t="shared" ref="Q4:Q32" si="8">ROUNDDOWN(N4/(O4+P4),0)</f>
        <v>54</v>
      </c>
      <c r="R4" s="16"/>
      <c r="S4" s="21">
        <v>0.35955056179775202</v>
      </c>
      <c r="T4" s="14">
        <v>80</v>
      </c>
      <c r="U4" s="22" t="s">
        <v>33</v>
      </c>
      <c r="V4" s="23" t="s">
        <v>865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7.9456481481481489E-2</v>
      </c>
      <c r="AD4" s="25">
        <f t="shared" ref="AD4:AD32" si="12">IFERROR(AB4*AC4*D4*2,0)</f>
        <v>-0.54824972222222224</v>
      </c>
      <c r="AE4" s="25">
        <v>-5.42</v>
      </c>
      <c r="AF4" s="25">
        <v>-11.271538920454546</v>
      </c>
      <c r="AG4" s="25">
        <v>0</v>
      </c>
    </row>
    <row r="5" spans="1:33" ht="15.75" customHeight="1" x14ac:dyDescent="0.2">
      <c r="A5" s="28" t="s">
        <v>35</v>
      </c>
      <c r="B5" s="28" t="s">
        <v>154</v>
      </c>
      <c r="C5" s="15">
        <f t="shared" si="4"/>
        <v>25.844999999999999</v>
      </c>
      <c r="D5" s="29">
        <v>8</v>
      </c>
      <c r="E5" s="29">
        <v>0</v>
      </c>
      <c r="F5" s="30">
        <v>206.76</v>
      </c>
      <c r="G5" s="30">
        <v>0</v>
      </c>
      <c r="H5" s="31">
        <f t="shared" si="1"/>
        <v>0</v>
      </c>
      <c r="I5" s="31">
        <f t="shared" si="2"/>
        <v>0.1999200649404799</v>
      </c>
      <c r="J5" s="32">
        <f t="shared" si="5"/>
        <v>41.335472627093623</v>
      </c>
      <c r="K5" s="32">
        <f t="shared" si="3"/>
        <v>5.1669340783867028</v>
      </c>
      <c r="L5" s="29">
        <v>27</v>
      </c>
      <c r="M5" s="33">
        <f t="shared" si="6"/>
        <v>0.29629629629629628</v>
      </c>
      <c r="N5" s="29">
        <v>30</v>
      </c>
      <c r="O5" s="34">
        <f t="shared" ref="O5:P5" si="13">D5/7</f>
        <v>1.1428571428571428</v>
      </c>
      <c r="P5" s="34">
        <f t="shared" si="13"/>
        <v>0</v>
      </c>
      <c r="Q5" s="29">
        <f t="shared" si="8"/>
        <v>26</v>
      </c>
      <c r="R5" s="29"/>
      <c r="S5" s="35">
        <v>0.911392405063291</v>
      </c>
      <c r="T5" s="28">
        <v>80</v>
      </c>
      <c r="U5" s="36" t="s">
        <v>33</v>
      </c>
      <c r="V5" s="37" t="s">
        <v>866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7.9548551564310552E-2</v>
      </c>
      <c r="AD5" s="39">
        <f t="shared" si="12"/>
        <v>-0.87821600926998844</v>
      </c>
      <c r="AE5" s="39">
        <v>-5.42</v>
      </c>
      <c r="AF5" s="39">
        <v>-11.271538920454546</v>
      </c>
      <c r="AG5" s="39">
        <v>0</v>
      </c>
    </row>
    <row r="6" spans="1:33" ht="15.75" customHeight="1" x14ac:dyDescent="0.2">
      <c r="A6" s="28" t="s">
        <v>37</v>
      </c>
      <c r="B6" s="28" t="s">
        <v>867</v>
      </c>
      <c r="C6" s="15">
        <f t="shared" si="4"/>
        <v>27.646666666666665</v>
      </c>
      <c r="D6" s="29">
        <v>6</v>
      </c>
      <c r="E6" s="29">
        <v>0</v>
      </c>
      <c r="F6" s="30">
        <v>165.88</v>
      </c>
      <c r="G6" s="30">
        <v>0</v>
      </c>
      <c r="H6" s="31">
        <f t="shared" si="1"/>
        <v>0</v>
      </c>
      <c r="I6" s="31">
        <f t="shared" si="2"/>
        <v>0.24228880401860414</v>
      </c>
      <c r="J6" s="32">
        <f t="shared" si="5"/>
        <v>40.190866810606053</v>
      </c>
      <c r="K6" s="32">
        <f t="shared" si="3"/>
        <v>6.6984778017676758</v>
      </c>
      <c r="L6" s="29">
        <v>19</v>
      </c>
      <c r="M6" s="33">
        <f t="shared" si="6"/>
        <v>0.31578947368421051</v>
      </c>
      <c r="N6" s="29">
        <v>22</v>
      </c>
      <c r="O6" s="34">
        <f t="shared" ref="O6:P6" si="14">D6/7</f>
        <v>0.8571428571428571</v>
      </c>
      <c r="P6" s="34">
        <f t="shared" si="14"/>
        <v>0</v>
      </c>
      <c r="Q6" s="29">
        <f t="shared" si="8"/>
        <v>25</v>
      </c>
      <c r="R6" s="29"/>
      <c r="S6" s="35">
        <v>0.8</v>
      </c>
      <c r="T6" s="28">
        <v>80</v>
      </c>
      <c r="U6" s="36">
        <v>40</v>
      </c>
      <c r="V6" s="37" t="s">
        <v>868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7.9456481481481489E-2</v>
      </c>
      <c r="AD6" s="39">
        <f t="shared" si="12"/>
        <v>-0.65789966666666677</v>
      </c>
      <c r="AE6" s="39">
        <v>-5.42</v>
      </c>
      <c r="AF6" s="39">
        <v>-11.271538920454546</v>
      </c>
      <c r="AG6" s="39">
        <v>0</v>
      </c>
    </row>
    <row r="7" spans="1:33" ht="15.75" customHeight="1" x14ac:dyDescent="0.2">
      <c r="A7" s="28" t="s">
        <v>39</v>
      </c>
      <c r="B7" s="28" t="s">
        <v>823</v>
      </c>
      <c r="C7" s="15">
        <f t="shared" si="4"/>
        <v>29.693333333333332</v>
      </c>
      <c r="D7" s="29">
        <v>3</v>
      </c>
      <c r="E7" s="29">
        <v>0</v>
      </c>
      <c r="F7" s="30">
        <v>89.08</v>
      </c>
      <c r="G7" s="30">
        <v>0</v>
      </c>
      <c r="H7" s="31">
        <f t="shared" si="1"/>
        <v>0</v>
      </c>
      <c r="I7" s="31">
        <f t="shared" si="2"/>
        <v>0.28417639655706145</v>
      </c>
      <c r="J7" s="32">
        <f t="shared" si="5"/>
        <v>25.314433405303035</v>
      </c>
      <c r="K7" s="32">
        <f t="shared" si="3"/>
        <v>8.438144468434345</v>
      </c>
      <c r="L7" s="29">
        <v>22</v>
      </c>
      <c r="M7" s="33">
        <f t="shared" si="6"/>
        <v>0.13636363636363635</v>
      </c>
      <c r="N7" s="29">
        <v>19</v>
      </c>
      <c r="O7" s="34">
        <f t="shared" ref="O7:P7" si="15">D7/7</f>
        <v>0.42857142857142855</v>
      </c>
      <c r="P7" s="34">
        <f t="shared" si="15"/>
        <v>0</v>
      </c>
      <c r="Q7" s="29">
        <f t="shared" si="8"/>
        <v>44</v>
      </c>
      <c r="R7" s="29"/>
      <c r="S7" s="35">
        <v>1.01754385964912</v>
      </c>
      <c r="T7" s="28">
        <v>80</v>
      </c>
      <c r="U7" s="36">
        <v>40</v>
      </c>
      <c r="V7" s="37" t="s">
        <v>869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7.9456481481481489E-2</v>
      </c>
      <c r="AD7" s="39">
        <f t="shared" si="12"/>
        <v>-0.32894983333333339</v>
      </c>
      <c r="AE7" s="39">
        <v>-5.42</v>
      </c>
      <c r="AF7" s="39">
        <v>-11.271538920454546</v>
      </c>
      <c r="AG7" s="39">
        <v>0</v>
      </c>
    </row>
    <row r="8" spans="1:33" ht="15.75" customHeight="1" x14ac:dyDescent="0.2">
      <c r="A8" s="28" t="s">
        <v>41</v>
      </c>
      <c r="B8" s="28" t="s">
        <v>424</v>
      </c>
      <c r="C8" s="15">
        <f t="shared" si="4"/>
        <v>35.351999999999997</v>
      </c>
      <c r="D8" s="29">
        <v>5</v>
      </c>
      <c r="E8" s="29">
        <v>0</v>
      </c>
      <c r="F8" s="30">
        <v>176.76</v>
      </c>
      <c r="G8" s="30">
        <v>0</v>
      </c>
      <c r="H8" s="31">
        <f t="shared" si="1"/>
        <v>0</v>
      </c>
      <c r="I8" s="31">
        <f t="shared" si="2"/>
        <v>0.37478926384802996</v>
      </c>
      <c r="J8" s="32">
        <f t="shared" si="5"/>
        <v>66.247750277777769</v>
      </c>
      <c r="K8" s="32">
        <f t="shared" si="3"/>
        <v>13.249550055555554</v>
      </c>
      <c r="L8" s="29">
        <v>24</v>
      </c>
      <c r="M8" s="33">
        <f t="shared" si="6"/>
        <v>0.20833333333333334</v>
      </c>
      <c r="N8" s="29">
        <v>14</v>
      </c>
      <c r="O8" s="34">
        <f t="shared" ref="O8:P8" si="16">D8/7</f>
        <v>0.7142857142857143</v>
      </c>
      <c r="P8" s="34">
        <f t="shared" si="16"/>
        <v>0</v>
      </c>
      <c r="Q8" s="29">
        <f t="shared" si="8"/>
        <v>19</v>
      </c>
      <c r="R8" s="29"/>
      <c r="S8" s="35">
        <v>1.1698113207547101</v>
      </c>
      <c r="T8" s="28">
        <v>80</v>
      </c>
      <c r="U8" s="36">
        <v>40</v>
      </c>
      <c r="V8" s="37" t="s">
        <v>870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7.9456481481481489E-2</v>
      </c>
      <c r="AD8" s="39">
        <f t="shared" si="12"/>
        <v>-0.54824972222222224</v>
      </c>
      <c r="AE8" s="39">
        <v>-5.42</v>
      </c>
      <c r="AF8" s="39">
        <v>-11.27</v>
      </c>
      <c r="AG8" s="39">
        <v>0</v>
      </c>
    </row>
    <row r="9" spans="1:33" ht="15.75" customHeight="1" x14ac:dyDescent="0.2">
      <c r="A9" s="28" t="s">
        <v>43</v>
      </c>
      <c r="B9" s="28" t="s">
        <v>154</v>
      </c>
      <c r="C9" s="15">
        <f t="shared" si="4"/>
        <v>38.56666666666667</v>
      </c>
      <c r="D9" s="29">
        <v>3</v>
      </c>
      <c r="E9" s="29">
        <v>0</v>
      </c>
      <c r="F9" s="30">
        <v>115.7</v>
      </c>
      <c r="G9" s="30">
        <v>0</v>
      </c>
      <c r="H9" s="31">
        <f t="shared" si="1"/>
        <v>0</v>
      </c>
      <c r="I9" s="31">
        <f t="shared" si="2"/>
        <v>0.41136682983683037</v>
      </c>
      <c r="J9" s="32">
        <f t="shared" si="5"/>
        <v>47.595142212121274</v>
      </c>
      <c r="K9" s="32">
        <f t="shared" si="3"/>
        <v>15.865047404040425</v>
      </c>
      <c r="L9" s="29">
        <v>17</v>
      </c>
      <c r="M9" s="33">
        <f t="shared" si="6"/>
        <v>0.17647058823529413</v>
      </c>
      <c r="N9" s="29">
        <v>12</v>
      </c>
      <c r="O9" s="34">
        <f t="shared" ref="O9:P9" si="17">D9/7</f>
        <v>0.42857142857142855</v>
      </c>
      <c r="P9" s="34">
        <f t="shared" si="17"/>
        <v>0</v>
      </c>
      <c r="Q9" s="29">
        <f t="shared" si="8"/>
        <v>28</v>
      </c>
      <c r="R9" s="29"/>
      <c r="S9" s="35">
        <v>1.63440860215053</v>
      </c>
      <c r="T9" s="28">
        <v>1040</v>
      </c>
      <c r="U9" s="36">
        <v>1000</v>
      </c>
      <c r="V9" s="37" t="s">
        <v>108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7.9456481481481489E-2</v>
      </c>
      <c r="AD9" s="39">
        <f t="shared" si="12"/>
        <v>-0.32894983333333339</v>
      </c>
      <c r="AE9" s="39">
        <v>-5.42</v>
      </c>
      <c r="AF9" s="39">
        <v>-11.3869693181818</v>
      </c>
      <c r="AG9" s="39">
        <v>0</v>
      </c>
    </row>
    <row r="10" spans="1:33" ht="15.75" customHeight="1" x14ac:dyDescent="0.2">
      <c r="A10" s="28" t="s">
        <v>44</v>
      </c>
      <c r="B10" s="28" t="s">
        <v>154</v>
      </c>
      <c r="C10" s="15">
        <f t="shared" si="4"/>
        <v>41.22</v>
      </c>
      <c r="D10" s="29">
        <v>2</v>
      </c>
      <c r="E10" s="29">
        <v>0</v>
      </c>
      <c r="F10" s="30">
        <v>82.44</v>
      </c>
      <c r="G10" s="30">
        <v>0</v>
      </c>
      <c r="H10" s="31">
        <f t="shared" si="1"/>
        <v>0</v>
      </c>
      <c r="I10" s="31">
        <f t="shared" si="2"/>
        <v>0.4396016675733565</v>
      </c>
      <c r="J10" s="32">
        <f t="shared" si="5"/>
        <v>36.240761474747508</v>
      </c>
      <c r="K10" s="32">
        <f t="shared" si="3"/>
        <v>18.120380737373754</v>
      </c>
      <c r="L10" s="29">
        <v>17</v>
      </c>
      <c r="M10" s="33">
        <f t="shared" si="6"/>
        <v>0.11764705882352941</v>
      </c>
      <c r="N10" s="29">
        <v>12</v>
      </c>
      <c r="O10" s="34">
        <f t="shared" ref="O10:P10" si="18">D10/7</f>
        <v>0.2857142857142857</v>
      </c>
      <c r="P10" s="34">
        <f t="shared" si="18"/>
        <v>0</v>
      </c>
      <c r="Q10" s="29">
        <f t="shared" si="8"/>
        <v>42</v>
      </c>
      <c r="R10" s="29"/>
      <c r="S10" s="35">
        <v>1.8181818181818099</v>
      </c>
      <c r="T10" s="28">
        <v>1040</v>
      </c>
      <c r="U10" s="36">
        <v>1000</v>
      </c>
      <c r="V10" s="37" t="s">
        <v>109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7.9456481481481489E-2</v>
      </c>
      <c r="AD10" s="39">
        <f t="shared" si="12"/>
        <v>-0.21929988888888891</v>
      </c>
      <c r="AE10" s="39">
        <v>-5.42</v>
      </c>
      <c r="AF10" s="39">
        <v>-11.3869693181818</v>
      </c>
      <c r="AG10" s="39">
        <v>0</v>
      </c>
    </row>
    <row r="11" spans="1:33" ht="15.75" customHeight="1" x14ac:dyDescent="0.2">
      <c r="A11" s="28" t="s">
        <v>45</v>
      </c>
      <c r="B11" s="28" t="s">
        <v>154</v>
      </c>
      <c r="C11" s="15">
        <f t="shared" si="4"/>
        <v>39.99</v>
      </c>
      <c r="D11" s="29">
        <v>1</v>
      </c>
      <c r="E11" s="29">
        <v>0</v>
      </c>
      <c r="F11" s="30">
        <v>39.99</v>
      </c>
      <c r="G11" s="30">
        <v>0</v>
      </c>
      <c r="H11" s="31">
        <f t="shared" si="1"/>
        <v>0</v>
      </c>
      <c r="I11" s="31">
        <f t="shared" si="2"/>
        <v>0.42697876312512517</v>
      </c>
      <c r="J11" s="32">
        <f t="shared" si="5"/>
        <v>17.074880737373757</v>
      </c>
      <c r="K11" s="32">
        <f t="shared" si="3"/>
        <v>17.074880737373757</v>
      </c>
      <c r="L11" s="29">
        <v>15</v>
      </c>
      <c r="M11" s="33">
        <f t="shared" si="6"/>
        <v>6.6666666666666666E-2</v>
      </c>
      <c r="N11" s="29">
        <v>11</v>
      </c>
      <c r="O11" s="34">
        <f t="shared" ref="O11:P11" si="19">D11/7</f>
        <v>0.14285714285714285</v>
      </c>
      <c r="P11" s="34">
        <f t="shared" si="19"/>
        <v>0</v>
      </c>
      <c r="Q11" s="29">
        <f t="shared" si="8"/>
        <v>77</v>
      </c>
      <c r="R11" s="29"/>
      <c r="S11" s="35">
        <v>1.29133858267716</v>
      </c>
      <c r="T11" s="28">
        <v>80</v>
      </c>
      <c r="U11" s="36">
        <v>40</v>
      </c>
      <c r="V11" s="37" t="s">
        <v>871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7.9456481481481489E-2</v>
      </c>
      <c r="AD11" s="39">
        <f t="shared" si="12"/>
        <v>-0.10964994444444445</v>
      </c>
      <c r="AE11" s="39">
        <v>-5.42</v>
      </c>
      <c r="AF11" s="39">
        <v>-11.3869693181818</v>
      </c>
      <c r="AG11" s="39">
        <v>0</v>
      </c>
    </row>
    <row r="12" spans="1:33" ht="15.75" customHeight="1" x14ac:dyDescent="0.2">
      <c r="A12" s="28" t="s">
        <v>46</v>
      </c>
      <c r="B12" s="28" t="s">
        <v>154</v>
      </c>
      <c r="C12" s="15">
        <f t="shared" si="4"/>
        <v>39.99</v>
      </c>
      <c r="D12" s="29">
        <v>1</v>
      </c>
      <c r="E12" s="29">
        <v>0</v>
      </c>
      <c r="F12" s="30">
        <v>39.99</v>
      </c>
      <c r="G12" s="30">
        <v>0</v>
      </c>
      <c r="H12" s="31">
        <f t="shared" si="1"/>
        <v>0</v>
      </c>
      <c r="I12" s="31">
        <f t="shared" si="2"/>
        <v>0.42697876312512517</v>
      </c>
      <c r="J12" s="32">
        <f t="shared" si="5"/>
        <v>17.074880737373757</v>
      </c>
      <c r="K12" s="32">
        <f t="shared" si="3"/>
        <v>17.074880737373757</v>
      </c>
      <c r="L12" s="29">
        <v>19</v>
      </c>
      <c r="M12" s="33">
        <f t="shared" si="6"/>
        <v>5.2631578947368418E-2</v>
      </c>
      <c r="N12" s="29">
        <v>10</v>
      </c>
      <c r="O12" s="34">
        <f t="shared" ref="O12:P12" si="20">D12/7</f>
        <v>0.14285714285714285</v>
      </c>
      <c r="P12" s="34">
        <f t="shared" si="20"/>
        <v>0</v>
      </c>
      <c r="Q12" s="29">
        <f t="shared" si="8"/>
        <v>70</v>
      </c>
      <c r="R12" s="29"/>
      <c r="S12" s="35">
        <v>1.4017094017094001</v>
      </c>
      <c r="T12" s="28">
        <v>40</v>
      </c>
      <c r="U12" s="36">
        <v>40</v>
      </c>
      <c r="V12" s="37" t="s">
        <v>872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7.9456481481481489E-2</v>
      </c>
      <c r="AD12" s="39">
        <f t="shared" si="12"/>
        <v>-0.10964994444444445</v>
      </c>
      <c r="AE12" s="39">
        <v>-5.42</v>
      </c>
      <c r="AF12" s="39">
        <v>-11.3869693181818</v>
      </c>
      <c r="AG12" s="39">
        <v>0</v>
      </c>
    </row>
    <row r="13" spans="1:33" ht="15.75" customHeight="1" x14ac:dyDescent="0.2">
      <c r="A13" s="28" t="s">
        <v>47</v>
      </c>
      <c r="B13" s="28" t="s">
        <v>873</v>
      </c>
      <c r="C13" s="15">
        <f t="shared" si="4"/>
        <v>39.99</v>
      </c>
      <c r="D13" s="29">
        <v>2</v>
      </c>
      <c r="E13" s="29">
        <v>0</v>
      </c>
      <c r="F13" s="32">
        <v>79.98</v>
      </c>
      <c r="G13" s="30">
        <v>0</v>
      </c>
      <c r="H13" s="31">
        <f t="shared" si="1"/>
        <v>0</v>
      </c>
      <c r="I13" s="31">
        <f t="shared" si="2"/>
        <v>0.4254595623021919</v>
      </c>
      <c r="J13" s="32">
        <f t="shared" si="5"/>
        <v>34.028255792929308</v>
      </c>
      <c r="K13" s="32">
        <f t="shared" si="3"/>
        <v>17.014127896464654</v>
      </c>
      <c r="L13" s="29">
        <v>14</v>
      </c>
      <c r="M13" s="33">
        <f t="shared" si="6"/>
        <v>0.14285714285714285</v>
      </c>
      <c r="N13" s="29">
        <v>9</v>
      </c>
      <c r="O13" s="34">
        <f t="shared" ref="O13:P13" si="21">D13/7</f>
        <v>0.2857142857142857</v>
      </c>
      <c r="P13" s="34">
        <f t="shared" si="21"/>
        <v>0</v>
      </c>
      <c r="Q13" s="29">
        <f t="shared" si="8"/>
        <v>31</v>
      </c>
      <c r="R13" s="29"/>
      <c r="S13" s="35">
        <v>1.41379310344827</v>
      </c>
      <c r="T13" s="28">
        <v>40</v>
      </c>
      <c r="U13" s="36">
        <v>40</v>
      </c>
      <c r="V13" s="37" t="s">
        <v>874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7.9456481481481489E-2</v>
      </c>
      <c r="AD13" s="39">
        <f t="shared" si="12"/>
        <v>-0.21929988888888891</v>
      </c>
      <c r="AE13" s="39">
        <v>-5.42</v>
      </c>
      <c r="AF13" s="39">
        <v>-11.447722159090899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8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1.71428571428571</v>
      </c>
      <c r="T14" s="28">
        <v>136</v>
      </c>
      <c r="U14" s="36">
        <v>40</v>
      </c>
      <c r="V14" s="37" t="s">
        <v>874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7.9456481481481489E-2</v>
      </c>
      <c r="AD14" s="39">
        <f t="shared" si="12"/>
        <v>0</v>
      </c>
      <c r="AE14" s="39">
        <v>-5.42</v>
      </c>
      <c r="AF14" s="39">
        <v>-11.447722159090899</v>
      </c>
      <c r="AG14" s="39">
        <v>0</v>
      </c>
    </row>
    <row r="15" spans="1:33" ht="15.75" customHeight="1" x14ac:dyDescent="0.2">
      <c r="A15" s="28" t="s">
        <v>49</v>
      </c>
      <c r="B15" s="28" t="s">
        <v>500</v>
      </c>
      <c r="C15" s="15">
        <f t="shared" si="4"/>
        <v>40.99</v>
      </c>
      <c r="D15" s="29">
        <v>1</v>
      </c>
      <c r="E15" s="29">
        <v>0</v>
      </c>
      <c r="F15" s="32">
        <v>40.99</v>
      </c>
      <c r="G15" s="30">
        <v>-0.08</v>
      </c>
      <c r="H15" s="31">
        <f t="shared" si="1"/>
        <v>1.9516955354964625E-3</v>
      </c>
      <c r="I15" s="31">
        <f t="shared" si="2"/>
        <v>0.43386503772785207</v>
      </c>
      <c r="J15" s="32">
        <f t="shared" si="5"/>
        <v>17.784127896464657</v>
      </c>
      <c r="K15" s="32">
        <f t="shared" si="3"/>
        <v>17.784127896464657</v>
      </c>
      <c r="L15" s="29">
        <v>23</v>
      </c>
      <c r="M15" s="33">
        <f t="shared" si="6"/>
        <v>4.3478260869565216E-2</v>
      </c>
      <c r="N15" s="29">
        <v>7</v>
      </c>
      <c r="O15" s="34">
        <f t="shared" ref="O15:P15" si="23">D15/7</f>
        <v>0.14285714285714285</v>
      </c>
      <c r="P15" s="34">
        <f t="shared" si="23"/>
        <v>0</v>
      </c>
      <c r="Q15" s="29">
        <f t="shared" si="8"/>
        <v>49</v>
      </c>
      <c r="R15" s="29"/>
      <c r="S15" s="35">
        <v>1.8426966292134801</v>
      </c>
      <c r="T15" s="28">
        <v>136</v>
      </c>
      <c r="U15" s="36">
        <v>40</v>
      </c>
      <c r="V15" s="37" t="s">
        <v>874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7.9456481481481489E-2</v>
      </c>
      <c r="AD15" s="39">
        <f t="shared" si="12"/>
        <v>-0.10964994444444445</v>
      </c>
      <c r="AE15" s="39">
        <v>-5.42</v>
      </c>
      <c r="AF15" s="39">
        <v>-11.447722159090899</v>
      </c>
      <c r="AG15" s="39">
        <v>0</v>
      </c>
    </row>
    <row r="16" spans="1:33" ht="15.75" customHeight="1" x14ac:dyDescent="0.2">
      <c r="A16" s="28" t="s">
        <v>50</v>
      </c>
      <c r="B16" s="28" t="s">
        <v>875</v>
      </c>
      <c r="C16" s="15">
        <f t="shared" si="4"/>
        <v>44.67</v>
      </c>
      <c r="D16" s="29">
        <v>1</v>
      </c>
      <c r="E16" s="29">
        <v>0</v>
      </c>
      <c r="F16" s="32">
        <v>44.67</v>
      </c>
      <c r="G16" s="30">
        <v>0</v>
      </c>
      <c r="H16" s="31">
        <f t="shared" si="1"/>
        <v>0</v>
      </c>
      <c r="I16" s="31">
        <f t="shared" si="2"/>
        <v>0.46993794261170035</v>
      </c>
      <c r="J16" s="32">
        <f t="shared" si="5"/>
        <v>20.992127896464655</v>
      </c>
      <c r="K16" s="32">
        <f t="shared" si="3"/>
        <v>20.992127896464655</v>
      </c>
      <c r="L16" s="29">
        <v>14</v>
      </c>
      <c r="M16" s="33">
        <f t="shared" si="6"/>
        <v>7.1428571428571425E-2</v>
      </c>
      <c r="N16" s="29">
        <v>6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42</v>
      </c>
      <c r="R16" s="29"/>
      <c r="S16" s="35">
        <v>2.0487804878048701</v>
      </c>
      <c r="T16" s="28">
        <v>136</v>
      </c>
      <c r="U16" s="36">
        <v>40</v>
      </c>
      <c r="V16" s="37" t="s">
        <v>874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7.9456481481481489E-2</v>
      </c>
      <c r="AD16" s="39">
        <f t="shared" si="12"/>
        <v>-0.10964994444444445</v>
      </c>
      <c r="AE16" s="39">
        <v>-5.42</v>
      </c>
      <c r="AF16" s="39">
        <v>-11.447722159090899</v>
      </c>
      <c r="AG16" s="39">
        <v>0</v>
      </c>
    </row>
    <row r="17" spans="1:33" ht="15.75" customHeight="1" x14ac:dyDescent="0.2">
      <c r="A17" s="28" t="s">
        <v>51</v>
      </c>
      <c r="B17" s="28" t="s">
        <v>500</v>
      </c>
      <c r="C17" s="15">
        <f t="shared" si="4"/>
        <v>42.012500000000003</v>
      </c>
      <c r="D17" s="29">
        <v>4</v>
      </c>
      <c r="E17" s="29">
        <v>0</v>
      </c>
      <c r="F17" s="32">
        <v>168.05</v>
      </c>
      <c r="G17" s="30">
        <v>0</v>
      </c>
      <c r="H17" s="31">
        <f t="shared" si="1"/>
        <v>0</v>
      </c>
      <c r="I17" s="31">
        <f t="shared" si="2"/>
        <v>0.44589712339100629</v>
      </c>
      <c r="J17" s="32">
        <f t="shared" si="5"/>
        <v>74.933011585858608</v>
      </c>
      <c r="K17" s="32">
        <f t="shared" si="3"/>
        <v>18.733252896464652</v>
      </c>
      <c r="L17" s="29">
        <v>22</v>
      </c>
      <c r="M17" s="33">
        <f t="shared" si="6"/>
        <v>0.18181818181818182</v>
      </c>
      <c r="N17" s="29">
        <v>0</v>
      </c>
      <c r="O17" s="34">
        <f t="shared" ref="O17:P17" si="25">D17/7</f>
        <v>0.5714285714285714</v>
      </c>
      <c r="P17" s="34">
        <f t="shared" si="25"/>
        <v>0</v>
      </c>
      <c r="Q17" s="29">
        <f t="shared" si="8"/>
        <v>0</v>
      </c>
      <c r="R17" s="29"/>
      <c r="S17" s="35" t="e">
        <v>#N/A</v>
      </c>
      <c r="T17" s="28">
        <v>136</v>
      </c>
      <c r="U17" s="36">
        <v>40</v>
      </c>
      <c r="V17" s="37" t="s">
        <v>874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7.9456481481481489E-2</v>
      </c>
      <c r="AD17" s="39">
        <f t="shared" si="12"/>
        <v>-0.43859977777777781</v>
      </c>
      <c r="AE17" s="39">
        <v>-5.42</v>
      </c>
      <c r="AF17" s="39">
        <v>-11.447722159090899</v>
      </c>
      <c r="AG17" s="39">
        <v>0</v>
      </c>
    </row>
    <row r="18" spans="1:33" ht="15.75" customHeight="1" x14ac:dyDescent="0.2">
      <c r="A18" s="28" t="s">
        <v>52</v>
      </c>
      <c r="B18" s="14" t="s">
        <v>876</v>
      </c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40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>
        <v>1.3333333333333299</v>
      </c>
      <c r="T18" s="28">
        <v>96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7.9456481481481489E-2</v>
      </c>
      <c r="AD18" s="39">
        <f t="shared" si="12"/>
        <v>0</v>
      </c>
      <c r="AE18" s="39">
        <v>-5.42</v>
      </c>
      <c r="AF18" s="39">
        <v>-11.447722159090899</v>
      </c>
      <c r="AG18" s="39">
        <v>0</v>
      </c>
    </row>
    <row r="19" spans="1:33" ht="15.75" customHeight="1" x14ac:dyDescent="0.2">
      <c r="A19" s="28" t="s">
        <v>54</v>
      </c>
      <c r="B19" s="28" t="s">
        <v>500</v>
      </c>
      <c r="C19" s="15">
        <f t="shared" si="4"/>
        <v>27.338000000000001</v>
      </c>
      <c r="D19" s="29">
        <v>5</v>
      </c>
      <c r="E19" s="29">
        <v>0</v>
      </c>
      <c r="F19" s="32">
        <v>136.69</v>
      </c>
      <c r="G19" s="30">
        <v>-18.309999999999999</v>
      </c>
      <c r="H19" s="31">
        <f t="shared" si="1"/>
        <v>0.13395273977613578</v>
      </c>
      <c r="I19" s="31">
        <f t="shared" si="2"/>
        <v>9.5029917933449573E-2</v>
      </c>
      <c r="J19" s="32">
        <f t="shared" si="5"/>
        <v>12.989639482323222</v>
      </c>
      <c r="K19" s="32">
        <f t="shared" si="3"/>
        <v>2.5979278964646442</v>
      </c>
      <c r="L19" s="29">
        <v>29</v>
      </c>
      <c r="M19" s="33">
        <f t="shared" si="6"/>
        <v>0.17241379310344829</v>
      </c>
      <c r="N19" s="29">
        <v>38</v>
      </c>
      <c r="O19" s="34">
        <f t="shared" ref="O19:P19" si="27">D19/7</f>
        <v>0.7142857142857143</v>
      </c>
      <c r="P19" s="34">
        <f t="shared" si="27"/>
        <v>0</v>
      </c>
      <c r="Q19" s="29">
        <f t="shared" si="8"/>
        <v>53</v>
      </c>
      <c r="R19" s="29"/>
      <c r="S19" s="35">
        <v>1.30232558139534</v>
      </c>
      <c r="T19" s="28">
        <v>96</v>
      </c>
      <c r="U19" s="36" t="s">
        <v>33</v>
      </c>
      <c r="V19" s="37" t="s">
        <v>33</v>
      </c>
      <c r="W19" s="28">
        <v>1</v>
      </c>
      <c r="X19" s="38">
        <f t="shared" si="9"/>
        <v>0.2</v>
      </c>
      <c r="Y19" s="39">
        <f t="shared" si="10"/>
        <v>3.6619999999999999</v>
      </c>
      <c r="Z19" s="28">
        <v>4</v>
      </c>
      <c r="AA19" s="28" t="s">
        <v>34</v>
      </c>
      <c r="AB19" s="40">
        <f t="shared" si="11"/>
        <v>-0.69</v>
      </c>
      <c r="AC19" s="41">
        <v>7.9456481481481489E-2</v>
      </c>
      <c r="AD19" s="39">
        <f t="shared" si="12"/>
        <v>-0.54824972222222224</v>
      </c>
      <c r="AE19" s="39">
        <v>-5.42</v>
      </c>
      <c r="AF19" s="39">
        <v>-11.44772215909091</v>
      </c>
      <c r="AG19" s="39">
        <v>0</v>
      </c>
    </row>
    <row r="20" spans="1:33" ht="15.75" customHeight="1" x14ac:dyDescent="0.2">
      <c r="A20" s="28" t="s">
        <v>55</v>
      </c>
      <c r="B20" s="28" t="s">
        <v>877</v>
      </c>
      <c r="C20" s="15">
        <f t="shared" si="4"/>
        <v>28.36</v>
      </c>
      <c r="D20" s="29">
        <v>4</v>
      </c>
      <c r="E20" s="29">
        <v>0</v>
      </c>
      <c r="F20" s="32">
        <v>113.44</v>
      </c>
      <c r="G20" s="30">
        <v>-21.12</v>
      </c>
      <c r="H20" s="31">
        <f t="shared" si="1"/>
        <v>0.18617771509167844</v>
      </c>
      <c r="I20" s="31">
        <f t="shared" si="2"/>
        <v>6.5184340495932386E-2</v>
      </c>
      <c r="J20" s="32">
        <f t="shared" si="5"/>
        <v>7.3945115858585702</v>
      </c>
      <c r="K20" s="32">
        <f t="shared" si="3"/>
        <v>1.8486278964646425</v>
      </c>
      <c r="L20" s="29">
        <v>27</v>
      </c>
      <c r="M20" s="33">
        <f t="shared" si="6"/>
        <v>0.14814814814814814</v>
      </c>
      <c r="N20" s="29">
        <v>31</v>
      </c>
      <c r="O20" s="34">
        <f t="shared" ref="O20:P20" si="28">D20/7</f>
        <v>0.5714285714285714</v>
      </c>
      <c r="P20" s="34">
        <f t="shared" si="28"/>
        <v>0</v>
      </c>
      <c r="Q20" s="29">
        <f t="shared" si="8"/>
        <v>54</v>
      </c>
      <c r="R20" s="29"/>
      <c r="S20" s="35">
        <v>1.6901408450704201</v>
      </c>
      <c r="T20" s="28">
        <v>96</v>
      </c>
      <c r="U20" s="36" t="s">
        <v>33</v>
      </c>
      <c r="V20" s="37" t="s">
        <v>33</v>
      </c>
      <c r="W20" s="28">
        <v>2</v>
      </c>
      <c r="X20" s="38">
        <f t="shared" si="9"/>
        <v>0.5</v>
      </c>
      <c r="Y20" s="39">
        <f t="shared" si="10"/>
        <v>10.56</v>
      </c>
      <c r="Z20" s="28">
        <v>0</v>
      </c>
      <c r="AA20" s="28" t="s">
        <v>34</v>
      </c>
      <c r="AB20" s="40">
        <f t="shared" si="11"/>
        <v>-0.69</v>
      </c>
      <c r="AC20" s="41">
        <v>7.9456481481481489E-2</v>
      </c>
      <c r="AD20" s="39">
        <f t="shared" si="12"/>
        <v>-0.43859977777777781</v>
      </c>
      <c r="AE20" s="39">
        <v>-5.42</v>
      </c>
      <c r="AF20" s="39">
        <v>-11.44772215909091</v>
      </c>
      <c r="AG20" s="39">
        <v>0</v>
      </c>
    </row>
    <row r="21" spans="1:33" ht="15.75" customHeight="1" x14ac:dyDescent="0.2">
      <c r="A21" s="28" t="s">
        <v>56</v>
      </c>
      <c r="B21" s="28" t="s">
        <v>192</v>
      </c>
      <c r="C21" s="15">
        <f t="shared" si="4"/>
        <v>29.99</v>
      </c>
      <c r="D21" s="29">
        <v>1</v>
      </c>
      <c r="E21" s="29">
        <v>0</v>
      </c>
      <c r="F21" s="32">
        <v>29.99</v>
      </c>
      <c r="G21" s="30">
        <v>-12.26</v>
      </c>
      <c r="H21" s="31">
        <f t="shared" si="1"/>
        <v>0.40880293431143716</v>
      </c>
      <c r="I21" s="31">
        <f t="shared" si="2"/>
        <v>-0.12490403813055538</v>
      </c>
      <c r="J21" s="32">
        <f t="shared" si="5"/>
        <v>-3.7458721035353557</v>
      </c>
      <c r="K21" s="32">
        <f t="shared" si="3"/>
        <v>-3.7458721035353557</v>
      </c>
      <c r="L21" s="29">
        <v>8</v>
      </c>
      <c r="M21" s="33">
        <f t="shared" si="6"/>
        <v>0.125</v>
      </c>
      <c r="N21" s="29">
        <v>32</v>
      </c>
      <c r="O21" s="34">
        <f t="shared" ref="O21:P21" si="29">D21/7</f>
        <v>0.14285714285714285</v>
      </c>
      <c r="P21" s="34">
        <f t="shared" si="29"/>
        <v>0</v>
      </c>
      <c r="Q21" s="29">
        <f t="shared" si="8"/>
        <v>224</v>
      </c>
      <c r="R21" s="29"/>
      <c r="S21" s="35">
        <v>1.75</v>
      </c>
      <c r="T21" s="28">
        <v>96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7.9456481481481489E-2</v>
      </c>
      <c r="AD21" s="39">
        <f t="shared" si="12"/>
        <v>-0.10964994444444445</v>
      </c>
      <c r="AE21" s="39">
        <v>-5.42</v>
      </c>
      <c r="AF21" s="39">
        <v>-11.44772215909091</v>
      </c>
      <c r="AG21" s="39">
        <v>0</v>
      </c>
    </row>
    <row r="22" spans="1:33" ht="15.75" customHeight="1" x14ac:dyDescent="0.2">
      <c r="A22" s="28" t="s">
        <v>57</v>
      </c>
      <c r="B22" s="28" t="s">
        <v>500</v>
      </c>
      <c r="C22" s="15">
        <f t="shared" si="4"/>
        <v>28.16</v>
      </c>
      <c r="D22" s="29">
        <v>1</v>
      </c>
      <c r="E22" s="29">
        <v>0</v>
      </c>
      <c r="F22" s="30">
        <v>28.16</v>
      </c>
      <c r="G22" s="30">
        <v>-2.58</v>
      </c>
      <c r="H22" s="31">
        <f t="shared" si="1"/>
        <v>9.1619318181818191E-2</v>
      </c>
      <c r="I22" s="31">
        <f t="shared" si="2"/>
        <v>0.15549104745968206</v>
      </c>
      <c r="J22" s="32">
        <f t="shared" si="5"/>
        <v>4.3786278964646472</v>
      </c>
      <c r="K22" s="32">
        <f t="shared" si="3"/>
        <v>4.3786278964646472</v>
      </c>
      <c r="L22" s="29">
        <v>16</v>
      </c>
      <c r="M22" s="33">
        <f t="shared" si="6"/>
        <v>6.25E-2</v>
      </c>
      <c r="N22" s="29">
        <v>31</v>
      </c>
      <c r="O22" s="34">
        <f t="shared" ref="O22:P22" si="30">D22/7</f>
        <v>0.14285714285714285</v>
      </c>
      <c r="P22" s="34">
        <f t="shared" si="30"/>
        <v>0</v>
      </c>
      <c r="Q22" s="29">
        <f t="shared" si="8"/>
        <v>217</v>
      </c>
      <c r="R22" s="29"/>
      <c r="S22" s="35">
        <v>0.96842105263157896</v>
      </c>
      <c r="T22" s="28">
        <v>120</v>
      </c>
      <c r="U22" s="36">
        <v>24</v>
      </c>
      <c r="V22" s="37" t="s">
        <v>878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7.9456481481481489E-2</v>
      </c>
      <c r="AD22" s="39">
        <f t="shared" si="12"/>
        <v>-0.10964994444444445</v>
      </c>
      <c r="AE22" s="39">
        <v>-5.42</v>
      </c>
      <c r="AF22" s="39">
        <v>-11.44772215909091</v>
      </c>
      <c r="AG22" s="39">
        <v>0</v>
      </c>
    </row>
    <row r="23" spans="1:33" ht="15.75" customHeight="1" x14ac:dyDescent="0.2">
      <c r="A23" s="28" t="s">
        <v>58</v>
      </c>
      <c r="B23" s="28" t="s">
        <v>500</v>
      </c>
      <c r="C23" s="15">
        <f t="shared" si="4"/>
        <v>24.729999999999997</v>
      </c>
      <c r="D23" s="29">
        <v>5</v>
      </c>
      <c r="E23" s="29">
        <v>0</v>
      </c>
      <c r="F23" s="32">
        <v>123.64999999999999</v>
      </c>
      <c r="G23" s="30">
        <v>0</v>
      </c>
      <c r="H23" s="31">
        <f t="shared" si="1"/>
        <v>0</v>
      </c>
      <c r="I23" s="31">
        <f t="shared" si="2"/>
        <v>0.1634908166787159</v>
      </c>
      <c r="J23" s="32">
        <f t="shared" si="5"/>
        <v>20.215639482323219</v>
      </c>
      <c r="K23" s="32">
        <f t="shared" si="3"/>
        <v>4.043127896464644</v>
      </c>
      <c r="L23" s="29">
        <v>28</v>
      </c>
      <c r="M23" s="33">
        <f t="shared" si="6"/>
        <v>0.17857142857142858</v>
      </c>
      <c r="N23" s="29">
        <v>26</v>
      </c>
      <c r="O23" s="34">
        <f t="shared" ref="O23:P23" si="31">D23/7</f>
        <v>0.7142857142857143</v>
      </c>
      <c r="P23" s="34">
        <f t="shared" si="31"/>
        <v>0</v>
      </c>
      <c r="Q23" s="29">
        <f t="shared" si="8"/>
        <v>36</v>
      </c>
      <c r="R23" s="29"/>
      <c r="S23" s="35">
        <v>1.0989010989010899</v>
      </c>
      <c r="T23" s="28">
        <v>120</v>
      </c>
      <c r="U23" s="36" t="s">
        <v>33</v>
      </c>
      <c r="V23" s="37" t="s">
        <v>879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7.9456481481481489E-2</v>
      </c>
      <c r="AD23" s="39">
        <f t="shared" si="12"/>
        <v>-0.54824972222222224</v>
      </c>
      <c r="AE23" s="39">
        <v>-5.42</v>
      </c>
      <c r="AF23" s="39">
        <v>-11.44772215909091</v>
      </c>
      <c r="AG23" s="39">
        <v>0</v>
      </c>
    </row>
    <row r="24" spans="1:33" ht="15.75" customHeight="1" x14ac:dyDescent="0.2">
      <c r="A24" s="28" t="s">
        <v>59</v>
      </c>
      <c r="B24" s="28" t="s">
        <v>880</v>
      </c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27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>
        <v>1.2048192771084301</v>
      </c>
      <c r="T24" s="28">
        <v>120</v>
      </c>
      <c r="U24" s="36" t="s">
        <v>33</v>
      </c>
      <c r="V24" s="37" t="s">
        <v>879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7.9456481481481489E-2</v>
      </c>
      <c r="AD24" s="39">
        <f t="shared" si="12"/>
        <v>0</v>
      </c>
      <c r="AE24" s="39">
        <v>-5.42</v>
      </c>
      <c r="AF24" s="39">
        <v>-11.44772215909091</v>
      </c>
      <c r="AG24" s="39">
        <v>0</v>
      </c>
    </row>
    <row r="25" spans="1:33" ht="15.75" customHeight="1" x14ac:dyDescent="0.2">
      <c r="A25" s="14" t="s">
        <v>60</v>
      </c>
      <c r="B25" s="28" t="s">
        <v>500</v>
      </c>
      <c r="C25" s="15">
        <f t="shared" si="4"/>
        <v>23.094999999999999</v>
      </c>
      <c r="D25" s="16">
        <v>6</v>
      </c>
      <c r="E25" s="16">
        <v>0</v>
      </c>
      <c r="F25" s="17">
        <v>138.57</v>
      </c>
      <c r="G25" s="17">
        <v>-5.5</v>
      </c>
      <c r="H25" s="31">
        <f t="shared" si="1"/>
        <v>3.9691130836400378E-2</v>
      </c>
      <c r="I25" s="31">
        <f t="shared" si="2"/>
        <v>7.5099951889538455E-2</v>
      </c>
      <c r="J25" s="32">
        <f t="shared" si="5"/>
        <v>10.406600333333342</v>
      </c>
      <c r="K25" s="32">
        <f t="shared" si="3"/>
        <v>1.7344333888888903</v>
      </c>
      <c r="L25" s="16">
        <v>33</v>
      </c>
      <c r="M25" s="33">
        <f t="shared" si="6"/>
        <v>0.18181818181818182</v>
      </c>
      <c r="N25" s="16">
        <v>23</v>
      </c>
      <c r="O25" s="34">
        <f t="shared" ref="O25:P25" si="33">D25/7</f>
        <v>0.8571428571428571</v>
      </c>
      <c r="P25" s="34">
        <f t="shared" si="33"/>
        <v>0</v>
      </c>
      <c r="Q25" s="29">
        <f t="shared" si="8"/>
        <v>26</v>
      </c>
      <c r="R25" s="29"/>
      <c r="S25" s="21">
        <v>1.3506493506493511</v>
      </c>
      <c r="T25" s="28">
        <v>120</v>
      </c>
      <c r="U25" s="36" t="s">
        <v>33</v>
      </c>
      <c r="V25" s="37" t="s">
        <v>881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7.9456481481481489E-2</v>
      </c>
      <c r="AD25" s="39">
        <f t="shared" si="12"/>
        <v>-0.65789966666666677</v>
      </c>
      <c r="AE25" s="25">
        <v>-5.42</v>
      </c>
      <c r="AF25" s="25">
        <v>-11.45</v>
      </c>
      <c r="AG25" s="25">
        <v>0</v>
      </c>
    </row>
    <row r="26" spans="1:33" ht="15.75" customHeight="1" x14ac:dyDescent="0.2">
      <c r="A26" s="14" t="s">
        <v>61</v>
      </c>
      <c r="B26" s="28" t="s">
        <v>500</v>
      </c>
      <c r="C26" s="15">
        <f t="shared" si="4"/>
        <v>20.440000000000001</v>
      </c>
      <c r="D26" s="16">
        <v>3</v>
      </c>
      <c r="E26" s="16">
        <v>0</v>
      </c>
      <c r="F26" s="17">
        <v>61.32</v>
      </c>
      <c r="G26" s="17">
        <v>-4.53</v>
      </c>
      <c r="H26" s="31">
        <f t="shared" si="1"/>
        <v>7.3874755381604706E-2</v>
      </c>
      <c r="I26" s="31">
        <f t="shared" si="2"/>
        <v>-6.719041602423402E-2</v>
      </c>
      <c r="J26" s="32">
        <f t="shared" si="5"/>
        <v>-4.1201163106060301</v>
      </c>
      <c r="K26" s="32">
        <f t="shared" si="3"/>
        <v>-1.3733721035353434</v>
      </c>
      <c r="L26" s="16">
        <v>16</v>
      </c>
      <c r="M26" s="33">
        <f t="shared" si="6"/>
        <v>0.1875</v>
      </c>
      <c r="N26" s="16">
        <v>18</v>
      </c>
      <c r="O26" s="34">
        <f t="shared" ref="O26:P26" si="34">D26/7</f>
        <v>0.42857142857142855</v>
      </c>
      <c r="P26" s="34">
        <f t="shared" si="34"/>
        <v>0</v>
      </c>
      <c r="Q26" s="29">
        <f t="shared" si="8"/>
        <v>42</v>
      </c>
      <c r="R26" s="29"/>
      <c r="S26" s="21">
        <v>1.9682539682539679</v>
      </c>
      <c r="T26" s="28">
        <v>24</v>
      </c>
      <c r="U26" s="36">
        <v>24</v>
      </c>
      <c r="V26" s="37" t="s">
        <v>882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7.9456481481481489E-2</v>
      </c>
      <c r="AD26" s="39">
        <f t="shared" si="12"/>
        <v>-0.32894983333333339</v>
      </c>
      <c r="AE26" s="25">
        <v>-5.68</v>
      </c>
      <c r="AF26" s="25">
        <v>-11.447722159090899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19.061250000000001</v>
      </c>
      <c r="D27" s="16">
        <v>8</v>
      </c>
      <c r="E27" s="16">
        <v>2</v>
      </c>
      <c r="F27" s="17">
        <v>152.49</v>
      </c>
      <c r="G27" s="17">
        <v>-4.74</v>
      </c>
      <c r="H27" s="31">
        <f t="shared" si="1"/>
        <v>3.1084005508557937E-2</v>
      </c>
      <c r="I27" s="31">
        <f t="shared" si="2"/>
        <v>-8.5398890604516622E-2</v>
      </c>
      <c r="J27" s="32">
        <f t="shared" si="5"/>
        <v>-13.022476828282741</v>
      </c>
      <c r="K27" s="32">
        <f t="shared" si="3"/>
        <v>-1.6278096035353427</v>
      </c>
      <c r="L27" s="16">
        <v>29</v>
      </c>
      <c r="M27" s="33">
        <f t="shared" si="6"/>
        <v>0.27586206896551724</v>
      </c>
      <c r="N27" s="16">
        <v>10</v>
      </c>
      <c r="O27" s="34">
        <f t="shared" ref="O27:P27" si="35">D27/7</f>
        <v>1.1428571428571428</v>
      </c>
      <c r="P27" s="34">
        <f t="shared" si="35"/>
        <v>0.2857142857142857</v>
      </c>
      <c r="Q27" s="29">
        <f t="shared" si="8"/>
        <v>7</v>
      </c>
      <c r="R27" s="29"/>
      <c r="S27" s="21">
        <v>1.6444444444444439</v>
      </c>
      <c r="T27" s="28">
        <v>24</v>
      </c>
      <c r="U27" s="36">
        <v>24</v>
      </c>
      <c r="V27" s="37" t="s">
        <v>882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7.9456481481481489E-2</v>
      </c>
      <c r="AD27" s="39">
        <f t="shared" si="12"/>
        <v>-0.87719955555555562</v>
      </c>
      <c r="AE27" s="25">
        <v>-5.68</v>
      </c>
      <c r="AF27" s="25">
        <v>-11.447722159090899</v>
      </c>
      <c r="AG27" s="25">
        <v>0</v>
      </c>
    </row>
    <row r="28" spans="1:33" ht="15.75" customHeight="1" x14ac:dyDescent="0.2">
      <c r="A28" s="14" t="s">
        <v>63</v>
      </c>
      <c r="B28" s="14"/>
      <c r="C28" s="15">
        <f t="shared" si="4"/>
        <v>21.176666666666666</v>
      </c>
      <c r="D28" s="16">
        <v>6</v>
      </c>
      <c r="E28" s="16">
        <v>0</v>
      </c>
      <c r="F28" s="17">
        <v>127.06</v>
      </c>
      <c r="G28" s="17">
        <v>-1.89</v>
      </c>
      <c r="H28" s="31">
        <f t="shared" si="1"/>
        <v>1.4874862269793798E-2</v>
      </c>
      <c r="I28" s="31">
        <f t="shared" si="2"/>
        <v>-9.0576285189769151E-2</v>
      </c>
      <c r="J28" s="32">
        <f t="shared" si="5"/>
        <v>-11.508622796212068</v>
      </c>
      <c r="K28" s="32">
        <f t="shared" si="3"/>
        <v>-1.918103799368678</v>
      </c>
      <c r="L28" s="16">
        <v>20</v>
      </c>
      <c r="M28" s="33">
        <f t="shared" si="6"/>
        <v>0.3</v>
      </c>
      <c r="N28" s="16">
        <v>1</v>
      </c>
      <c r="O28" s="34">
        <f t="shared" ref="O28:P28" si="36">D28/7</f>
        <v>0.8571428571428571</v>
      </c>
      <c r="P28" s="34">
        <f t="shared" si="36"/>
        <v>0</v>
      </c>
      <c r="Q28" s="29">
        <f t="shared" si="8"/>
        <v>1</v>
      </c>
      <c r="R28" s="29"/>
      <c r="S28" s="21">
        <v>2.3466666666666671</v>
      </c>
      <c r="T28" s="14" t="s">
        <v>33</v>
      </c>
      <c r="U28" s="22">
        <v>24</v>
      </c>
      <c r="V28" s="43" t="s">
        <v>883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7.9456481481481489E-2</v>
      </c>
      <c r="AD28" s="39">
        <f t="shared" si="12"/>
        <v>-0.65789966666666677</v>
      </c>
      <c r="AE28" s="25">
        <v>-5.68</v>
      </c>
      <c r="AF28" s="25">
        <v>-13.8136205215909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1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2.5507246376811592</v>
      </c>
      <c r="T29" s="14" t="s">
        <v>33</v>
      </c>
      <c r="U29" s="22">
        <v>24</v>
      </c>
      <c r="V29" s="43" t="s">
        <v>883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7.9456481481481489E-2</v>
      </c>
      <c r="AD29" s="39">
        <f t="shared" si="12"/>
        <v>0</v>
      </c>
      <c r="AE29" s="25">
        <v>-5.68</v>
      </c>
      <c r="AF29" s="25">
        <v>-12.9183353965909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21.55</v>
      </c>
      <c r="D30" s="16">
        <v>1</v>
      </c>
      <c r="E30" s="16">
        <v>0</v>
      </c>
      <c r="F30" s="17">
        <v>21.55</v>
      </c>
      <c r="G30" s="17">
        <v>0</v>
      </c>
      <c r="H30" s="31">
        <f t="shared" si="1"/>
        <v>0</v>
      </c>
      <c r="I30" s="31">
        <f t="shared" si="2"/>
        <v>9.4880218464016199E-3</v>
      </c>
      <c r="J30" s="32">
        <f t="shared" si="5"/>
        <v>0.20446687078995493</v>
      </c>
      <c r="K30" s="32">
        <f t="shared" si="3"/>
        <v>0.20446687078995493</v>
      </c>
      <c r="L30" s="16">
        <v>9</v>
      </c>
      <c r="M30" s="33">
        <f t="shared" si="6"/>
        <v>0.1111111111111111</v>
      </c>
      <c r="N30" s="16">
        <v>1</v>
      </c>
      <c r="O30" s="34">
        <f t="shared" ref="O30:P30" si="38">D30/7</f>
        <v>0.14285714285714285</v>
      </c>
      <c r="P30" s="34">
        <f t="shared" si="38"/>
        <v>0</v>
      </c>
      <c r="Q30" s="29">
        <f t="shared" si="8"/>
        <v>7</v>
      </c>
      <c r="R30" s="29"/>
      <c r="S30" s="21">
        <v>2.6031746031746028</v>
      </c>
      <c r="T30" s="14" t="s">
        <v>33</v>
      </c>
      <c r="U30" s="22">
        <v>24</v>
      </c>
      <c r="V30" s="43" t="s">
        <v>883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7.9456481481481489E-2</v>
      </c>
      <c r="AD30" s="39">
        <f t="shared" si="12"/>
        <v>-0.10964994444444445</v>
      </c>
      <c r="AE30" s="25">
        <v>-5.68</v>
      </c>
      <c r="AF30" s="25">
        <v>-12.3233831847656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72</v>
      </c>
      <c r="U31" s="22">
        <v>24</v>
      </c>
      <c r="V31" s="43" t="s">
        <v>1354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7.9456481481481489E-2</v>
      </c>
      <c r="AD31" s="39">
        <f t="shared" si="12"/>
        <v>0</v>
      </c>
      <c r="AE31" s="45">
        <v>-5.68</v>
      </c>
      <c r="AF31" s="45">
        <v>-12.323383184765628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7.9456481481481489E-2</v>
      </c>
      <c r="AD32" s="39">
        <f t="shared" si="12"/>
        <v>0</v>
      </c>
      <c r="AE32" s="60">
        <v>-5.68</v>
      </c>
      <c r="AF32" s="60">
        <v>-12.3233831847656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32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 Handles - 3.75 Inch Handle Pulls - 25 Pack of Kitchen Cabinet Hardware")</f>
        <v>Satin Nickel Kitchen Cabinet Pull Handles - 3.75 Inch Handle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Info!B1:BJ5000""),2,FALSE),"""")"),"B07XTQGKDM")</f>
        <v>B07XTQGKDM</v>
      </c>
      <c r="B2" s="2" t="s">
        <v>884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22.584014371783063</v>
      </c>
      <c r="D3" s="4">
        <f>SUM(D4:D99702)</f>
        <v>165</v>
      </c>
      <c r="E3" s="4"/>
      <c r="F3" s="5">
        <f t="shared" ref="F3:G3" si="0">SUM(F4:F99702)</f>
        <v>5055.92</v>
      </c>
      <c r="G3" s="5">
        <f t="shared" si="0"/>
        <v>-123.45</v>
      </c>
      <c r="H3" s="6">
        <f t="shared" ref="H3:H32" si="1">G3/F3*-1</f>
        <v>2.4416921153815725E-2</v>
      </c>
      <c r="I3" s="7">
        <f t="shared" ref="I3:I32" si="2">J3/F3</f>
        <v>0.23102395004634257</v>
      </c>
      <c r="J3" s="5">
        <f>SUM(J4:J99702)</f>
        <v>1168.0386095183044</v>
      </c>
      <c r="K3" s="5">
        <f t="shared" ref="K3:K32" si="3">J3/D3</f>
        <v>7.0790218758685111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1 - April
1.5 - May
1.5 - June
1.5 - July
1.5 - Aug
1 - Sept
1 - Oct
1 - Nov
1 - Dec
1 - Jan
1 - Feb")</f>
        <v>1 - March
1 - April
1.5 - May
1.5 - June
1.5 - July
1.5 - Aug
1 - Sept
1 - Oct
1 - Nov
1 - Dec
1 - Jan
1 -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11</v>
      </c>
      <c r="X3" s="6">
        <f>W3/D3</f>
        <v>6.6666666666666666E-2</v>
      </c>
      <c r="Y3" s="5"/>
      <c r="Z3" s="4"/>
      <c r="AA3" s="4"/>
      <c r="AB3" s="4"/>
      <c r="AC3" s="4"/>
      <c r="AD3" s="5">
        <f>SUM(AD4:AD99702)</f>
        <v>-18.041495164623413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Info!B2:BZ3000""),37,FALSE)),"""")*-1"),-13.5164122160156)</f>
        <v>-13.516412216015601</v>
      </c>
      <c r="AG3" s="5">
        <f>SUM(AG4:AG99702)</f>
        <v>-1.37</v>
      </c>
    </row>
    <row r="4" spans="1:33" ht="15.75" customHeight="1" x14ac:dyDescent="0.2">
      <c r="A4" s="14" t="s">
        <v>31</v>
      </c>
      <c r="B4" s="14" t="s">
        <v>885</v>
      </c>
      <c r="C4" s="15">
        <f t="shared" ref="C4:C32" si="4">IFERROR(F4/D4," - ")</f>
        <v>24.695999999999998</v>
      </c>
      <c r="D4" s="16">
        <v>5</v>
      </c>
      <c r="E4" s="16">
        <v>0</v>
      </c>
      <c r="F4" s="17">
        <v>123.47999999999999</v>
      </c>
      <c r="G4" s="17">
        <v>-30.510000000000005</v>
      </c>
      <c r="H4" s="18">
        <f t="shared" si="1"/>
        <v>0.24708454810495634</v>
      </c>
      <c r="I4" s="18">
        <f t="shared" si="2"/>
        <v>-0.11585551638070468</v>
      </c>
      <c r="J4" s="17">
        <f t="shared" ref="J4:J32" si="5">F4*0.85+G4+AF4*D4+D4*AE4+AG4+AD4</f>
        <v>-14.305839162689413</v>
      </c>
      <c r="K4" s="17">
        <f t="shared" si="3"/>
        <v>-2.8611678325378826</v>
      </c>
      <c r="L4" s="16">
        <v>19</v>
      </c>
      <c r="M4" s="19">
        <f t="shared" ref="M4:M32" si="6">IFERROR(D4/L4,"-")</f>
        <v>0.26315789473684209</v>
      </c>
      <c r="N4" s="16">
        <v>83</v>
      </c>
      <c r="O4" s="20">
        <f t="shared" ref="O4:P4" si="7">D4/7</f>
        <v>0.7142857142857143</v>
      </c>
      <c r="P4" s="20">
        <f t="shared" si="7"/>
        <v>0</v>
      </c>
      <c r="Q4" s="16">
        <f t="shared" ref="Q4:Q32" si="8">ROUNDDOWN(N4/(O4+P4),0)</f>
        <v>116</v>
      </c>
      <c r="R4" s="16"/>
      <c r="S4" s="21">
        <v>0.27436823104693098</v>
      </c>
      <c r="T4" s="14">
        <v>176</v>
      </c>
      <c r="U4" s="22" t="s">
        <v>33</v>
      </c>
      <c r="V4" s="23" t="s">
        <v>886</v>
      </c>
      <c r="W4" s="14">
        <v>3</v>
      </c>
      <c r="X4" s="24">
        <f t="shared" ref="X4:X32" si="9">IFERROR(W4/D4,0)</f>
        <v>0.6</v>
      </c>
      <c r="Y4" s="25">
        <f t="shared" ref="Y4:Y32" si="10">IFERROR(G4/(W4+Z4)*-1,0)</f>
        <v>10.170000000000002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7.9241965277777798E-2</v>
      </c>
      <c r="AD4" s="25">
        <f t="shared" ref="AD4:AD32" si="12">IFERROR(AB4*AC4*D4*2,0)</f>
        <v>-0.5467695604166668</v>
      </c>
      <c r="AE4" s="25">
        <v>-5.42</v>
      </c>
      <c r="AF4" s="25">
        <v>-12.221413920454545</v>
      </c>
      <c r="AG4" s="25">
        <v>0</v>
      </c>
    </row>
    <row r="5" spans="1:33" ht="15.75" customHeight="1" x14ac:dyDescent="0.2">
      <c r="A5" s="28" t="s">
        <v>35</v>
      </c>
      <c r="B5" s="28" t="s">
        <v>283</v>
      </c>
      <c r="C5" s="15">
        <f t="shared" si="4"/>
        <v>25.831666666666667</v>
      </c>
      <c r="D5" s="29">
        <v>6</v>
      </c>
      <c r="E5" s="29">
        <v>0</v>
      </c>
      <c r="F5" s="30">
        <v>154.99</v>
      </c>
      <c r="G5" s="30">
        <v>-18.279999999999998</v>
      </c>
      <c r="H5" s="31">
        <f t="shared" si="1"/>
        <v>0.1179430931027808</v>
      </c>
      <c r="I5" s="31">
        <f t="shared" si="2"/>
        <v>4.4881171189427249E-2</v>
      </c>
      <c r="J5" s="32">
        <f t="shared" si="5"/>
        <v>6.9561327226493299</v>
      </c>
      <c r="K5" s="32">
        <f t="shared" si="3"/>
        <v>1.1593554537748882</v>
      </c>
      <c r="L5" s="29">
        <v>24</v>
      </c>
      <c r="M5" s="33">
        <f t="shared" si="6"/>
        <v>0.25</v>
      </c>
      <c r="N5" s="29">
        <v>78</v>
      </c>
      <c r="O5" s="34">
        <f t="shared" ref="O5:P5" si="13">D5/7</f>
        <v>0.8571428571428571</v>
      </c>
      <c r="P5" s="34">
        <f t="shared" si="13"/>
        <v>0</v>
      </c>
      <c r="Q5" s="29">
        <f t="shared" si="8"/>
        <v>91</v>
      </c>
      <c r="R5" s="29"/>
      <c r="S5" s="35">
        <v>0.25531914893617003</v>
      </c>
      <c r="T5" s="28">
        <v>176</v>
      </c>
      <c r="U5" s="36" t="s">
        <v>33</v>
      </c>
      <c r="V5" s="37" t="s">
        <v>887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7.9333786790266522E-2</v>
      </c>
      <c r="AD5" s="39">
        <f t="shared" si="12"/>
        <v>-0.65688375462340676</v>
      </c>
      <c r="AE5" s="39">
        <v>-5.42</v>
      </c>
      <c r="AF5" s="39">
        <v>-12.221413920454545</v>
      </c>
      <c r="AG5" s="39">
        <v>0</v>
      </c>
    </row>
    <row r="6" spans="1:33" ht="15.75" customHeight="1" x14ac:dyDescent="0.2">
      <c r="A6" s="28" t="s">
        <v>37</v>
      </c>
      <c r="B6" s="28" t="s">
        <v>820</v>
      </c>
      <c r="C6" s="15">
        <f t="shared" si="4"/>
        <v>27.603333333333335</v>
      </c>
      <c r="D6" s="29">
        <v>12</v>
      </c>
      <c r="E6" s="29">
        <v>0</v>
      </c>
      <c r="F6" s="30">
        <v>331.24</v>
      </c>
      <c r="G6" s="30">
        <v>-26.970000000000002</v>
      </c>
      <c r="H6" s="31">
        <f t="shared" si="1"/>
        <v>8.1421325926820443E-2</v>
      </c>
      <c r="I6" s="31">
        <f t="shared" si="2"/>
        <v>0.12551257701227342</v>
      </c>
      <c r="J6" s="32">
        <f t="shared" si="5"/>
        <v>41.574786009545448</v>
      </c>
      <c r="K6" s="32">
        <f t="shared" si="3"/>
        <v>3.4645655007954539</v>
      </c>
      <c r="L6" s="29">
        <v>25</v>
      </c>
      <c r="M6" s="33">
        <f t="shared" si="6"/>
        <v>0.48</v>
      </c>
      <c r="N6" s="29">
        <v>64</v>
      </c>
      <c r="O6" s="34">
        <f t="shared" ref="O6:P6" si="14">D6/7</f>
        <v>1.7142857142857142</v>
      </c>
      <c r="P6" s="34">
        <f t="shared" si="14"/>
        <v>0</v>
      </c>
      <c r="Q6" s="29">
        <f t="shared" si="8"/>
        <v>37</v>
      </c>
      <c r="R6" s="29"/>
      <c r="S6" s="35">
        <v>0.43059490084985802</v>
      </c>
      <c r="T6" s="28">
        <v>176</v>
      </c>
      <c r="U6" s="36">
        <v>88</v>
      </c>
      <c r="V6" s="37" t="s">
        <v>888</v>
      </c>
      <c r="W6" s="28">
        <v>3</v>
      </c>
      <c r="X6" s="38">
        <f t="shared" si="9"/>
        <v>0.25</v>
      </c>
      <c r="Y6" s="39">
        <f t="shared" si="10"/>
        <v>6.7425000000000006</v>
      </c>
      <c r="Z6" s="28">
        <v>1</v>
      </c>
      <c r="AA6" s="28" t="s">
        <v>34</v>
      </c>
      <c r="AB6" s="40">
        <f t="shared" si="11"/>
        <v>-0.69</v>
      </c>
      <c r="AC6" s="41">
        <v>7.9241965277777798E-2</v>
      </c>
      <c r="AD6" s="39">
        <f t="shared" si="12"/>
        <v>-1.3122469450000003</v>
      </c>
      <c r="AE6" s="39">
        <v>-5.42</v>
      </c>
      <c r="AF6" s="39">
        <v>-12.221413920454545</v>
      </c>
      <c r="AG6" s="39">
        <v>0</v>
      </c>
    </row>
    <row r="7" spans="1:33" ht="15.75" customHeight="1" x14ac:dyDescent="0.2">
      <c r="A7" s="28" t="s">
        <v>39</v>
      </c>
      <c r="B7" s="28" t="s">
        <v>283</v>
      </c>
      <c r="C7" s="15">
        <f t="shared" si="4"/>
        <v>28.202500000000001</v>
      </c>
      <c r="D7" s="29">
        <v>8</v>
      </c>
      <c r="E7" s="29">
        <v>0</v>
      </c>
      <c r="F7" s="30">
        <v>225.62</v>
      </c>
      <c r="G7" s="30">
        <v>-28.080000000000002</v>
      </c>
      <c r="H7" s="31">
        <f t="shared" si="1"/>
        <v>0.12445705167981562</v>
      </c>
      <c r="I7" s="31">
        <f t="shared" si="2"/>
        <v>9.6138894334265354E-2</v>
      </c>
      <c r="J7" s="32">
        <f t="shared" si="5"/>
        <v>21.690857339696951</v>
      </c>
      <c r="K7" s="32">
        <f t="shared" si="3"/>
        <v>2.7113571674621189</v>
      </c>
      <c r="L7" s="29">
        <v>37</v>
      </c>
      <c r="M7" s="33">
        <f t="shared" si="6"/>
        <v>0.21621621621621623</v>
      </c>
      <c r="N7" s="29">
        <v>57</v>
      </c>
      <c r="O7" s="34">
        <f t="shared" ref="O7:P7" si="15">D7/7</f>
        <v>1.1428571428571428</v>
      </c>
      <c r="P7" s="34">
        <f t="shared" si="15"/>
        <v>0</v>
      </c>
      <c r="Q7" s="29">
        <f t="shared" si="8"/>
        <v>49</v>
      </c>
      <c r="R7" s="29"/>
      <c r="S7" s="35">
        <v>0.49122807017543801</v>
      </c>
      <c r="T7" s="28">
        <v>176</v>
      </c>
      <c r="U7" s="36">
        <v>88</v>
      </c>
      <c r="V7" s="37" t="s">
        <v>889</v>
      </c>
      <c r="W7" s="28">
        <v>3</v>
      </c>
      <c r="X7" s="38">
        <f t="shared" si="9"/>
        <v>0.375</v>
      </c>
      <c r="Y7" s="39">
        <f t="shared" si="10"/>
        <v>3.5100000000000002</v>
      </c>
      <c r="Z7" s="28">
        <v>5</v>
      </c>
      <c r="AA7" s="28" t="s">
        <v>34</v>
      </c>
      <c r="AB7" s="40">
        <f t="shared" si="11"/>
        <v>-0.69</v>
      </c>
      <c r="AC7" s="41">
        <v>7.9241965277777798E-2</v>
      </c>
      <c r="AD7" s="39">
        <f t="shared" si="12"/>
        <v>-0.87483129666666681</v>
      </c>
      <c r="AE7" s="39">
        <v>-5.42</v>
      </c>
      <c r="AF7" s="39">
        <v>-12.221413920454545</v>
      </c>
      <c r="AG7" s="39">
        <v>0</v>
      </c>
    </row>
    <row r="8" spans="1:33" ht="15.75" customHeight="1" x14ac:dyDescent="0.2">
      <c r="A8" s="28" t="s">
        <v>41</v>
      </c>
      <c r="B8" s="28" t="s">
        <v>890</v>
      </c>
      <c r="C8" s="15">
        <f t="shared" si="4"/>
        <v>31.876666666666665</v>
      </c>
      <c r="D8" s="29">
        <v>6</v>
      </c>
      <c r="E8" s="29">
        <v>0</v>
      </c>
      <c r="F8" s="30">
        <v>191.26</v>
      </c>
      <c r="G8" s="30">
        <v>-17.399999999999999</v>
      </c>
      <c r="H8" s="31">
        <f t="shared" si="1"/>
        <v>9.0975635260901383E-2</v>
      </c>
      <c r="I8" s="31">
        <f t="shared" si="2"/>
        <v>0.20221100349001356</v>
      </c>
      <c r="J8" s="32">
        <f t="shared" si="5"/>
        <v>38.67487652749999</v>
      </c>
      <c r="K8" s="32">
        <f t="shared" si="3"/>
        <v>6.4458127545833319</v>
      </c>
      <c r="L8" s="29">
        <v>29</v>
      </c>
      <c r="M8" s="33">
        <f t="shared" si="6"/>
        <v>0.20689655172413793</v>
      </c>
      <c r="N8" s="29">
        <v>50</v>
      </c>
      <c r="O8" s="34">
        <f t="shared" ref="O8:P8" si="16">D8/7</f>
        <v>0.8571428571428571</v>
      </c>
      <c r="P8" s="34">
        <f t="shared" si="16"/>
        <v>0</v>
      </c>
      <c r="Q8" s="29">
        <f t="shared" si="8"/>
        <v>58</v>
      </c>
      <c r="R8" s="29"/>
      <c r="S8" s="35">
        <v>0.57317073170731703</v>
      </c>
      <c r="T8" s="28">
        <v>176</v>
      </c>
      <c r="U8" s="36">
        <v>88</v>
      </c>
      <c r="V8" s="37" t="s">
        <v>891</v>
      </c>
      <c r="W8" s="28">
        <v>1</v>
      </c>
      <c r="X8" s="38">
        <f t="shared" si="9"/>
        <v>0.16666666666666666</v>
      </c>
      <c r="Y8" s="39">
        <f t="shared" si="10"/>
        <v>17.399999999999999</v>
      </c>
      <c r="Z8" s="28">
        <v>0</v>
      </c>
      <c r="AA8" s="28" t="s">
        <v>34</v>
      </c>
      <c r="AB8" s="40">
        <f t="shared" si="11"/>
        <v>-0.69</v>
      </c>
      <c r="AC8" s="41">
        <v>7.9241965277777798E-2</v>
      </c>
      <c r="AD8" s="39">
        <f t="shared" si="12"/>
        <v>-0.65612347250000014</v>
      </c>
      <c r="AE8" s="39">
        <v>-5.42</v>
      </c>
      <c r="AF8" s="39">
        <v>-12.22</v>
      </c>
      <c r="AG8" s="39">
        <v>0</v>
      </c>
    </row>
    <row r="9" spans="1:33" ht="15.75" customHeight="1" x14ac:dyDescent="0.2">
      <c r="A9" s="28" t="s">
        <v>43</v>
      </c>
      <c r="B9" s="28" t="s">
        <v>392</v>
      </c>
      <c r="C9" s="15">
        <f t="shared" si="4"/>
        <v>33.1175</v>
      </c>
      <c r="D9" s="29">
        <v>4</v>
      </c>
      <c r="E9" s="29">
        <v>0</v>
      </c>
      <c r="F9" s="30">
        <v>132.47</v>
      </c>
      <c r="G9" s="30">
        <v>-1.84</v>
      </c>
      <c r="H9" s="31">
        <f t="shared" si="1"/>
        <v>1.3889937344304371E-2</v>
      </c>
      <c r="I9" s="31">
        <f t="shared" si="2"/>
        <v>0.29663098874416438</v>
      </c>
      <c r="J9" s="32">
        <f t="shared" si="5"/>
        <v>39.294707078939453</v>
      </c>
      <c r="K9" s="32">
        <f t="shared" si="3"/>
        <v>9.8236767697348633</v>
      </c>
      <c r="L9" s="29">
        <v>23</v>
      </c>
      <c r="M9" s="33">
        <f t="shared" si="6"/>
        <v>0.17391304347826086</v>
      </c>
      <c r="N9" s="29">
        <v>46</v>
      </c>
      <c r="O9" s="34">
        <f t="shared" ref="O9:P9" si="17">D9/7</f>
        <v>0.5714285714285714</v>
      </c>
      <c r="P9" s="34">
        <f t="shared" si="17"/>
        <v>0</v>
      </c>
      <c r="Q9" s="29">
        <f t="shared" si="8"/>
        <v>80</v>
      </c>
      <c r="R9" s="29"/>
      <c r="S9" s="35">
        <v>0.65408805031446504</v>
      </c>
      <c r="T9" s="28">
        <v>2288</v>
      </c>
      <c r="U9" s="36">
        <v>2200</v>
      </c>
      <c r="V9" s="37" t="s">
        <v>892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7.9241965277777798E-2</v>
      </c>
      <c r="AD9" s="39">
        <f t="shared" si="12"/>
        <v>-0.43741564833333341</v>
      </c>
      <c r="AE9" s="39">
        <v>-5.42</v>
      </c>
      <c r="AF9" s="39">
        <v>-12.3368443181818</v>
      </c>
      <c r="AG9" s="39">
        <v>0</v>
      </c>
    </row>
    <row r="10" spans="1:33" ht="15.75" customHeight="1" x14ac:dyDescent="0.2">
      <c r="A10" s="28" t="s">
        <v>44</v>
      </c>
      <c r="B10" s="28" t="s">
        <v>893</v>
      </c>
      <c r="C10" s="15">
        <f t="shared" si="4"/>
        <v>33.695</v>
      </c>
      <c r="D10" s="29">
        <v>6</v>
      </c>
      <c r="E10" s="29">
        <v>0</v>
      </c>
      <c r="F10" s="30">
        <v>202.17</v>
      </c>
      <c r="G10" s="30">
        <v>0</v>
      </c>
      <c r="H10" s="31">
        <f t="shared" si="1"/>
        <v>0</v>
      </c>
      <c r="I10" s="31">
        <f t="shared" si="2"/>
        <v>0.31976708027110451</v>
      </c>
      <c r="J10" s="32">
        <f t="shared" si="5"/>
        <v>64.647310618409193</v>
      </c>
      <c r="K10" s="32">
        <f t="shared" si="3"/>
        <v>10.774551769734865</v>
      </c>
      <c r="L10" s="29">
        <v>14</v>
      </c>
      <c r="M10" s="33">
        <f t="shared" si="6"/>
        <v>0.42857142857142855</v>
      </c>
      <c r="N10" s="29">
        <v>42</v>
      </c>
      <c r="O10" s="34">
        <f t="shared" ref="O10:P10" si="18">D10/7</f>
        <v>0.8571428571428571</v>
      </c>
      <c r="P10" s="34">
        <f t="shared" si="18"/>
        <v>0</v>
      </c>
      <c r="Q10" s="29">
        <f t="shared" si="8"/>
        <v>49</v>
      </c>
      <c r="R10" s="29"/>
      <c r="S10" s="35">
        <v>0.72727272727272696</v>
      </c>
      <c r="T10" s="28">
        <v>2288</v>
      </c>
      <c r="U10" s="36">
        <v>2200</v>
      </c>
      <c r="V10" s="37" t="s">
        <v>894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7.9241965277777798E-2</v>
      </c>
      <c r="AD10" s="39">
        <f t="shared" si="12"/>
        <v>-0.65612347250000014</v>
      </c>
      <c r="AE10" s="39">
        <v>-5.42</v>
      </c>
      <c r="AF10" s="39">
        <v>-12.3368443181818</v>
      </c>
      <c r="AG10" s="39">
        <v>0</v>
      </c>
    </row>
    <row r="11" spans="1:33" ht="15.75" customHeight="1" x14ac:dyDescent="0.2">
      <c r="A11" s="28" t="s">
        <v>45</v>
      </c>
      <c r="B11" s="28" t="s">
        <v>154</v>
      </c>
      <c r="C11" s="15">
        <f t="shared" si="4"/>
        <v>31.99</v>
      </c>
      <c r="D11" s="29">
        <v>3</v>
      </c>
      <c r="E11" s="29">
        <v>0</v>
      </c>
      <c r="F11" s="30">
        <v>95.97</v>
      </c>
      <c r="G11" s="30">
        <v>-0.08</v>
      </c>
      <c r="H11" s="31">
        <f t="shared" si="1"/>
        <v>8.3359383140564766E-4</v>
      </c>
      <c r="I11" s="31">
        <f t="shared" si="2"/>
        <v>0.29067318234036271</v>
      </c>
      <c r="J11" s="32">
        <f t="shared" si="5"/>
        <v>27.895905309204608</v>
      </c>
      <c r="K11" s="32">
        <f t="shared" si="3"/>
        <v>9.298635103068202</v>
      </c>
      <c r="L11" s="29">
        <v>20</v>
      </c>
      <c r="M11" s="33">
        <f t="shared" si="6"/>
        <v>0.15</v>
      </c>
      <c r="N11" s="29">
        <v>42</v>
      </c>
      <c r="O11" s="34">
        <f t="shared" ref="O11:P11" si="19">D11/7</f>
        <v>0.42857142857142855</v>
      </c>
      <c r="P11" s="34">
        <f t="shared" si="19"/>
        <v>0</v>
      </c>
      <c r="Q11" s="29">
        <f t="shared" si="8"/>
        <v>98</v>
      </c>
      <c r="R11" s="29"/>
      <c r="S11" s="35">
        <v>0.77777777777777701</v>
      </c>
      <c r="T11" s="28">
        <v>176</v>
      </c>
      <c r="U11" s="36">
        <v>88</v>
      </c>
      <c r="V11" s="37" t="s">
        <v>895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7.9241965277777798E-2</v>
      </c>
      <c r="AD11" s="39">
        <f t="shared" si="12"/>
        <v>-0.32806173625000007</v>
      </c>
      <c r="AE11" s="39">
        <v>-5.42</v>
      </c>
      <c r="AF11" s="39">
        <v>-12.3368443181818</v>
      </c>
      <c r="AG11" s="39">
        <v>0</v>
      </c>
    </row>
    <row r="12" spans="1:33" ht="15.75" customHeight="1" x14ac:dyDescent="0.2">
      <c r="A12" s="28" t="s">
        <v>46</v>
      </c>
      <c r="B12" s="28" t="s">
        <v>896</v>
      </c>
      <c r="C12" s="15">
        <f t="shared" si="4"/>
        <v>34.546923076923079</v>
      </c>
      <c r="D12" s="29">
        <v>13</v>
      </c>
      <c r="E12" s="29">
        <v>0</v>
      </c>
      <c r="F12" s="30">
        <v>449.11</v>
      </c>
      <c r="G12" s="30">
        <v>0</v>
      </c>
      <c r="H12" s="31">
        <f t="shared" si="1"/>
        <v>0</v>
      </c>
      <c r="I12" s="31">
        <f t="shared" si="2"/>
        <v>0.33284256197045997</v>
      </c>
      <c r="J12" s="32">
        <f t="shared" si="5"/>
        <v>149.48292300655328</v>
      </c>
      <c r="K12" s="32">
        <f t="shared" si="3"/>
        <v>11.498686385119482</v>
      </c>
      <c r="L12" s="29">
        <v>26</v>
      </c>
      <c r="M12" s="33">
        <f t="shared" si="6"/>
        <v>0.5</v>
      </c>
      <c r="N12" s="29">
        <v>30</v>
      </c>
      <c r="O12" s="34">
        <f t="shared" ref="O12:P12" si="20">D12/7</f>
        <v>1.8571428571428572</v>
      </c>
      <c r="P12" s="34">
        <f t="shared" si="20"/>
        <v>0</v>
      </c>
      <c r="Q12" s="29">
        <f t="shared" si="8"/>
        <v>16</v>
      </c>
      <c r="R12" s="29"/>
      <c r="S12" s="35">
        <v>1.0075187969924799</v>
      </c>
      <c r="T12" s="28">
        <v>88</v>
      </c>
      <c r="U12" s="36">
        <v>88</v>
      </c>
      <c r="V12" s="37" t="s">
        <v>897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7.9241965277777798E-2</v>
      </c>
      <c r="AD12" s="39">
        <f t="shared" si="12"/>
        <v>-1.4216008570833336</v>
      </c>
      <c r="AE12" s="39">
        <v>-5.42</v>
      </c>
      <c r="AF12" s="39">
        <v>-12.3368443181818</v>
      </c>
      <c r="AG12" s="39">
        <v>0</v>
      </c>
    </row>
    <row r="13" spans="1:33" ht="15.75" customHeight="1" x14ac:dyDescent="0.2">
      <c r="A13" s="28" t="s">
        <v>47</v>
      </c>
      <c r="B13" s="28" t="s">
        <v>154</v>
      </c>
      <c r="C13" s="15">
        <f t="shared" si="4"/>
        <v>33.790000000000006</v>
      </c>
      <c r="D13" s="29">
        <v>5</v>
      </c>
      <c r="E13" s="29">
        <v>0</v>
      </c>
      <c r="F13" s="32">
        <v>168.95000000000002</v>
      </c>
      <c r="G13" s="30">
        <v>0</v>
      </c>
      <c r="H13" s="31">
        <f t="shared" si="1"/>
        <v>0</v>
      </c>
      <c r="I13" s="31">
        <f t="shared" si="2"/>
        <v>0.31945986767759005</v>
      </c>
      <c r="J13" s="32">
        <f t="shared" si="5"/>
        <v>53.972744644128845</v>
      </c>
      <c r="K13" s="32">
        <f t="shared" si="3"/>
        <v>10.794548928825769</v>
      </c>
      <c r="L13" s="29">
        <v>16</v>
      </c>
      <c r="M13" s="33">
        <f t="shared" si="6"/>
        <v>0.3125</v>
      </c>
      <c r="N13" s="29">
        <v>24</v>
      </c>
      <c r="O13" s="34">
        <f t="shared" ref="O13:P13" si="21">D13/7</f>
        <v>0.7142857142857143</v>
      </c>
      <c r="P13" s="34">
        <f t="shared" si="21"/>
        <v>0</v>
      </c>
      <c r="Q13" s="29">
        <f t="shared" si="8"/>
        <v>33</v>
      </c>
      <c r="R13" s="29"/>
      <c r="S13" s="35">
        <v>1.09230769230769</v>
      </c>
      <c r="T13" s="28">
        <v>88</v>
      </c>
      <c r="U13" s="36">
        <v>88</v>
      </c>
      <c r="V13" s="37" t="s">
        <v>898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7.9241965277777798E-2</v>
      </c>
      <c r="AD13" s="39">
        <f t="shared" si="12"/>
        <v>-0.5467695604166668</v>
      </c>
      <c r="AE13" s="39">
        <v>-5.42</v>
      </c>
      <c r="AF13" s="39">
        <v>-12.3975971590909</v>
      </c>
      <c r="AG13" s="39">
        <v>0</v>
      </c>
    </row>
    <row r="14" spans="1:33" ht="15.75" customHeight="1" x14ac:dyDescent="0.2">
      <c r="A14" s="28" t="s">
        <v>48</v>
      </c>
      <c r="B14" s="28" t="s">
        <v>154</v>
      </c>
      <c r="C14" s="15">
        <f t="shared" si="4"/>
        <v>36.933999999999997</v>
      </c>
      <c r="D14" s="29">
        <v>5</v>
      </c>
      <c r="E14" s="29">
        <v>0</v>
      </c>
      <c r="F14" s="32">
        <v>184.67</v>
      </c>
      <c r="G14" s="30">
        <v>-0.08</v>
      </c>
      <c r="H14" s="31">
        <f t="shared" si="1"/>
        <v>4.3320517680186285E-4</v>
      </c>
      <c r="I14" s="31">
        <f t="shared" si="2"/>
        <v>0.36418879430404943</v>
      </c>
      <c r="J14" s="32">
        <f t="shared" si="5"/>
        <v>67.254744644128806</v>
      </c>
      <c r="K14" s="32">
        <f t="shared" si="3"/>
        <v>13.450948928825762</v>
      </c>
      <c r="L14" s="29">
        <v>17</v>
      </c>
      <c r="M14" s="33">
        <f t="shared" si="6"/>
        <v>0.29411764705882354</v>
      </c>
      <c r="N14" s="29">
        <v>19</v>
      </c>
      <c r="O14" s="34">
        <f t="shared" ref="O14:P14" si="22">D14/7</f>
        <v>0.7142857142857143</v>
      </c>
      <c r="P14" s="34">
        <f t="shared" si="22"/>
        <v>0</v>
      </c>
      <c r="Q14" s="29">
        <f t="shared" si="8"/>
        <v>26</v>
      </c>
      <c r="R14" s="29"/>
      <c r="S14" s="35">
        <v>1.3217391304347801</v>
      </c>
      <c r="T14" s="28">
        <v>216</v>
      </c>
      <c r="U14" s="36">
        <v>88</v>
      </c>
      <c r="V14" s="37" t="s">
        <v>898</v>
      </c>
      <c r="W14" s="28">
        <v>1</v>
      </c>
      <c r="X14" s="38">
        <f t="shared" si="9"/>
        <v>0.2</v>
      </c>
      <c r="Y14" s="39">
        <f t="shared" si="10"/>
        <v>0.08</v>
      </c>
      <c r="Z14" s="28">
        <v>0</v>
      </c>
      <c r="AA14" s="28" t="s">
        <v>34</v>
      </c>
      <c r="AB14" s="40">
        <f t="shared" si="11"/>
        <v>-0.69</v>
      </c>
      <c r="AC14" s="41">
        <v>7.9241965277777798E-2</v>
      </c>
      <c r="AD14" s="39">
        <f t="shared" si="12"/>
        <v>-0.5467695604166668</v>
      </c>
      <c r="AE14" s="39">
        <v>-5.42</v>
      </c>
      <c r="AF14" s="39">
        <v>-12.3975971590909</v>
      </c>
      <c r="AG14" s="39">
        <v>0</v>
      </c>
    </row>
    <row r="15" spans="1:33" ht="15.75" customHeight="1" x14ac:dyDescent="0.2">
      <c r="A15" s="28" t="s">
        <v>49</v>
      </c>
      <c r="B15" s="28" t="s">
        <v>500</v>
      </c>
      <c r="C15" s="15">
        <f t="shared" si="4"/>
        <v>35.93</v>
      </c>
      <c r="D15" s="29">
        <v>4</v>
      </c>
      <c r="E15" s="29">
        <v>0</v>
      </c>
      <c r="F15" s="32">
        <v>143.72</v>
      </c>
      <c r="G15" s="30">
        <v>0</v>
      </c>
      <c r="H15" s="31">
        <f t="shared" si="1"/>
        <v>0</v>
      </c>
      <c r="I15" s="31">
        <f t="shared" si="2"/>
        <v>0.35105897380533718</v>
      </c>
      <c r="J15" s="32">
        <f t="shared" si="5"/>
        <v>50.454195715303058</v>
      </c>
      <c r="K15" s="32">
        <f t="shared" si="3"/>
        <v>12.613548928825765</v>
      </c>
      <c r="L15" s="29">
        <v>10</v>
      </c>
      <c r="M15" s="33">
        <f t="shared" si="6"/>
        <v>0.4</v>
      </c>
      <c r="N15" s="29">
        <v>16</v>
      </c>
      <c r="O15" s="34">
        <f t="shared" ref="O15:P15" si="23">D15/7</f>
        <v>0.5714285714285714</v>
      </c>
      <c r="P15" s="34">
        <f t="shared" si="23"/>
        <v>0</v>
      </c>
      <c r="Q15" s="29">
        <f t="shared" si="8"/>
        <v>28</v>
      </c>
      <c r="R15" s="29"/>
      <c r="S15" s="35">
        <v>1.47663551401869</v>
      </c>
      <c r="T15" s="28">
        <v>216</v>
      </c>
      <c r="U15" s="36">
        <v>88</v>
      </c>
      <c r="V15" s="37" t="s">
        <v>898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7.9241965277777798E-2</v>
      </c>
      <c r="AD15" s="39">
        <f t="shared" si="12"/>
        <v>-0.43741564833333341</v>
      </c>
      <c r="AE15" s="39">
        <v>-5.42</v>
      </c>
      <c r="AF15" s="39">
        <v>-12.3975971590909</v>
      </c>
      <c r="AG15" s="39">
        <v>0</v>
      </c>
    </row>
    <row r="16" spans="1:33" ht="15.75" customHeight="1" x14ac:dyDescent="0.2">
      <c r="A16" s="28" t="s">
        <v>50</v>
      </c>
      <c r="B16" s="28" t="s">
        <v>172</v>
      </c>
      <c r="C16" s="15">
        <f t="shared" si="4"/>
        <v>36.561999999999998</v>
      </c>
      <c r="D16" s="29">
        <v>5</v>
      </c>
      <c r="E16" s="29">
        <v>0</v>
      </c>
      <c r="F16" s="32">
        <v>182.81</v>
      </c>
      <c r="G16" s="30">
        <v>0</v>
      </c>
      <c r="H16" s="31">
        <f t="shared" si="1"/>
        <v>0</v>
      </c>
      <c r="I16" s="31">
        <f t="shared" si="2"/>
        <v>0.35968352193057723</v>
      </c>
      <c r="J16" s="32">
        <f t="shared" si="5"/>
        <v>65.75374464412883</v>
      </c>
      <c r="K16" s="32">
        <f t="shared" si="3"/>
        <v>13.150748928825767</v>
      </c>
      <c r="L16" s="29">
        <v>16</v>
      </c>
      <c r="M16" s="33">
        <f t="shared" si="6"/>
        <v>0.3125</v>
      </c>
      <c r="N16" s="29">
        <v>10</v>
      </c>
      <c r="O16" s="34">
        <f t="shared" ref="O16:P16" si="24">D16/7</f>
        <v>0.7142857142857143</v>
      </c>
      <c r="P16" s="34">
        <f t="shared" si="24"/>
        <v>0</v>
      </c>
      <c r="Q16" s="29">
        <f t="shared" si="8"/>
        <v>14</v>
      </c>
      <c r="R16" s="29"/>
      <c r="S16" s="35">
        <v>1.6544502617801</v>
      </c>
      <c r="T16" s="28">
        <v>216</v>
      </c>
      <c r="U16" s="36">
        <v>88</v>
      </c>
      <c r="V16" s="37" t="s">
        <v>898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7.9241965277777798E-2</v>
      </c>
      <c r="AD16" s="39">
        <f t="shared" si="12"/>
        <v>-0.5467695604166668</v>
      </c>
      <c r="AE16" s="39">
        <v>-5.42</v>
      </c>
      <c r="AF16" s="39">
        <v>-12.3975971590909</v>
      </c>
      <c r="AG16" s="39">
        <v>0</v>
      </c>
    </row>
    <row r="17" spans="1:33" ht="15.75" customHeight="1" x14ac:dyDescent="0.2">
      <c r="A17" s="28" t="s">
        <v>51</v>
      </c>
      <c r="B17" s="28" t="s">
        <v>500</v>
      </c>
      <c r="C17" s="15">
        <f t="shared" si="4"/>
        <v>34.552500000000002</v>
      </c>
      <c r="D17" s="29">
        <v>4</v>
      </c>
      <c r="E17" s="29">
        <v>0</v>
      </c>
      <c r="F17" s="32">
        <v>138.21</v>
      </c>
      <c r="G17" s="30">
        <v>0</v>
      </c>
      <c r="H17" s="31">
        <f t="shared" si="1"/>
        <v>0</v>
      </c>
      <c r="I17" s="31">
        <f t="shared" si="2"/>
        <v>0.33116775714711716</v>
      </c>
      <c r="J17" s="32">
        <f t="shared" si="5"/>
        <v>45.770695715303063</v>
      </c>
      <c r="K17" s="32">
        <f t="shared" si="3"/>
        <v>11.442673928825766</v>
      </c>
      <c r="L17" s="29">
        <v>20</v>
      </c>
      <c r="M17" s="33">
        <f t="shared" si="6"/>
        <v>0.2</v>
      </c>
      <c r="N17" s="29">
        <v>8</v>
      </c>
      <c r="O17" s="34">
        <f t="shared" ref="O17:P17" si="25">D17/7</f>
        <v>0.5714285714285714</v>
      </c>
      <c r="P17" s="34">
        <f t="shared" si="25"/>
        <v>0</v>
      </c>
      <c r="Q17" s="29">
        <f t="shared" si="8"/>
        <v>14</v>
      </c>
      <c r="R17" s="29"/>
      <c r="S17" s="35">
        <v>1.8947368421052599</v>
      </c>
      <c r="T17" s="28">
        <v>216</v>
      </c>
      <c r="U17" s="36">
        <v>88</v>
      </c>
      <c r="V17" s="37" t="s">
        <v>898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7.9241965277777798E-2</v>
      </c>
      <c r="AD17" s="39">
        <f t="shared" si="12"/>
        <v>-0.43741564833333341</v>
      </c>
      <c r="AE17" s="39">
        <v>-5.42</v>
      </c>
      <c r="AF17" s="39">
        <v>-12.3975971590909</v>
      </c>
      <c r="AG17" s="39">
        <v>0</v>
      </c>
    </row>
    <row r="18" spans="1:33" ht="15.75" customHeight="1" x14ac:dyDescent="0.2">
      <c r="A18" s="28" t="s">
        <v>52</v>
      </c>
      <c r="B18" s="28" t="s">
        <v>899</v>
      </c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-7.0000000000000007E-2</v>
      </c>
      <c r="H18" s="31" t="e">
        <f t="shared" si="1"/>
        <v>#DIV/0!</v>
      </c>
      <c r="I18" s="31" t="e">
        <f t="shared" si="2"/>
        <v>#DIV/0!</v>
      </c>
      <c r="J18" s="32">
        <f t="shared" si="5"/>
        <v>-7.0000000000000007E-2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15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>
        <v>1.79640718562874</v>
      </c>
      <c r="T18" s="28">
        <v>128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7.9241965277777798E-2</v>
      </c>
      <c r="AD18" s="39">
        <f t="shared" si="12"/>
        <v>0</v>
      </c>
      <c r="AE18" s="39">
        <v>-5.42</v>
      </c>
      <c r="AF18" s="39">
        <v>-12.3975971590909</v>
      </c>
      <c r="AG18" s="39">
        <v>0</v>
      </c>
    </row>
    <row r="19" spans="1:33" ht="15.75" customHeight="1" x14ac:dyDescent="0.2">
      <c r="A19" s="28" t="s">
        <v>54</v>
      </c>
      <c r="B19" s="28" t="s">
        <v>500</v>
      </c>
      <c r="C19" s="15">
        <f t="shared" si="4"/>
        <v>37.927999999999997</v>
      </c>
      <c r="D19" s="29">
        <v>5</v>
      </c>
      <c r="E19" s="29">
        <v>0</v>
      </c>
      <c r="F19" s="32">
        <v>189.64</v>
      </c>
      <c r="G19" s="30">
        <v>0</v>
      </c>
      <c r="H19" s="31">
        <f t="shared" si="1"/>
        <v>0</v>
      </c>
      <c r="I19" s="31">
        <f t="shared" si="2"/>
        <v>0.37734256825632145</v>
      </c>
      <c r="J19" s="32">
        <f t="shared" si="5"/>
        <v>71.559244644128796</v>
      </c>
      <c r="K19" s="32">
        <f t="shared" si="3"/>
        <v>14.311848928825759</v>
      </c>
      <c r="L19" s="29">
        <v>18</v>
      </c>
      <c r="M19" s="33">
        <f t="shared" si="6"/>
        <v>0.27777777777777779</v>
      </c>
      <c r="N19" s="29">
        <v>93</v>
      </c>
      <c r="O19" s="34">
        <f t="shared" ref="O19:P19" si="27">D19/7</f>
        <v>0.7142857142857143</v>
      </c>
      <c r="P19" s="34">
        <f t="shared" si="27"/>
        <v>0</v>
      </c>
      <c r="Q19" s="29">
        <f t="shared" si="8"/>
        <v>130</v>
      </c>
      <c r="R19" s="29"/>
      <c r="S19" s="35">
        <v>1.1071428571428501</v>
      </c>
      <c r="T19" s="28">
        <v>128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7.9241965277777798E-2</v>
      </c>
      <c r="AD19" s="39">
        <f t="shared" si="12"/>
        <v>-0.5467695604166668</v>
      </c>
      <c r="AE19" s="39">
        <v>-5.42</v>
      </c>
      <c r="AF19" s="39">
        <v>-12.397597159090909</v>
      </c>
      <c r="AG19" s="39">
        <v>0</v>
      </c>
    </row>
    <row r="20" spans="1:33" ht="15.75" customHeight="1" x14ac:dyDescent="0.2">
      <c r="A20" s="28" t="s">
        <v>55</v>
      </c>
      <c r="B20" s="28" t="s">
        <v>581</v>
      </c>
      <c r="C20" s="15">
        <f t="shared" si="4"/>
        <v>38.064999999999998</v>
      </c>
      <c r="D20" s="29">
        <v>2</v>
      </c>
      <c r="E20" s="29">
        <v>0</v>
      </c>
      <c r="F20" s="32">
        <v>76.13</v>
      </c>
      <c r="G20" s="30">
        <v>-0.06</v>
      </c>
      <c r="H20" s="31">
        <f t="shared" si="1"/>
        <v>7.8812557467489825E-4</v>
      </c>
      <c r="I20" s="31">
        <f t="shared" si="2"/>
        <v>0.37825558725405906</v>
      </c>
      <c r="J20" s="32">
        <f t="shared" si="5"/>
        <v>28.796597857651513</v>
      </c>
      <c r="K20" s="32">
        <f t="shared" si="3"/>
        <v>14.398298928825756</v>
      </c>
      <c r="L20" s="29">
        <v>18</v>
      </c>
      <c r="M20" s="33">
        <f t="shared" si="6"/>
        <v>0.1111111111111111</v>
      </c>
      <c r="N20" s="29">
        <v>88</v>
      </c>
      <c r="O20" s="34">
        <f t="shared" ref="O20:P20" si="28">D20/7</f>
        <v>0.2857142857142857</v>
      </c>
      <c r="P20" s="34">
        <f t="shared" si="28"/>
        <v>0</v>
      </c>
      <c r="Q20" s="29">
        <f t="shared" si="8"/>
        <v>308</v>
      </c>
      <c r="R20" s="29"/>
      <c r="S20" s="35">
        <v>1.14832535885167</v>
      </c>
      <c r="T20" s="28">
        <v>128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7.9241965277777798E-2</v>
      </c>
      <c r="AD20" s="39">
        <f t="shared" si="12"/>
        <v>-0.2187078241666667</v>
      </c>
      <c r="AE20" s="39">
        <v>-5.42</v>
      </c>
      <c r="AF20" s="39">
        <v>-12.397597159090909</v>
      </c>
      <c r="AG20" s="39">
        <v>0</v>
      </c>
    </row>
    <row r="21" spans="1:33" ht="15.75" customHeight="1" x14ac:dyDescent="0.2">
      <c r="A21" s="28" t="s">
        <v>56</v>
      </c>
      <c r="B21" s="28" t="s">
        <v>500</v>
      </c>
      <c r="C21" s="15">
        <f t="shared" si="4"/>
        <v>31.421250000000001</v>
      </c>
      <c r="D21" s="29">
        <v>8</v>
      </c>
      <c r="E21" s="29">
        <v>0</v>
      </c>
      <c r="F21" s="32">
        <v>251.37</v>
      </c>
      <c r="G21" s="30">
        <v>0</v>
      </c>
      <c r="H21" s="31">
        <f t="shared" si="1"/>
        <v>0</v>
      </c>
      <c r="I21" s="31">
        <f t="shared" si="2"/>
        <v>0.2794641024410473</v>
      </c>
      <c r="J21" s="32">
        <f t="shared" si="5"/>
        <v>70.248891430606065</v>
      </c>
      <c r="K21" s="32">
        <f t="shared" si="3"/>
        <v>8.7811114288257581</v>
      </c>
      <c r="L21" s="29">
        <v>8</v>
      </c>
      <c r="M21" s="33">
        <f t="shared" si="6"/>
        <v>1</v>
      </c>
      <c r="N21" s="29">
        <v>80</v>
      </c>
      <c r="O21" s="34">
        <f t="shared" ref="O21:P21" si="29">D21/7</f>
        <v>1.1428571428571428</v>
      </c>
      <c r="P21" s="34">
        <f t="shared" si="29"/>
        <v>0</v>
      </c>
      <c r="Q21" s="29">
        <f t="shared" si="8"/>
        <v>70</v>
      </c>
      <c r="R21" s="29"/>
      <c r="S21" s="35">
        <v>1.27272727272727</v>
      </c>
      <c r="T21" s="28">
        <v>128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7.9241965277777798E-2</v>
      </c>
      <c r="AD21" s="39">
        <f t="shared" si="12"/>
        <v>-0.87483129666666681</v>
      </c>
      <c r="AE21" s="39">
        <v>-5.42</v>
      </c>
      <c r="AF21" s="39">
        <v>-12.397597159090909</v>
      </c>
      <c r="AG21" s="39">
        <v>0</v>
      </c>
    </row>
    <row r="22" spans="1:33" ht="15.75" customHeight="1" x14ac:dyDescent="0.2">
      <c r="A22" s="28" t="s">
        <v>57</v>
      </c>
      <c r="B22" s="28" t="s">
        <v>500</v>
      </c>
      <c r="C22" s="15">
        <f t="shared" si="4"/>
        <v>28.419999999999998</v>
      </c>
      <c r="D22" s="29">
        <v>5</v>
      </c>
      <c r="E22" s="29">
        <v>0</v>
      </c>
      <c r="F22" s="30">
        <v>142.1</v>
      </c>
      <c r="G22" s="30">
        <v>0</v>
      </c>
      <c r="H22" s="31">
        <f t="shared" si="1"/>
        <v>0</v>
      </c>
      <c r="I22" s="31">
        <f t="shared" si="2"/>
        <v>0.21921354429365791</v>
      </c>
      <c r="J22" s="32">
        <f t="shared" si="5"/>
        <v>31.150244644128787</v>
      </c>
      <c r="K22" s="32">
        <f t="shared" si="3"/>
        <v>6.2300489288257577</v>
      </c>
      <c r="L22" s="29">
        <v>10</v>
      </c>
      <c r="M22" s="33">
        <f t="shared" si="6"/>
        <v>0.5</v>
      </c>
      <c r="N22" s="29">
        <v>78</v>
      </c>
      <c r="O22" s="34">
        <f t="shared" ref="O22:P22" si="30">D22/7</f>
        <v>0.7142857142857143</v>
      </c>
      <c r="P22" s="34">
        <f t="shared" si="30"/>
        <v>0</v>
      </c>
      <c r="Q22" s="29">
        <f t="shared" si="8"/>
        <v>109</v>
      </c>
      <c r="R22" s="29"/>
      <c r="S22" s="35">
        <v>1.46745562130177</v>
      </c>
      <c r="T22" s="28">
        <v>184</v>
      </c>
      <c r="U22" s="36">
        <v>56</v>
      </c>
      <c r="V22" s="37" t="s">
        <v>900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7.9241965277777798E-2</v>
      </c>
      <c r="AD22" s="39">
        <f t="shared" si="12"/>
        <v>-0.5467695604166668</v>
      </c>
      <c r="AE22" s="39">
        <v>-5.42</v>
      </c>
      <c r="AF22" s="39">
        <v>-12.397597159090909</v>
      </c>
      <c r="AG22" s="39">
        <v>0</v>
      </c>
    </row>
    <row r="23" spans="1:33" ht="15.75" customHeight="1" x14ac:dyDescent="0.2">
      <c r="A23" s="28" t="s">
        <v>58</v>
      </c>
      <c r="B23" s="28" t="s">
        <v>901</v>
      </c>
      <c r="C23" s="15">
        <f t="shared" si="4"/>
        <v>27.73</v>
      </c>
      <c r="D23" s="29">
        <v>7</v>
      </c>
      <c r="E23" s="29">
        <v>0</v>
      </c>
      <c r="F23" s="32">
        <v>194.11</v>
      </c>
      <c r="G23" s="30">
        <v>0</v>
      </c>
      <c r="H23" s="31">
        <f t="shared" si="1"/>
        <v>0</v>
      </c>
      <c r="I23" s="31">
        <f t="shared" si="2"/>
        <v>0.20351781207449546</v>
      </c>
      <c r="J23" s="32">
        <f t="shared" si="5"/>
        <v>39.504842501780317</v>
      </c>
      <c r="K23" s="32">
        <f t="shared" si="3"/>
        <v>5.6435489288257594</v>
      </c>
      <c r="L23" s="29">
        <v>18</v>
      </c>
      <c r="M23" s="33">
        <f t="shared" si="6"/>
        <v>0.3888888888888889</v>
      </c>
      <c r="N23" s="29">
        <v>68</v>
      </c>
      <c r="O23" s="34">
        <f t="shared" ref="O23:P23" si="31">D23/7</f>
        <v>1</v>
      </c>
      <c r="P23" s="34">
        <f t="shared" si="31"/>
        <v>0</v>
      </c>
      <c r="Q23" s="29">
        <f t="shared" si="8"/>
        <v>68</v>
      </c>
      <c r="R23" s="29"/>
      <c r="S23" s="35">
        <v>1.17241379310344</v>
      </c>
      <c r="T23" s="28">
        <v>184</v>
      </c>
      <c r="U23" s="36" t="s">
        <v>33</v>
      </c>
      <c r="V23" s="37" t="s">
        <v>902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7.9241965277777798E-2</v>
      </c>
      <c r="AD23" s="39">
        <f t="shared" si="12"/>
        <v>-0.76547738458333348</v>
      </c>
      <c r="AE23" s="39">
        <v>-5.42</v>
      </c>
      <c r="AF23" s="39">
        <v>-12.397597159090909</v>
      </c>
      <c r="AG23" s="39">
        <v>0</v>
      </c>
    </row>
    <row r="24" spans="1:33" ht="15.75" customHeight="1" x14ac:dyDescent="0.2">
      <c r="A24" s="28" t="s">
        <v>59</v>
      </c>
      <c r="B24" s="28" t="s">
        <v>903</v>
      </c>
      <c r="C24" s="15">
        <f t="shared" si="4"/>
        <v>29.465</v>
      </c>
      <c r="D24" s="29">
        <v>2</v>
      </c>
      <c r="E24" s="29">
        <v>0</v>
      </c>
      <c r="F24" s="32">
        <v>58.93</v>
      </c>
      <c r="G24" s="32">
        <v>0</v>
      </c>
      <c r="H24" s="31">
        <f t="shared" si="1"/>
        <v>0</v>
      </c>
      <c r="I24" s="31">
        <f t="shared" si="2"/>
        <v>0.24158489492027005</v>
      </c>
      <c r="J24" s="32">
        <f t="shared" si="5"/>
        <v>14.236597857651514</v>
      </c>
      <c r="K24" s="32">
        <f t="shared" si="3"/>
        <v>7.118298928825757</v>
      </c>
      <c r="L24" s="29">
        <v>16</v>
      </c>
      <c r="M24" s="33">
        <f t="shared" si="6"/>
        <v>0.125</v>
      </c>
      <c r="N24" s="29">
        <v>66</v>
      </c>
      <c r="O24" s="34">
        <f t="shared" ref="O24:P24" si="32">D24/7</f>
        <v>0.2857142857142857</v>
      </c>
      <c r="P24" s="34">
        <f t="shared" si="32"/>
        <v>0</v>
      </c>
      <c r="Q24" s="29">
        <f t="shared" si="8"/>
        <v>231</v>
      </c>
      <c r="R24" s="29"/>
      <c r="S24" s="35">
        <v>1.1945701357466001</v>
      </c>
      <c r="T24" s="28">
        <v>184</v>
      </c>
      <c r="U24" s="36" t="s">
        <v>33</v>
      </c>
      <c r="V24" s="37" t="s">
        <v>902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7.9241965277777798E-2</v>
      </c>
      <c r="AD24" s="39">
        <f t="shared" si="12"/>
        <v>-0.2187078241666667</v>
      </c>
      <c r="AE24" s="39">
        <v>-5.42</v>
      </c>
      <c r="AF24" s="39">
        <v>-12.397597159090909</v>
      </c>
      <c r="AG24" s="39">
        <v>0</v>
      </c>
    </row>
    <row r="25" spans="1:33" ht="15.75" customHeight="1" x14ac:dyDescent="0.2">
      <c r="A25" s="14" t="s">
        <v>60</v>
      </c>
      <c r="B25" s="28" t="s">
        <v>500</v>
      </c>
      <c r="C25" s="15">
        <f t="shared" si="4"/>
        <v>27.877999999999997</v>
      </c>
      <c r="D25" s="16">
        <v>5</v>
      </c>
      <c r="E25" s="16">
        <v>0</v>
      </c>
      <c r="F25" s="17">
        <v>139.38999999999999</v>
      </c>
      <c r="G25" s="17">
        <v>0</v>
      </c>
      <c r="H25" s="31">
        <f t="shared" si="1"/>
        <v>0</v>
      </c>
      <c r="I25" s="31">
        <f t="shared" si="2"/>
        <v>0.19703515632099372</v>
      </c>
      <c r="J25" s="32">
        <f t="shared" si="5"/>
        <v>27.464730439583313</v>
      </c>
      <c r="K25" s="32">
        <f t="shared" si="3"/>
        <v>5.4929460879166623</v>
      </c>
      <c r="L25" s="16">
        <v>30</v>
      </c>
      <c r="M25" s="33">
        <f t="shared" si="6"/>
        <v>0.16666666666666666</v>
      </c>
      <c r="N25" s="16">
        <v>61</v>
      </c>
      <c r="O25" s="34">
        <f t="shared" ref="O25:P25" si="33">D25/7</f>
        <v>0.7142857142857143</v>
      </c>
      <c r="P25" s="34">
        <f t="shared" si="33"/>
        <v>0</v>
      </c>
      <c r="Q25" s="29">
        <f t="shared" si="8"/>
        <v>85</v>
      </c>
      <c r="R25" s="29"/>
      <c r="S25" s="21">
        <v>1.1398963730569951</v>
      </c>
      <c r="T25" s="28">
        <v>184</v>
      </c>
      <c r="U25" s="36" t="s">
        <v>33</v>
      </c>
      <c r="V25" s="37" t="s">
        <v>904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7.9241965277777798E-2</v>
      </c>
      <c r="AD25" s="39">
        <f t="shared" si="12"/>
        <v>-0.5467695604166668</v>
      </c>
      <c r="AE25" s="25">
        <v>-5.42</v>
      </c>
      <c r="AF25" s="25">
        <v>-12.4</v>
      </c>
      <c r="AG25" s="25">
        <v>-1.37</v>
      </c>
    </row>
    <row r="26" spans="1:33" ht="15.75" customHeight="1" x14ac:dyDescent="0.2">
      <c r="A26" s="14" t="s">
        <v>61</v>
      </c>
      <c r="B26" s="14" t="s">
        <v>459</v>
      </c>
      <c r="C26" s="15">
        <f t="shared" si="4"/>
        <v>26.194999999999997</v>
      </c>
      <c r="D26" s="16">
        <v>12</v>
      </c>
      <c r="E26" s="16">
        <v>0</v>
      </c>
      <c r="F26" s="17">
        <v>314.33999999999997</v>
      </c>
      <c r="G26" s="17">
        <v>0</v>
      </c>
      <c r="H26" s="31">
        <f t="shared" si="1"/>
        <v>0</v>
      </c>
      <c r="I26" s="31">
        <f t="shared" si="2"/>
        <v>0.15570906389867398</v>
      </c>
      <c r="J26" s="32">
        <f t="shared" si="5"/>
        <v>48.945587145909172</v>
      </c>
      <c r="K26" s="32">
        <f t="shared" si="3"/>
        <v>4.0787989288257647</v>
      </c>
      <c r="L26" s="16">
        <v>16</v>
      </c>
      <c r="M26" s="33">
        <f t="shared" si="6"/>
        <v>0.75</v>
      </c>
      <c r="N26" s="16">
        <v>52</v>
      </c>
      <c r="O26" s="34">
        <f t="shared" ref="O26:P26" si="34">D26/7</f>
        <v>1.7142857142857142</v>
      </c>
      <c r="P26" s="34">
        <f t="shared" si="34"/>
        <v>0</v>
      </c>
      <c r="Q26" s="29">
        <f t="shared" si="8"/>
        <v>30</v>
      </c>
      <c r="R26" s="29"/>
      <c r="S26" s="21">
        <v>1.2947976878612719</v>
      </c>
      <c r="T26" s="28">
        <v>56</v>
      </c>
      <c r="U26" s="36">
        <v>56</v>
      </c>
      <c r="V26" s="37" t="s">
        <v>905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7.9241965277777798E-2</v>
      </c>
      <c r="AD26" s="39">
        <f t="shared" si="12"/>
        <v>-1.3122469450000003</v>
      </c>
      <c r="AE26" s="25">
        <v>-5.68</v>
      </c>
      <c r="AF26" s="25">
        <v>-12.3975971590909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26.817777777777778</v>
      </c>
      <c r="D27" s="16">
        <v>9</v>
      </c>
      <c r="E27" s="16">
        <v>0</v>
      </c>
      <c r="F27" s="17">
        <v>241.36</v>
      </c>
      <c r="G27" s="17">
        <v>0</v>
      </c>
      <c r="H27" s="31">
        <f t="shared" si="1"/>
        <v>0</v>
      </c>
      <c r="I27" s="31">
        <f t="shared" si="2"/>
        <v>0.17183228521474936</v>
      </c>
      <c r="J27" s="32">
        <f t="shared" si="5"/>
        <v>41.473440359431905</v>
      </c>
      <c r="K27" s="32">
        <f t="shared" si="3"/>
        <v>4.6081600399368785</v>
      </c>
      <c r="L27" s="16">
        <v>23</v>
      </c>
      <c r="M27" s="33">
        <f t="shared" si="6"/>
        <v>0.39130434782608697</v>
      </c>
      <c r="N27" s="16">
        <v>40</v>
      </c>
      <c r="O27" s="34">
        <f t="shared" ref="O27:P27" si="35">D27/7</f>
        <v>1.2857142857142858</v>
      </c>
      <c r="P27" s="34">
        <f t="shared" si="35"/>
        <v>0</v>
      </c>
      <c r="Q27" s="29">
        <f t="shared" si="8"/>
        <v>31</v>
      </c>
      <c r="R27" s="29"/>
      <c r="S27" s="21">
        <v>1.187772925764192</v>
      </c>
      <c r="T27" s="28">
        <v>56</v>
      </c>
      <c r="U27" s="36">
        <v>56</v>
      </c>
      <c r="V27" s="37" t="s">
        <v>905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7.9241965277777798E-2</v>
      </c>
      <c r="AD27" s="39">
        <f t="shared" si="12"/>
        <v>-0.98418520875000015</v>
      </c>
      <c r="AE27" s="25">
        <v>-5.68</v>
      </c>
      <c r="AF27" s="25">
        <v>-12.3975971590909</v>
      </c>
      <c r="AG27" s="25">
        <v>0</v>
      </c>
    </row>
    <row r="28" spans="1:33" ht="15.75" customHeight="1" x14ac:dyDescent="0.2">
      <c r="A28" s="14" t="s">
        <v>63</v>
      </c>
      <c r="B28" s="14" t="s">
        <v>292</v>
      </c>
      <c r="C28" s="15">
        <f t="shared" si="4"/>
        <v>27.423749999999998</v>
      </c>
      <c r="D28" s="16">
        <v>8</v>
      </c>
      <c r="E28" s="16">
        <v>0</v>
      </c>
      <c r="F28" s="17">
        <v>219.39</v>
      </c>
      <c r="G28" s="17">
        <v>-0.08</v>
      </c>
      <c r="H28" s="31">
        <f t="shared" si="1"/>
        <v>3.6464743151465431E-4</v>
      </c>
      <c r="I28" s="31">
        <f t="shared" si="2"/>
        <v>8.620276672241993E-2</v>
      </c>
      <c r="J28" s="32">
        <f t="shared" si="5"/>
        <v>18.912024991231707</v>
      </c>
      <c r="K28" s="32">
        <f t="shared" si="3"/>
        <v>2.3640031239039634</v>
      </c>
      <c r="L28" s="16">
        <v>20</v>
      </c>
      <c r="M28" s="33">
        <f t="shared" si="6"/>
        <v>0.4</v>
      </c>
      <c r="N28" s="16">
        <v>32</v>
      </c>
      <c r="O28" s="34">
        <f t="shared" ref="O28:P28" si="36">D28/7</f>
        <v>1.1428571428571428</v>
      </c>
      <c r="P28" s="34">
        <f t="shared" si="36"/>
        <v>0</v>
      </c>
      <c r="Q28" s="29">
        <f t="shared" si="8"/>
        <v>28</v>
      </c>
      <c r="R28" s="29"/>
      <c r="S28" s="21">
        <v>1.3271028037383179</v>
      </c>
      <c r="T28" s="14" t="s">
        <v>33</v>
      </c>
      <c r="U28" s="22">
        <v>56</v>
      </c>
      <c r="V28" s="43" t="s">
        <v>906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7.9241965277777798E-2</v>
      </c>
      <c r="AD28" s="39">
        <f t="shared" si="12"/>
        <v>-0.87483129666666681</v>
      </c>
      <c r="AE28" s="25">
        <v>-5.68</v>
      </c>
      <c r="AF28" s="25">
        <v>-15.1468304640127</v>
      </c>
      <c r="AG28" s="25">
        <v>0</v>
      </c>
    </row>
    <row r="29" spans="1:33" ht="15.75" customHeight="1" x14ac:dyDescent="0.2">
      <c r="A29" s="14" t="s">
        <v>65</v>
      </c>
      <c r="B29" s="14" t="s">
        <v>907</v>
      </c>
      <c r="C29" s="15">
        <f t="shared" si="4"/>
        <v>28.189999999999998</v>
      </c>
      <c r="D29" s="16">
        <v>5</v>
      </c>
      <c r="E29" s="16">
        <v>0</v>
      </c>
      <c r="F29" s="17">
        <v>140.94999999999999</v>
      </c>
      <c r="G29" s="17">
        <v>0</v>
      </c>
      <c r="H29" s="31">
        <f t="shared" si="1"/>
        <v>0</v>
      </c>
      <c r="I29" s="31">
        <f t="shared" si="2"/>
        <v>0.14225178879913675</v>
      </c>
      <c r="J29" s="32">
        <f t="shared" si="5"/>
        <v>20.050389631238321</v>
      </c>
      <c r="K29" s="32">
        <f t="shared" si="3"/>
        <v>4.0100779262476642</v>
      </c>
      <c r="L29" s="16">
        <v>19</v>
      </c>
      <c r="M29" s="33">
        <f t="shared" si="6"/>
        <v>0.26315789473684209</v>
      </c>
      <c r="N29" s="16">
        <v>26</v>
      </c>
      <c r="O29" s="34">
        <f t="shared" ref="O29:P29" si="37">D29/7</f>
        <v>0.7142857142857143</v>
      </c>
      <c r="P29" s="34">
        <f t="shared" si="37"/>
        <v>0</v>
      </c>
      <c r="Q29" s="29">
        <f t="shared" si="8"/>
        <v>36</v>
      </c>
      <c r="R29" s="29"/>
      <c r="S29" s="21">
        <v>1.58659217877095</v>
      </c>
      <c r="T29" s="14" t="s">
        <v>33</v>
      </c>
      <c r="U29" s="22">
        <v>56</v>
      </c>
      <c r="V29" s="43" t="s">
        <v>906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7.9241965277777798E-2</v>
      </c>
      <c r="AD29" s="39">
        <f t="shared" si="12"/>
        <v>-0.5467695604166668</v>
      </c>
      <c r="AE29" s="25">
        <v>-5.68</v>
      </c>
      <c r="AF29" s="25">
        <v>-14.162068161669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29.754999999999999</v>
      </c>
      <c r="D30" s="16">
        <v>2</v>
      </c>
      <c r="E30" s="16">
        <v>0</v>
      </c>
      <c r="F30" s="17">
        <v>59.51</v>
      </c>
      <c r="G30" s="17">
        <v>0</v>
      </c>
      <c r="H30" s="31">
        <f t="shared" si="1"/>
        <v>0</v>
      </c>
      <c r="I30" s="31">
        <f t="shared" si="2"/>
        <v>0.2011757308654365</v>
      </c>
      <c r="J30" s="32">
        <f t="shared" si="5"/>
        <v>11.971967743802125</v>
      </c>
      <c r="K30" s="32">
        <f t="shared" si="3"/>
        <v>5.9859838719010625</v>
      </c>
      <c r="L30" s="16">
        <v>14</v>
      </c>
      <c r="M30" s="33">
        <f t="shared" si="6"/>
        <v>0.14285714285714285</v>
      </c>
      <c r="N30" s="16">
        <v>24</v>
      </c>
      <c r="O30" s="34">
        <f t="shared" ref="O30:P30" si="38">D30/7</f>
        <v>0.2857142857142857</v>
      </c>
      <c r="P30" s="34">
        <f t="shared" si="38"/>
        <v>0</v>
      </c>
      <c r="Q30" s="29">
        <f t="shared" si="8"/>
        <v>84</v>
      </c>
      <c r="R30" s="29"/>
      <c r="S30" s="21">
        <v>1.5737704918032791</v>
      </c>
      <c r="T30" s="14" t="s">
        <v>33</v>
      </c>
      <c r="U30" s="22">
        <v>56</v>
      </c>
      <c r="V30" s="43" t="s">
        <v>906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7.9241965277777798E-2</v>
      </c>
      <c r="AD30" s="39">
        <f t="shared" si="12"/>
        <v>-0.2187078241666667</v>
      </c>
      <c r="AE30" s="25">
        <v>-5.68</v>
      </c>
      <c r="AF30" s="25">
        <v>-13.516412216015601</v>
      </c>
      <c r="AG30" s="25">
        <v>0</v>
      </c>
    </row>
    <row r="31" spans="1:33" ht="15.75" customHeight="1" x14ac:dyDescent="0.2">
      <c r="A31" s="14" t="s">
        <v>67</v>
      </c>
      <c r="B31" s="51" t="s">
        <v>294</v>
      </c>
      <c r="C31" s="15">
        <f t="shared" si="4"/>
        <v>32.716666666666669</v>
      </c>
      <c r="D31" s="16">
        <v>6</v>
      </c>
      <c r="E31" s="16">
        <v>0</v>
      </c>
      <c r="F31" s="17">
        <v>196.3</v>
      </c>
      <c r="G31" s="44">
        <v>0</v>
      </c>
      <c r="H31" s="31">
        <f t="shared" si="1"/>
        <v>0</v>
      </c>
      <c r="I31" s="31">
        <f t="shared" si="2"/>
        <v>0.25991035777588517</v>
      </c>
      <c r="J31" s="32">
        <f t="shared" si="5"/>
        <v>51.020403231406263</v>
      </c>
      <c r="K31" s="32">
        <f t="shared" si="3"/>
        <v>8.5034005385677105</v>
      </c>
      <c r="L31" s="16">
        <v>7</v>
      </c>
      <c r="M31" s="33">
        <f t="shared" si="6"/>
        <v>0.8571428571428571</v>
      </c>
      <c r="N31" s="16">
        <v>18</v>
      </c>
      <c r="O31" s="34">
        <f t="shared" ref="O31:P32" si="39">D31/7</f>
        <v>0.8571428571428571</v>
      </c>
      <c r="P31" s="34">
        <f t="shared" si="39"/>
        <v>0</v>
      </c>
      <c r="Q31" s="29">
        <f t="shared" si="8"/>
        <v>21</v>
      </c>
      <c r="R31" s="29"/>
      <c r="S31" s="21">
        <v>1.69411764705882</v>
      </c>
      <c r="T31" s="14">
        <v>72</v>
      </c>
      <c r="U31" s="22">
        <v>56</v>
      </c>
      <c r="V31" s="43" t="s">
        <v>1353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7.9241965277777798E-2</v>
      </c>
      <c r="AD31" s="39">
        <f t="shared" si="12"/>
        <v>-0.65612347250000014</v>
      </c>
      <c r="AE31" s="45">
        <v>-5.68</v>
      </c>
      <c r="AF31" s="45">
        <v>-13.516412216015626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35.910000000000004</v>
      </c>
      <c r="D32" s="54">
        <v>3</v>
      </c>
      <c r="E32" s="54">
        <v>0</v>
      </c>
      <c r="F32" s="55">
        <v>107.73</v>
      </c>
      <c r="G32" s="55">
        <v>0</v>
      </c>
      <c r="H32" s="31">
        <f t="shared" si="1"/>
        <v>0</v>
      </c>
      <c r="I32" s="31">
        <f t="shared" si="2"/>
        <v>0.31240937739676222</v>
      </c>
      <c r="J32" s="32">
        <f t="shared" si="5"/>
        <v>33.655862226953197</v>
      </c>
      <c r="K32" s="32">
        <f t="shared" si="3"/>
        <v>11.218620742317732</v>
      </c>
      <c r="L32" s="54">
        <v>8</v>
      </c>
      <c r="M32" s="33">
        <f t="shared" si="6"/>
        <v>0.375</v>
      </c>
      <c r="N32" s="54">
        <v>14</v>
      </c>
      <c r="O32" s="34">
        <f t="shared" si="39"/>
        <v>0.42857142857142855</v>
      </c>
      <c r="P32" s="34">
        <f t="shared" si="39"/>
        <v>0</v>
      </c>
      <c r="Q32" s="29">
        <f t="shared" si="8"/>
        <v>32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1.4325581395348841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7.8599305555555554E-2</v>
      </c>
      <c r="AD32" s="39">
        <f t="shared" si="12"/>
        <v>-0.32540112499999996</v>
      </c>
      <c r="AE32" s="60">
        <v>-5.68</v>
      </c>
      <c r="AF32" s="60">
        <v>-13.516412216015601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Handles - 3 Inch Pulls - 10 Pack of Kitchen Cabinet Hardware")</f>
        <v>Satin Nickel Kitchen Cabinet Handles - 3 Inch Pulls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Info!B1:BJ5000""),2,FALSE),"""")"),"B06XZVFXKS")</f>
        <v>B06XZVFXKS</v>
      </c>
      <c r="B2" s="2" t="s">
        <v>908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10.446627348235296</v>
      </c>
      <c r="D3" s="4">
        <f>SUM(D4:D99702)</f>
        <v>147</v>
      </c>
      <c r="E3" s="4"/>
      <c r="F3" s="5">
        <f t="shared" ref="F3:G3" si="0">SUM(F4:F99702)</f>
        <v>2094.1400000000003</v>
      </c>
      <c r="G3" s="5">
        <f t="shared" si="0"/>
        <v>-284.88</v>
      </c>
      <c r="H3" s="6">
        <f t="shared" ref="H3:H32" si="1">G3/F3*-1</f>
        <v>0.13603675016952063</v>
      </c>
      <c r="I3" s="7">
        <f t="shared" ref="I3:I32" si="2">J3/F3</f>
        <v>8.2794424020768406E-2</v>
      </c>
      <c r="J3" s="5">
        <f>SUM(J4:J99702)</f>
        <v>173.38311511885198</v>
      </c>
      <c r="K3" s="5">
        <f t="shared" ref="K3:K32" si="3">J3/D3</f>
        <v>1.1794769735976325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Sheet!a1:g5000""),2,FALSE),"""")"),"0.5 - March
0.5 - April
1 - May
1 - June
1 - July
1 - Aug
1 - Sept
1 - Oct
1 - Nov
1 - Dec
0.5 - Jan
0.5 - Feb")</f>
        <v>0.5 - March
0.5 - April
1 - May
1 - June
1 - July
1 - Aug
1 - Sept
1 - Oct
1 - Nov
1 - Dec
0.5 - Jan
0.5 -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23</v>
      </c>
      <c r="X3" s="6">
        <f>W3/D3</f>
        <v>0.15646258503401361</v>
      </c>
      <c r="Y3" s="5"/>
      <c r="Z3" s="4"/>
      <c r="AA3" s="4"/>
      <c r="AB3" s="4"/>
      <c r="AC3" s="4"/>
      <c r="AD3" s="5">
        <f>SUM(AD4:AD99702)</f>
        <v>-5.4571079087250141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Info!B2:BZ3000""),37,FALSE)),"""")*-1"),-4.629633246)</f>
        <v>-4.629633246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379</v>
      </c>
      <c r="C4" s="15">
        <f t="shared" ref="C4:C32" si="4">IFERROR(F4/D4," - ")</f>
        <v>13.531666666666666</v>
      </c>
      <c r="D4" s="16">
        <v>12</v>
      </c>
      <c r="E4" s="16">
        <v>0</v>
      </c>
      <c r="F4" s="17">
        <v>162.38</v>
      </c>
      <c r="G4" s="17">
        <v>-15.13</v>
      </c>
      <c r="H4" s="18">
        <f t="shared" si="1"/>
        <v>9.3176499568912441E-2</v>
      </c>
      <c r="I4" s="18">
        <f t="shared" si="2"/>
        <v>9.1812917468047373E-2</v>
      </c>
      <c r="J4" s="17">
        <f t="shared" ref="J4:J32" si="5">F4*0.85+G4+AF4*D4+D4*AE4+AG4+AD4</f>
        <v>14.908581538461533</v>
      </c>
      <c r="K4" s="17">
        <f t="shared" si="3"/>
        <v>1.2423817948717943</v>
      </c>
      <c r="L4" s="16">
        <v>18</v>
      </c>
      <c r="M4" s="19">
        <f t="shared" ref="M4:M32" si="6">IFERROR(D4/L4,"-")</f>
        <v>0.66666666666666663</v>
      </c>
      <c r="N4" s="16">
        <v>60</v>
      </c>
      <c r="O4" s="20">
        <f t="shared" ref="O4:P4" si="7">D4/7</f>
        <v>1.7142857142857142</v>
      </c>
      <c r="P4" s="20">
        <f t="shared" si="7"/>
        <v>0</v>
      </c>
      <c r="Q4" s="16">
        <f t="shared" ref="Q4:Q32" si="8">ROUNDDOWN(N4/(O4+P4),0)</f>
        <v>35</v>
      </c>
      <c r="R4" s="16"/>
      <c r="S4" s="21">
        <v>0.51821862348178105</v>
      </c>
      <c r="T4" s="14">
        <v>200</v>
      </c>
      <c r="U4" s="22" t="s">
        <v>33</v>
      </c>
      <c r="V4" s="23" t="s">
        <v>832</v>
      </c>
      <c r="W4" s="14">
        <v>4</v>
      </c>
      <c r="X4" s="24">
        <f t="shared" ref="X4:X32" si="9">IFERROR(W4/D4,0)</f>
        <v>0.33333333333333331</v>
      </c>
      <c r="Y4" s="25">
        <f t="shared" ref="Y4:Y32" si="10">IFERROR(G4/(W4+Z4)*-1,0)</f>
        <v>3.0260000000000002</v>
      </c>
      <c r="Z4" s="14">
        <v>1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2.6055555555555557E-2</v>
      </c>
      <c r="AD4" s="25">
        <f t="shared" ref="AD4:AD32" si="12">IFERROR(AB4*AC4*D4*2,0)</f>
        <v>-0.43147999999999997</v>
      </c>
      <c r="AE4" s="25">
        <v>-4.9000000000000004</v>
      </c>
      <c r="AF4" s="25">
        <v>-4.0627448717948713</v>
      </c>
      <c r="AG4" s="25">
        <v>0</v>
      </c>
    </row>
    <row r="5" spans="1:33" ht="15.75" customHeight="1" x14ac:dyDescent="0.2">
      <c r="A5" s="28" t="s">
        <v>35</v>
      </c>
      <c r="B5" s="28" t="s">
        <v>283</v>
      </c>
      <c r="C5" s="15">
        <f t="shared" si="4"/>
        <v>17.611666666666665</v>
      </c>
      <c r="D5" s="29">
        <v>6</v>
      </c>
      <c r="E5" s="29">
        <v>0</v>
      </c>
      <c r="F5" s="30">
        <v>105.66999999999999</v>
      </c>
      <c r="G5" s="30">
        <v>-29.869999999999997</v>
      </c>
      <c r="H5" s="31">
        <f t="shared" si="1"/>
        <v>0.28267247089997161</v>
      </c>
      <c r="I5" s="31">
        <f t="shared" si="2"/>
        <v>5.6374001900428253E-2</v>
      </c>
      <c r="J5" s="32">
        <f t="shared" si="5"/>
        <v>5.9570407808182528</v>
      </c>
      <c r="K5" s="32">
        <f t="shared" si="3"/>
        <v>0.99284013013637551</v>
      </c>
      <c r="L5" s="29">
        <v>38</v>
      </c>
      <c r="M5" s="33">
        <f t="shared" si="6"/>
        <v>0.15789473684210525</v>
      </c>
      <c r="N5" s="29">
        <v>53</v>
      </c>
      <c r="O5" s="34">
        <f t="shared" ref="O5:P5" si="13">D5/7</f>
        <v>0.8571428571428571</v>
      </c>
      <c r="P5" s="34">
        <f t="shared" si="13"/>
        <v>0</v>
      </c>
      <c r="Q5" s="29">
        <f t="shared" si="8"/>
        <v>61</v>
      </c>
      <c r="R5" s="29"/>
      <c r="S5" s="35">
        <v>0.50602409638554202</v>
      </c>
      <c r="T5" s="28">
        <v>200</v>
      </c>
      <c r="U5" s="36" t="s">
        <v>33</v>
      </c>
      <c r="V5" s="37" t="s">
        <v>834</v>
      </c>
      <c r="W5" s="28">
        <v>1</v>
      </c>
      <c r="X5" s="38">
        <f t="shared" si="9"/>
        <v>0.16666666666666666</v>
      </c>
      <c r="Y5" s="39">
        <f t="shared" si="10"/>
        <v>7.4674999999999994</v>
      </c>
      <c r="Z5" s="28">
        <v>3</v>
      </c>
      <c r="AA5" s="28" t="s">
        <v>34</v>
      </c>
      <c r="AB5" s="40">
        <f t="shared" si="11"/>
        <v>-0.69</v>
      </c>
      <c r="AC5" s="41">
        <v>2.6085747392815758E-2</v>
      </c>
      <c r="AD5" s="39">
        <f t="shared" si="12"/>
        <v>-0.21598998841251443</v>
      </c>
      <c r="AE5" s="39">
        <v>-4.9000000000000004</v>
      </c>
      <c r="AF5" s="39">
        <v>-4.0627448717948713</v>
      </c>
      <c r="AG5" s="39">
        <v>0</v>
      </c>
    </row>
    <row r="6" spans="1:33" ht="15.75" customHeight="1" x14ac:dyDescent="0.2">
      <c r="A6" s="28" t="s">
        <v>37</v>
      </c>
      <c r="B6" s="28" t="s">
        <v>909</v>
      </c>
      <c r="C6" s="15">
        <f t="shared" si="4"/>
        <v>17.387499999999999</v>
      </c>
      <c r="D6" s="29">
        <v>4</v>
      </c>
      <c r="E6" s="29">
        <v>1</v>
      </c>
      <c r="F6" s="30">
        <v>69.55</v>
      </c>
      <c r="G6" s="30">
        <v>-51.09</v>
      </c>
      <c r="H6" s="31">
        <f t="shared" si="1"/>
        <v>0.73457943925233649</v>
      </c>
      <c r="I6" s="31">
        <f t="shared" si="2"/>
        <v>-0.40211798927169179</v>
      </c>
      <c r="J6" s="32">
        <f t="shared" si="5"/>
        <v>-27.967306153846163</v>
      </c>
      <c r="K6" s="32">
        <f t="shared" si="3"/>
        <v>-6.9918265384615408</v>
      </c>
      <c r="L6" s="29">
        <v>67</v>
      </c>
      <c r="M6" s="33">
        <f t="shared" si="6"/>
        <v>5.9701492537313432E-2</v>
      </c>
      <c r="N6" s="29">
        <v>48</v>
      </c>
      <c r="O6" s="34">
        <f t="shared" ref="O6:P6" si="14">D6/7</f>
        <v>0.5714285714285714</v>
      </c>
      <c r="P6" s="34">
        <f t="shared" si="14"/>
        <v>0.14285714285714285</v>
      </c>
      <c r="Q6" s="29">
        <f t="shared" si="8"/>
        <v>67</v>
      </c>
      <c r="R6" s="29"/>
      <c r="S6" s="35">
        <v>0.57507987220447199</v>
      </c>
      <c r="T6" s="28">
        <v>200</v>
      </c>
      <c r="U6" s="36">
        <v>100</v>
      </c>
      <c r="V6" s="37" t="s">
        <v>836</v>
      </c>
      <c r="W6" s="28">
        <v>0</v>
      </c>
      <c r="X6" s="38">
        <f t="shared" si="9"/>
        <v>0</v>
      </c>
      <c r="Y6" s="39">
        <f t="shared" si="10"/>
        <v>8.5150000000000006</v>
      </c>
      <c r="Z6" s="28">
        <v>6</v>
      </c>
      <c r="AA6" s="28" t="s">
        <v>34</v>
      </c>
      <c r="AB6" s="40">
        <f t="shared" si="11"/>
        <v>-0.69</v>
      </c>
      <c r="AC6" s="41">
        <v>2.6055555555555557E-2</v>
      </c>
      <c r="AD6" s="39">
        <f t="shared" si="12"/>
        <v>-0.14382666666666666</v>
      </c>
      <c r="AE6" s="39">
        <v>-4.9000000000000004</v>
      </c>
      <c r="AF6" s="39">
        <v>-4.0627448717948713</v>
      </c>
      <c r="AG6" s="39">
        <v>0</v>
      </c>
    </row>
    <row r="7" spans="1:33" ht="15.75" customHeight="1" x14ac:dyDescent="0.2">
      <c r="A7" s="28" t="s">
        <v>39</v>
      </c>
      <c r="B7" s="28" t="s">
        <v>163</v>
      </c>
      <c r="C7" s="15">
        <f t="shared" si="4"/>
        <v>17.716000000000001</v>
      </c>
      <c r="D7" s="29">
        <v>5</v>
      </c>
      <c r="E7" s="29">
        <v>0</v>
      </c>
      <c r="F7" s="30">
        <v>88.58</v>
      </c>
      <c r="G7" s="30">
        <v>-57.649999999999991</v>
      </c>
      <c r="H7" s="31">
        <f t="shared" si="1"/>
        <v>0.65082411379543903</v>
      </c>
      <c r="I7" s="31">
        <f t="shared" si="2"/>
        <v>-0.30876617399308748</v>
      </c>
      <c r="J7" s="32">
        <f t="shared" si="5"/>
        <v>-27.350507692307687</v>
      </c>
      <c r="K7" s="32">
        <f t="shared" si="3"/>
        <v>-5.4701015384615372</v>
      </c>
      <c r="L7" s="29">
        <v>60</v>
      </c>
      <c r="M7" s="33">
        <f t="shared" si="6"/>
        <v>8.3333333333333329E-2</v>
      </c>
      <c r="N7" s="29">
        <v>41</v>
      </c>
      <c r="O7" s="34">
        <f t="shared" ref="O7:P7" si="15">D7/7</f>
        <v>0.7142857142857143</v>
      </c>
      <c r="P7" s="34">
        <f t="shared" si="15"/>
        <v>0</v>
      </c>
      <c r="Q7" s="29">
        <f t="shared" si="8"/>
        <v>57</v>
      </c>
      <c r="R7" s="29"/>
      <c r="S7" s="35">
        <v>0.691029900332225</v>
      </c>
      <c r="T7" s="28">
        <v>200</v>
      </c>
      <c r="U7" s="36">
        <v>100</v>
      </c>
      <c r="V7" s="37" t="s">
        <v>837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2.6055555555555557E-2</v>
      </c>
      <c r="AD7" s="39">
        <f t="shared" si="12"/>
        <v>-0.17978333333333332</v>
      </c>
      <c r="AE7" s="39">
        <v>-4.9000000000000004</v>
      </c>
      <c r="AF7" s="39">
        <v>-4.0627448717948713</v>
      </c>
      <c r="AG7" s="39">
        <v>0</v>
      </c>
    </row>
    <row r="8" spans="1:33" ht="15.75" customHeight="1" x14ac:dyDescent="0.2">
      <c r="A8" s="28" t="s">
        <v>41</v>
      </c>
      <c r="B8" s="28" t="s">
        <v>910</v>
      </c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-17.259999999999998</v>
      </c>
      <c r="H8" s="31" t="e">
        <f t="shared" si="1"/>
        <v>#DIV/0!</v>
      </c>
      <c r="I8" s="31" t="e">
        <f t="shared" si="2"/>
        <v>#DIV/0!</v>
      </c>
      <c r="J8" s="32">
        <f t="shared" si="5"/>
        <v>-17.259999999999998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41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>
        <v>0.73356401384083003</v>
      </c>
      <c r="T8" s="28">
        <v>200</v>
      </c>
      <c r="U8" s="36">
        <v>100</v>
      </c>
      <c r="V8" s="37" t="s">
        <v>838</v>
      </c>
      <c r="W8" s="28">
        <v>0</v>
      </c>
      <c r="X8" s="38">
        <f t="shared" si="9"/>
        <v>0</v>
      </c>
      <c r="Y8" s="39">
        <f t="shared" si="10"/>
        <v>8.629999999999999</v>
      </c>
      <c r="Z8" s="28">
        <v>2</v>
      </c>
      <c r="AA8" s="28" t="s">
        <v>34</v>
      </c>
      <c r="AB8" s="40">
        <f t="shared" si="11"/>
        <v>-0.69</v>
      </c>
      <c r="AC8" s="41">
        <v>2.6055555555555557E-2</v>
      </c>
      <c r="AD8" s="39">
        <f t="shared" si="12"/>
        <v>0</v>
      </c>
      <c r="AE8" s="39">
        <v>-4.9000000000000004</v>
      </c>
      <c r="AF8" s="39">
        <v>-4.0599999999999996</v>
      </c>
      <c r="AG8" s="39">
        <v>0</v>
      </c>
    </row>
    <row r="9" spans="1:33" ht="15.75" customHeight="1" x14ac:dyDescent="0.2">
      <c r="A9" s="28" t="s">
        <v>43</v>
      </c>
      <c r="B9" s="28" t="s">
        <v>82</v>
      </c>
      <c r="C9" s="15">
        <f t="shared" si="4"/>
        <v>17.790000000000003</v>
      </c>
      <c r="D9" s="29">
        <v>3</v>
      </c>
      <c r="E9" s="29">
        <v>0</v>
      </c>
      <c r="F9" s="30">
        <v>53.370000000000005</v>
      </c>
      <c r="G9" s="30">
        <v>-0.08</v>
      </c>
      <c r="H9" s="31">
        <f t="shared" si="1"/>
        <v>1.4989694584972831E-3</v>
      </c>
      <c r="I9" s="31">
        <f t="shared" si="2"/>
        <v>0.34034409996973281</v>
      </c>
      <c r="J9" s="32">
        <f t="shared" si="5"/>
        <v>18.164164615384642</v>
      </c>
      <c r="K9" s="32">
        <f t="shared" si="3"/>
        <v>6.0547215384615471</v>
      </c>
      <c r="L9" s="29">
        <v>24</v>
      </c>
      <c r="M9" s="33">
        <f t="shared" si="6"/>
        <v>0.125</v>
      </c>
      <c r="N9" s="29">
        <v>37</v>
      </c>
      <c r="O9" s="34">
        <f t="shared" ref="O9:P9" si="17">D9/7</f>
        <v>0.42857142857142855</v>
      </c>
      <c r="P9" s="34">
        <f t="shared" si="17"/>
        <v>0</v>
      </c>
      <c r="Q9" s="29">
        <f t="shared" si="8"/>
        <v>86</v>
      </c>
      <c r="R9" s="29"/>
      <c r="S9" s="35">
        <v>0.805860805860805</v>
      </c>
      <c r="T9" s="28">
        <v>1100</v>
      </c>
      <c r="U9" s="36">
        <v>1000</v>
      </c>
      <c r="V9" s="37" t="s">
        <v>108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2.6055555555555557E-2</v>
      </c>
      <c r="AD9" s="39">
        <f t="shared" si="12"/>
        <v>-0.10786999999999999</v>
      </c>
      <c r="AE9" s="39">
        <v>-4.9000000000000004</v>
      </c>
      <c r="AF9" s="39">
        <v>-4.1041551282051199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16.989999999999998</v>
      </c>
      <c r="D10" s="29">
        <v>3</v>
      </c>
      <c r="E10" s="29">
        <v>0</v>
      </c>
      <c r="F10" s="30">
        <v>50.97</v>
      </c>
      <c r="G10" s="30">
        <v>0</v>
      </c>
      <c r="H10" s="31">
        <f t="shared" si="1"/>
        <v>0</v>
      </c>
      <c r="I10" s="31">
        <f t="shared" si="2"/>
        <v>0.3179157272000126</v>
      </c>
      <c r="J10" s="32">
        <f t="shared" si="5"/>
        <v>16.204164615384641</v>
      </c>
      <c r="K10" s="32">
        <f t="shared" si="3"/>
        <v>5.4013882051282138</v>
      </c>
      <c r="L10" s="29">
        <v>22</v>
      </c>
      <c r="M10" s="33">
        <f t="shared" si="6"/>
        <v>0.13636363636363635</v>
      </c>
      <c r="N10" s="29">
        <v>34</v>
      </c>
      <c r="O10" s="34">
        <f t="shared" ref="O10:P10" si="18">D10/7</f>
        <v>0.42857142857142855</v>
      </c>
      <c r="P10" s="34">
        <f t="shared" si="18"/>
        <v>0</v>
      </c>
      <c r="Q10" s="29">
        <f t="shared" si="8"/>
        <v>79</v>
      </c>
      <c r="R10" s="29"/>
      <c r="S10" s="35">
        <v>0.74900398406374502</v>
      </c>
      <c r="T10" s="28">
        <v>1100</v>
      </c>
      <c r="U10" s="36">
        <v>1000</v>
      </c>
      <c r="V10" s="37" t="s">
        <v>109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2.6055555555555557E-2</v>
      </c>
      <c r="AD10" s="39">
        <f t="shared" si="12"/>
        <v>-0.10786999999999999</v>
      </c>
      <c r="AE10" s="39">
        <v>-4.9000000000000004</v>
      </c>
      <c r="AF10" s="39">
        <v>-4.1041551282051199</v>
      </c>
      <c r="AG10" s="39">
        <v>0</v>
      </c>
    </row>
    <row r="11" spans="1:33" ht="15.75" customHeight="1" x14ac:dyDescent="0.2">
      <c r="A11" s="28" t="s">
        <v>45</v>
      </c>
      <c r="B11" s="28" t="s">
        <v>500</v>
      </c>
      <c r="C11" s="15">
        <f t="shared" si="4"/>
        <v>18.75</v>
      </c>
      <c r="D11" s="29">
        <v>3</v>
      </c>
      <c r="E11" s="29">
        <v>0</v>
      </c>
      <c r="F11" s="30">
        <v>56.25</v>
      </c>
      <c r="G11" s="30">
        <v>0</v>
      </c>
      <c r="H11" s="31">
        <f t="shared" si="1"/>
        <v>0</v>
      </c>
      <c r="I11" s="31">
        <f t="shared" si="2"/>
        <v>0.3678607042735047</v>
      </c>
      <c r="J11" s="32">
        <f t="shared" si="5"/>
        <v>20.692164615384641</v>
      </c>
      <c r="K11" s="32">
        <f t="shared" si="3"/>
        <v>6.8973882051282134</v>
      </c>
      <c r="L11" s="29">
        <v>12</v>
      </c>
      <c r="M11" s="33">
        <f t="shared" si="6"/>
        <v>0.25</v>
      </c>
      <c r="N11" s="29">
        <v>31</v>
      </c>
      <c r="O11" s="34">
        <f t="shared" ref="O11:P11" si="19">D11/7</f>
        <v>0.42857142857142855</v>
      </c>
      <c r="P11" s="34">
        <f t="shared" si="19"/>
        <v>0</v>
      </c>
      <c r="Q11" s="29">
        <f t="shared" si="8"/>
        <v>72</v>
      </c>
      <c r="R11" s="29"/>
      <c r="S11" s="35">
        <v>0.77049180327868805</v>
      </c>
      <c r="T11" s="28">
        <v>200</v>
      </c>
      <c r="U11" s="36">
        <v>100</v>
      </c>
      <c r="V11" s="37" t="s">
        <v>911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2.6055555555555557E-2</v>
      </c>
      <c r="AD11" s="39">
        <f t="shared" si="12"/>
        <v>-0.10786999999999999</v>
      </c>
      <c r="AE11" s="39">
        <v>-4.9000000000000004</v>
      </c>
      <c r="AF11" s="39">
        <v>-4.1041551282051199</v>
      </c>
      <c r="AG11" s="39">
        <v>0</v>
      </c>
    </row>
    <row r="12" spans="1:33" ht="15.75" customHeight="1" x14ac:dyDescent="0.2">
      <c r="A12" s="28" t="s">
        <v>46</v>
      </c>
      <c r="B12" s="28" t="s">
        <v>500</v>
      </c>
      <c r="C12" s="15">
        <f t="shared" si="4"/>
        <v>18.573333333333334</v>
      </c>
      <c r="D12" s="29">
        <v>3</v>
      </c>
      <c r="E12" s="29">
        <v>2</v>
      </c>
      <c r="F12" s="30">
        <v>55.72</v>
      </c>
      <c r="G12" s="30">
        <v>0</v>
      </c>
      <c r="H12" s="31">
        <f t="shared" si="1"/>
        <v>0</v>
      </c>
      <c r="I12" s="31">
        <f t="shared" si="2"/>
        <v>0.3632746700535649</v>
      </c>
      <c r="J12" s="32">
        <f t="shared" si="5"/>
        <v>20.241664615384636</v>
      </c>
      <c r="K12" s="32">
        <f t="shared" si="3"/>
        <v>6.7472215384615453</v>
      </c>
      <c r="L12" s="29">
        <v>5</v>
      </c>
      <c r="M12" s="33">
        <f t="shared" si="6"/>
        <v>0.6</v>
      </c>
      <c r="N12" s="29">
        <v>27</v>
      </c>
      <c r="O12" s="34">
        <f t="shared" ref="O12:P12" si="20">D12/7</f>
        <v>0.42857142857142855</v>
      </c>
      <c r="P12" s="34">
        <f t="shared" si="20"/>
        <v>0.2857142857142857</v>
      </c>
      <c r="Q12" s="29">
        <f t="shared" si="8"/>
        <v>37</v>
      </c>
      <c r="R12" s="29"/>
      <c r="S12" s="35">
        <v>0.93392070484581502</v>
      </c>
      <c r="T12" s="28">
        <v>100</v>
      </c>
      <c r="U12" s="36">
        <v>100</v>
      </c>
      <c r="V12" s="37" t="s">
        <v>912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2.6055555555555557E-2</v>
      </c>
      <c r="AD12" s="39">
        <f t="shared" si="12"/>
        <v>-0.10786999999999999</v>
      </c>
      <c r="AE12" s="39">
        <v>-4.9000000000000004</v>
      </c>
      <c r="AF12" s="39">
        <v>-4.1041551282051199</v>
      </c>
      <c r="AG12" s="39">
        <v>0</v>
      </c>
    </row>
    <row r="13" spans="1:33" ht="15.75" customHeight="1" x14ac:dyDescent="0.2">
      <c r="A13" s="28" t="s">
        <v>47</v>
      </c>
      <c r="B13" s="28" t="s">
        <v>671</v>
      </c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26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>
        <v>0.99099099099099097</v>
      </c>
      <c r="T13" s="28">
        <v>100</v>
      </c>
      <c r="U13" s="36">
        <v>100</v>
      </c>
      <c r="V13" s="37" t="s">
        <v>913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2.6055555555555557E-2</v>
      </c>
      <c r="AD13" s="39">
        <f t="shared" si="12"/>
        <v>0</v>
      </c>
      <c r="AE13" s="39">
        <v>-4.9000000000000004</v>
      </c>
      <c r="AF13" s="39">
        <v>-4.1259499999999996</v>
      </c>
      <c r="AG13" s="39">
        <v>0</v>
      </c>
    </row>
    <row r="14" spans="1:33" ht="15.75" customHeight="1" x14ac:dyDescent="0.2">
      <c r="A14" s="28" t="s">
        <v>48</v>
      </c>
      <c r="B14" s="28" t="s">
        <v>914</v>
      </c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26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1.0101010101010099</v>
      </c>
      <c r="T14" s="28">
        <v>120</v>
      </c>
      <c r="U14" s="36">
        <v>100</v>
      </c>
      <c r="V14" s="37" t="s">
        <v>913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2.6055555555555557E-2</v>
      </c>
      <c r="AD14" s="39">
        <f t="shared" si="12"/>
        <v>0</v>
      </c>
      <c r="AE14" s="39">
        <v>-4.9000000000000004</v>
      </c>
      <c r="AF14" s="39">
        <v>-4.1259499999999996</v>
      </c>
      <c r="AG14" s="39">
        <v>0</v>
      </c>
    </row>
    <row r="15" spans="1:33" ht="15.75" customHeight="1" x14ac:dyDescent="0.2">
      <c r="A15" s="28" t="s">
        <v>49</v>
      </c>
      <c r="B15" s="28" t="s">
        <v>500</v>
      </c>
      <c r="C15" s="15">
        <f t="shared" si="4"/>
        <v>14.99</v>
      </c>
      <c r="D15" s="29">
        <v>1</v>
      </c>
      <c r="E15" s="29">
        <v>0</v>
      </c>
      <c r="F15" s="32">
        <v>14.99</v>
      </c>
      <c r="G15" s="30">
        <v>-0.08</v>
      </c>
      <c r="H15" s="31">
        <f t="shared" si="1"/>
        <v>5.3368912608405608E-3</v>
      </c>
      <c r="I15" s="31">
        <f t="shared" si="2"/>
        <v>0.2401329775405826</v>
      </c>
      <c r="J15" s="32">
        <f t="shared" si="5"/>
        <v>3.5995933333333334</v>
      </c>
      <c r="K15" s="32">
        <f t="shared" si="3"/>
        <v>3.5995933333333334</v>
      </c>
      <c r="L15" s="29">
        <v>10</v>
      </c>
      <c r="M15" s="33">
        <f t="shared" si="6"/>
        <v>0.1</v>
      </c>
      <c r="N15" s="29">
        <v>25</v>
      </c>
      <c r="O15" s="34">
        <f t="shared" ref="O15:P15" si="23">D15/7</f>
        <v>0.14285714285714285</v>
      </c>
      <c r="P15" s="34">
        <f t="shared" si="23"/>
        <v>0</v>
      </c>
      <c r="Q15" s="29">
        <f t="shared" si="8"/>
        <v>175</v>
      </c>
      <c r="R15" s="29"/>
      <c r="S15" s="35">
        <v>1.07368421052631</v>
      </c>
      <c r="T15" s="28">
        <v>120</v>
      </c>
      <c r="U15" s="36">
        <v>100</v>
      </c>
      <c r="V15" s="37" t="s">
        <v>913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2.6055555555555557E-2</v>
      </c>
      <c r="AD15" s="39">
        <f t="shared" si="12"/>
        <v>-3.5956666666666665E-2</v>
      </c>
      <c r="AE15" s="39">
        <v>-4.9000000000000004</v>
      </c>
      <c r="AF15" s="39">
        <v>-4.1259499999999996</v>
      </c>
      <c r="AG15" s="39">
        <v>0</v>
      </c>
    </row>
    <row r="16" spans="1:33" ht="15.75" customHeight="1" x14ac:dyDescent="0.2">
      <c r="A16" s="28" t="s">
        <v>50</v>
      </c>
      <c r="B16" s="28" t="s">
        <v>500</v>
      </c>
      <c r="C16" s="15">
        <f t="shared" si="4"/>
        <v>15.847499999999998</v>
      </c>
      <c r="D16" s="29">
        <v>8</v>
      </c>
      <c r="E16" s="29">
        <v>0</v>
      </c>
      <c r="F16" s="32">
        <v>126.77999999999999</v>
      </c>
      <c r="G16" s="30">
        <v>0</v>
      </c>
      <c r="H16" s="31">
        <f t="shared" si="1"/>
        <v>0</v>
      </c>
      <c r="I16" s="31">
        <f t="shared" si="2"/>
        <v>0.27807970168139035</v>
      </c>
      <c r="J16" s="32">
        <f t="shared" si="5"/>
        <v>35.254944579166661</v>
      </c>
      <c r="K16" s="32">
        <f t="shared" si="3"/>
        <v>4.4068680723958327</v>
      </c>
      <c r="L16" s="29">
        <v>12</v>
      </c>
      <c r="M16" s="33">
        <f t="shared" si="6"/>
        <v>0.66666666666666663</v>
      </c>
      <c r="N16" s="29">
        <v>16</v>
      </c>
      <c r="O16" s="34">
        <f t="shared" ref="O16:P16" si="24">D16/7</f>
        <v>1.1428571428571428</v>
      </c>
      <c r="P16" s="34">
        <f t="shared" si="24"/>
        <v>0</v>
      </c>
      <c r="Q16" s="29">
        <f t="shared" si="8"/>
        <v>14</v>
      </c>
      <c r="R16" s="29"/>
      <c r="S16" s="35">
        <v>1.18787878787878</v>
      </c>
      <c r="T16" s="28">
        <v>120</v>
      </c>
      <c r="U16" s="36">
        <v>100</v>
      </c>
      <c r="V16" s="37" t="s">
        <v>913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2.7215164930555553E-2</v>
      </c>
      <c r="AD16" s="39">
        <f t="shared" si="12"/>
        <v>-0.30045542083333326</v>
      </c>
      <c r="AE16" s="39">
        <v>-4.9000000000000004</v>
      </c>
      <c r="AF16" s="39">
        <v>-4.1259499999999996</v>
      </c>
      <c r="AG16" s="39">
        <v>0</v>
      </c>
    </row>
    <row r="17" spans="1:33" ht="15.75" customHeight="1" x14ac:dyDescent="0.2">
      <c r="A17" s="28" t="s">
        <v>51</v>
      </c>
      <c r="B17" s="28" t="s">
        <v>500</v>
      </c>
      <c r="C17" s="15">
        <f t="shared" si="4"/>
        <v>14.99</v>
      </c>
      <c r="D17" s="29">
        <v>1</v>
      </c>
      <c r="E17" s="29">
        <v>0</v>
      </c>
      <c r="F17" s="32">
        <v>14.99</v>
      </c>
      <c r="G17" s="30">
        <v>0</v>
      </c>
      <c r="H17" s="31">
        <f t="shared" si="1"/>
        <v>0</v>
      </c>
      <c r="I17" s="31">
        <f t="shared" si="2"/>
        <v>0.24536311356876808</v>
      </c>
      <c r="J17" s="32">
        <f t="shared" si="5"/>
        <v>3.6779930723958336</v>
      </c>
      <c r="K17" s="32">
        <f t="shared" si="3"/>
        <v>3.6779930723958336</v>
      </c>
      <c r="L17" s="29">
        <v>12</v>
      </c>
      <c r="M17" s="33">
        <f t="shared" si="6"/>
        <v>8.3333333333333329E-2</v>
      </c>
      <c r="N17" s="29">
        <v>13</v>
      </c>
      <c r="O17" s="34">
        <f t="shared" ref="O17:P17" si="25">D17/7</f>
        <v>0.14285714285714285</v>
      </c>
      <c r="P17" s="34">
        <f t="shared" si="25"/>
        <v>0</v>
      </c>
      <c r="Q17" s="29">
        <f t="shared" si="8"/>
        <v>91</v>
      </c>
      <c r="R17" s="29"/>
      <c r="S17" s="35">
        <v>1.1275167785234801</v>
      </c>
      <c r="T17" s="28">
        <v>120</v>
      </c>
      <c r="U17" s="36">
        <v>100</v>
      </c>
      <c r="V17" s="37" t="s">
        <v>913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2.7215164930555553E-2</v>
      </c>
      <c r="AD17" s="39">
        <f t="shared" si="12"/>
        <v>-3.7556927604166658E-2</v>
      </c>
      <c r="AE17" s="39">
        <v>-4.9000000000000004</v>
      </c>
      <c r="AF17" s="39">
        <v>-4.1259499999999996</v>
      </c>
      <c r="AG17" s="39">
        <v>0</v>
      </c>
    </row>
    <row r="18" spans="1:33" ht="15.75" customHeight="1" x14ac:dyDescent="0.2">
      <c r="A18" s="28" t="s">
        <v>52</v>
      </c>
      <c r="B18" s="28" t="s">
        <v>915</v>
      </c>
      <c r="C18" s="15">
        <f t="shared" si="4"/>
        <v>17.049999999999997</v>
      </c>
      <c r="D18" s="29">
        <v>9</v>
      </c>
      <c r="E18" s="29">
        <v>1</v>
      </c>
      <c r="F18" s="32">
        <v>153.44999999999999</v>
      </c>
      <c r="G18" s="30">
        <v>0</v>
      </c>
      <c r="H18" s="31">
        <f t="shared" si="1"/>
        <v>0</v>
      </c>
      <c r="I18" s="31">
        <f t="shared" si="2"/>
        <v>0.31841601597629504</v>
      </c>
      <c r="J18" s="32">
        <f t="shared" si="5"/>
        <v>48.860937651562473</v>
      </c>
      <c r="K18" s="32">
        <f t="shared" si="3"/>
        <v>5.42899307239583</v>
      </c>
      <c r="L18" s="29">
        <v>17</v>
      </c>
      <c r="M18" s="33">
        <f t="shared" si="6"/>
        <v>0.52941176470588236</v>
      </c>
      <c r="N18" s="29">
        <v>105</v>
      </c>
      <c r="O18" s="34">
        <f t="shared" ref="O18:P18" si="26">D18/7</f>
        <v>1.2857142857142858</v>
      </c>
      <c r="P18" s="34">
        <f t="shared" si="26"/>
        <v>0.14285714285714285</v>
      </c>
      <c r="Q18" s="29">
        <f t="shared" si="8"/>
        <v>73</v>
      </c>
      <c r="R18" s="29"/>
      <c r="S18" s="35">
        <v>0.72103004291845496</v>
      </c>
      <c r="T18" s="28">
        <v>20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2.7215164930555553E-2</v>
      </c>
      <c r="AD18" s="39">
        <f t="shared" si="12"/>
        <v>-0.33801234843749994</v>
      </c>
      <c r="AE18" s="39">
        <v>-4.9000000000000004</v>
      </c>
      <c r="AF18" s="39">
        <v>-4.1259499999999996</v>
      </c>
      <c r="AG18" s="39">
        <v>0</v>
      </c>
    </row>
    <row r="19" spans="1:33" ht="15.75" customHeight="1" x14ac:dyDescent="0.2">
      <c r="A19" s="28" t="s">
        <v>54</v>
      </c>
      <c r="B19" s="28" t="s">
        <v>916</v>
      </c>
      <c r="C19" s="15">
        <f t="shared" si="4"/>
        <v>15.99</v>
      </c>
      <c r="D19" s="29">
        <v>2</v>
      </c>
      <c r="E19" s="29">
        <v>0</v>
      </c>
      <c r="F19" s="32">
        <v>31.98</v>
      </c>
      <c r="G19" s="30">
        <v>-1.98</v>
      </c>
      <c r="H19" s="31">
        <f t="shared" si="1"/>
        <v>6.1913696060037521E-2</v>
      </c>
      <c r="I19" s="31">
        <f t="shared" si="2"/>
        <v>0.22126285630993328</v>
      </c>
      <c r="J19" s="32">
        <f t="shared" si="5"/>
        <v>7.0759861447916661</v>
      </c>
      <c r="K19" s="32">
        <f t="shared" si="3"/>
        <v>3.537993072395833</v>
      </c>
      <c r="L19" s="29">
        <v>16</v>
      </c>
      <c r="M19" s="33">
        <f t="shared" si="6"/>
        <v>0.125</v>
      </c>
      <c r="N19" s="29">
        <v>101</v>
      </c>
      <c r="O19" s="34">
        <f t="shared" ref="O19:P19" si="27">D19/7</f>
        <v>0.2857142857142857</v>
      </c>
      <c r="P19" s="34">
        <f t="shared" si="27"/>
        <v>0</v>
      </c>
      <c r="Q19" s="29">
        <f t="shared" si="8"/>
        <v>353</v>
      </c>
      <c r="R19" s="29"/>
      <c r="S19" s="35">
        <v>0.77477477477477397</v>
      </c>
      <c r="T19" s="28">
        <v>20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2.7215164930555553E-2</v>
      </c>
      <c r="AD19" s="39">
        <f t="shared" si="12"/>
        <v>-7.5113855208333316E-2</v>
      </c>
      <c r="AE19" s="39">
        <v>-4.9000000000000004</v>
      </c>
      <c r="AF19" s="39">
        <v>-4.1259499999999996</v>
      </c>
      <c r="AG19" s="39">
        <v>0</v>
      </c>
    </row>
    <row r="20" spans="1:33" ht="15.75" customHeight="1" x14ac:dyDescent="0.2">
      <c r="A20" s="28" t="s">
        <v>55</v>
      </c>
      <c r="B20" s="28" t="s">
        <v>500</v>
      </c>
      <c r="C20" s="15">
        <f t="shared" si="4"/>
        <v>14.326666666666668</v>
      </c>
      <c r="D20" s="29">
        <v>6</v>
      </c>
      <c r="E20" s="29">
        <v>2</v>
      </c>
      <c r="F20" s="32">
        <v>85.960000000000008</v>
      </c>
      <c r="G20" s="30">
        <v>0</v>
      </c>
      <c r="H20" s="31">
        <f t="shared" si="1"/>
        <v>0</v>
      </c>
      <c r="I20" s="31">
        <f t="shared" si="2"/>
        <v>0.21736805996248254</v>
      </c>
      <c r="J20" s="32">
        <f t="shared" si="5"/>
        <v>18.684958434375002</v>
      </c>
      <c r="K20" s="32">
        <f t="shared" si="3"/>
        <v>3.1141597390625004</v>
      </c>
      <c r="L20" s="29">
        <v>22</v>
      </c>
      <c r="M20" s="33">
        <f t="shared" si="6"/>
        <v>0.27272727272727271</v>
      </c>
      <c r="N20" s="29">
        <v>82</v>
      </c>
      <c r="O20" s="34">
        <f t="shared" ref="O20:P20" si="28">D20/7</f>
        <v>0.8571428571428571</v>
      </c>
      <c r="P20" s="34">
        <f t="shared" si="28"/>
        <v>0.2857142857142857</v>
      </c>
      <c r="Q20" s="29">
        <f t="shared" si="8"/>
        <v>71</v>
      </c>
      <c r="R20" s="29"/>
      <c r="S20" s="35">
        <v>0.80808080808080796</v>
      </c>
      <c r="T20" s="28">
        <v>20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2.7215164930555553E-2</v>
      </c>
      <c r="AD20" s="39">
        <f t="shared" si="12"/>
        <v>-0.22534156562499996</v>
      </c>
      <c r="AE20" s="39">
        <v>-4.9000000000000004</v>
      </c>
      <c r="AF20" s="39">
        <v>-4.1259499999999996</v>
      </c>
      <c r="AG20" s="39">
        <v>0</v>
      </c>
    </row>
    <row r="21" spans="1:33" ht="15.75" customHeight="1" x14ac:dyDescent="0.2">
      <c r="A21" s="28" t="s">
        <v>56</v>
      </c>
      <c r="B21" s="28" t="s">
        <v>909</v>
      </c>
      <c r="C21" s="15">
        <f t="shared" si="4"/>
        <v>12.844999999999999</v>
      </c>
      <c r="D21" s="29">
        <v>2</v>
      </c>
      <c r="E21" s="29">
        <v>0</v>
      </c>
      <c r="F21" s="32">
        <v>25.689999999999998</v>
      </c>
      <c r="G21" s="30">
        <v>-0.08</v>
      </c>
      <c r="H21" s="31">
        <f t="shared" si="1"/>
        <v>3.1140521603736865E-3</v>
      </c>
      <c r="I21" s="31">
        <f t="shared" si="2"/>
        <v>0.14128011462793563</v>
      </c>
      <c r="J21" s="32">
        <f t="shared" si="5"/>
        <v>3.6294861447916658</v>
      </c>
      <c r="K21" s="32">
        <f t="shared" si="3"/>
        <v>1.8147430723958329</v>
      </c>
      <c r="L21" s="29">
        <v>16</v>
      </c>
      <c r="M21" s="33">
        <f t="shared" si="6"/>
        <v>0.125</v>
      </c>
      <c r="N21" s="29">
        <v>85</v>
      </c>
      <c r="O21" s="34">
        <f t="shared" ref="O21:P21" si="29">D21/7</f>
        <v>0.2857142857142857</v>
      </c>
      <c r="P21" s="34">
        <f t="shared" si="29"/>
        <v>0</v>
      </c>
      <c r="Q21" s="29">
        <f t="shared" si="8"/>
        <v>297</v>
      </c>
      <c r="R21" s="29"/>
      <c r="S21" s="35">
        <v>0.99435028248587498</v>
      </c>
      <c r="T21" s="28">
        <v>20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2.7215164930555553E-2</v>
      </c>
      <c r="AD21" s="39">
        <f t="shared" si="12"/>
        <v>-7.5113855208333316E-2</v>
      </c>
      <c r="AE21" s="39">
        <v>-4.9000000000000004</v>
      </c>
      <c r="AF21" s="39">
        <v>-4.1259499999999996</v>
      </c>
      <c r="AG21" s="39">
        <v>0</v>
      </c>
    </row>
    <row r="22" spans="1:33" ht="15.75" customHeight="1" x14ac:dyDescent="0.2">
      <c r="A22" s="28" t="s">
        <v>57</v>
      </c>
      <c r="B22" s="28" t="s">
        <v>917</v>
      </c>
      <c r="C22" s="15">
        <f t="shared" si="4"/>
        <v>12.852500000000001</v>
      </c>
      <c r="D22" s="29">
        <v>8</v>
      </c>
      <c r="E22" s="29">
        <v>0</v>
      </c>
      <c r="F22" s="30">
        <v>102.82000000000001</v>
      </c>
      <c r="G22" s="30">
        <v>-11.44</v>
      </c>
      <c r="H22" s="31">
        <f t="shared" si="1"/>
        <v>0.11126240031122349</v>
      </c>
      <c r="I22" s="31">
        <f t="shared" si="2"/>
        <v>3.3543518568047798E-2</v>
      </c>
      <c r="J22" s="32">
        <f t="shared" si="5"/>
        <v>3.4489445791666751</v>
      </c>
      <c r="K22" s="32">
        <f t="shared" si="3"/>
        <v>0.43111807239583438</v>
      </c>
      <c r="L22" s="29">
        <v>20</v>
      </c>
      <c r="M22" s="33">
        <f t="shared" si="6"/>
        <v>0.4</v>
      </c>
      <c r="N22" s="29">
        <v>77</v>
      </c>
      <c r="O22" s="34">
        <f t="shared" ref="O22:P22" si="30">D22/7</f>
        <v>1.1428571428571428</v>
      </c>
      <c r="P22" s="34">
        <f t="shared" si="30"/>
        <v>0</v>
      </c>
      <c r="Q22" s="29">
        <f t="shared" si="8"/>
        <v>67</v>
      </c>
      <c r="R22" s="29"/>
      <c r="S22" s="35">
        <v>0.75095785440613005</v>
      </c>
      <c r="T22" s="28">
        <v>20</v>
      </c>
      <c r="U22" s="36" t="s">
        <v>33</v>
      </c>
      <c r="V22" s="37" t="s">
        <v>33</v>
      </c>
      <c r="W22" s="28">
        <v>3</v>
      </c>
      <c r="X22" s="38">
        <f t="shared" si="9"/>
        <v>0.375</v>
      </c>
      <c r="Y22" s="39">
        <f t="shared" si="10"/>
        <v>3.813333333333333</v>
      </c>
      <c r="Z22" s="28">
        <v>0</v>
      </c>
      <c r="AA22" s="28" t="s">
        <v>34</v>
      </c>
      <c r="AB22" s="40">
        <f t="shared" si="11"/>
        <v>-0.69</v>
      </c>
      <c r="AC22" s="41">
        <v>2.7215164930555553E-2</v>
      </c>
      <c r="AD22" s="39">
        <f t="shared" si="12"/>
        <v>-0.30045542083333326</v>
      </c>
      <c r="AE22" s="39">
        <v>-4.9000000000000004</v>
      </c>
      <c r="AF22" s="39">
        <v>-4.1259499999999996</v>
      </c>
      <c r="AG22" s="39">
        <v>0</v>
      </c>
    </row>
    <row r="23" spans="1:33" ht="15.75" customHeight="1" x14ac:dyDescent="0.2">
      <c r="A23" s="28" t="s">
        <v>58</v>
      </c>
      <c r="B23" s="28" t="s">
        <v>500</v>
      </c>
      <c r="C23" s="15">
        <f t="shared" si="4"/>
        <v>11.793076923076923</v>
      </c>
      <c r="D23" s="29">
        <v>13</v>
      </c>
      <c r="E23" s="29">
        <v>0</v>
      </c>
      <c r="F23" s="32">
        <v>153.31</v>
      </c>
      <c r="G23" s="30">
        <v>-20.520000000000003</v>
      </c>
      <c r="H23" s="31">
        <f t="shared" si="1"/>
        <v>0.13384645489531016</v>
      </c>
      <c r="I23" s="31">
        <f t="shared" si="2"/>
        <v>-5.2391168605141043E-2</v>
      </c>
      <c r="J23" s="32">
        <f t="shared" si="5"/>
        <v>-8.0320900588541733</v>
      </c>
      <c r="K23" s="32">
        <f t="shared" si="3"/>
        <v>-0.61785308145032103</v>
      </c>
      <c r="L23" s="29">
        <v>33</v>
      </c>
      <c r="M23" s="33">
        <f t="shared" si="6"/>
        <v>0.39393939393939392</v>
      </c>
      <c r="N23" s="29">
        <v>67</v>
      </c>
      <c r="O23" s="34">
        <f t="shared" ref="O23:P23" si="31">D23/7</f>
        <v>1.8571428571428572</v>
      </c>
      <c r="P23" s="34">
        <f t="shared" si="31"/>
        <v>0</v>
      </c>
      <c r="Q23" s="29">
        <f t="shared" si="8"/>
        <v>36</v>
      </c>
      <c r="R23" s="29"/>
      <c r="S23" s="35">
        <v>0.77108433734939696</v>
      </c>
      <c r="T23" s="28">
        <v>40</v>
      </c>
      <c r="U23" s="36" t="s">
        <v>33</v>
      </c>
      <c r="V23" s="37" t="s">
        <v>918</v>
      </c>
      <c r="W23" s="28">
        <v>1</v>
      </c>
      <c r="X23" s="38">
        <f t="shared" si="9"/>
        <v>7.6923076923076927E-2</v>
      </c>
      <c r="Y23" s="39">
        <f t="shared" si="10"/>
        <v>10.260000000000002</v>
      </c>
      <c r="Z23" s="28">
        <v>1</v>
      </c>
      <c r="AA23" s="28" t="s">
        <v>34</v>
      </c>
      <c r="AB23" s="40">
        <f t="shared" si="11"/>
        <v>-0.69</v>
      </c>
      <c r="AC23" s="41">
        <v>2.7215164930555553E-2</v>
      </c>
      <c r="AD23" s="39">
        <f t="shared" si="12"/>
        <v>-0.48824005885416655</v>
      </c>
      <c r="AE23" s="39">
        <v>-4.9000000000000004</v>
      </c>
      <c r="AF23" s="39">
        <v>-4.1259499999999996</v>
      </c>
      <c r="AG23" s="39">
        <v>0</v>
      </c>
    </row>
    <row r="24" spans="1:33" ht="15.75" customHeight="1" x14ac:dyDescent="0.2">
      <c r="A24" s="28" t="s">
        <v>59</v>
      </c>
      <c r="B24" s="28" t="s">
        <v>919</v>
      </c>
      <c r="C24" s="15">
        <f t="shared" si="4"/>
        <v>11.9505</v>
      </c>
      <c r="D24" s="29">
        <v>20</v>
      </c>
      <c r="E24" s="29">
        <v>0</v>
      </c>
      <c r="F24" s="32">
        <v>239.01</v>
      </c>
      <c r="G24" s="32">
        <v>-35.17</v>
      </c>
      <c r="H24" s="31">
        <f t="shared" si="1"/>
        <v>0.14714865486799716</v>
      </c>
      <c r="I24" s="31">
        <f t="shared" si="2"/>
        <v>-5.5569384344099984E-2</v>
      </c>
      <c r="J24" s="32">
        <f t="shared" si="5"/>
        <v>-13.281638552083336</v>
      </c>
      <c r="K24" s="32">
        <f t="shared" si="3"/>
        <v>-0.66408192760416684</v>
      </c>
      <c r="L24" s="29">
        <v>43</v>
      </c>
      <c r="M24" s="33">
        <f t="shared" si="6"/>
        <v>0.46511627906976744</v>
      </c>
      <c r="N24" s="29">
        <v>46</v>
      </c>
      <c r="O24" s="34">
        <f t="shared" ref="O24:P24" si="32">D24/7</f>
        <v>2.8571428571428572</v>
      </c>
      <c r="P24" s="34">
        <f t="shared" si="32"/>
        <v>0</v>
      </c>
      <c r="Q24" s="29">
        <f t="shared" si="8"/>
        <v>16</v>
      </c>
      <c r="R24" s="29"/>
      <c r="S24" s="35">
        <v>1.2321428571428501</v>
      </c>
      <c r="T24" s="28">
        <v>40</v>
      </c>
      <c r="U24" s="36" t="s">
        <v>33</v>
      </c>
      <c r="V24" s="37" t="s">
        <v>918</v>
      </c>
      <c r="W24" s="28">
        <v>10</v>
      </c>
      <c r="X24" s="38">
        <f t="shared" si="9"/>
        <v>0.5</v>
      </c>
      <c r="Y24" s="39">
        <f t="shared" si="10"/>
        <v>2.9308333333333336</v>
      </c>
      <c r="Z24" s="28">
        <v>2</v>
      </c>
      <c r="AA24" s="28" t="s">
        <v>34</v>
      </c>
      <c r="AB24" s="40">
        <f t="shared" si="11"/>
        <v>-0.69</v>
      </c>
      <c r="AC24" s="41">
        <v>2.7215164930555553E-2</v>
      </c>
      <c r="AD24" s="39">
        <f t="shared" si="12"/>
        <v>-0.75113855208333313</v>
      </c>
      <c r="AE24" s="39">
        <v>-4.9000000000000004</v>
      </c>
      <c r="AF24" s="39">
        <v>-4.1259499999999996</v>
      </c>
      <c r="AG24" s="39">
        <v>0</v>
      </c>
    </row>
    <row r="25" spans="1:33" ht="15.75" customHeight="1" x14ac:dyDescent="0.2">
      <c r="A25" s="14" t="s">
        <v>60</v>
      </c>
      <c r="B25" s="14" t="s">
        <v>530</v>
      </c>
      <c r="C25" s="15">
        <f t="shared" si="4"/>
        <v>11.469333333333333</v>
      </c>
      <c r="D25" s="16">
        <v>15</v>
      </c>
      <c r="E25" s="16">
        <v>3</v>
      </c>
      <c r="F25" s="17">
        <v>172.04</v>
      </c>
      <c r="G25" s="17">
        <v>-38.67</v>
      </c>
      <c r="H25" s="31">
        <f t="shared" si="1"/>
        <v>0.22477330853289934</v>
      </c>
      <c r="I25" s="31">
        <f t="shared" si="2"/>
        <v>-0.16536476350884979</v>
      </c>
      <c r="J25" s="32">
        <f t="shared" si="5"/>
        <v>-28.449353914062517</v>
      </c>
      <c r="K25" s="32">
        <f t="shared" si="3"/>
        <v>-1.8966235942708345</v>
      </c>
      <c r="L25" s="16">
        <v>81</v>
      </c>
      <c r="M25" s="33">
        <f t="shared" si="6"/>
        <v>0.18518518518518517</v>
      </c>
      <c r="N25" s="16">
        <v>29</v>
      </c>
      <c r="O25" s="34">
        <f t="shared" ref="O25:P25" si="33">D25/7</f>
        <v>2.1428571428571428</v>
      </c>
      <c r="P25" s="34">
        <f t="shared" si="33"/>
        <v>0.42857142857142855</v>
      </c>
      <c r="Q25" s="29">
        <f t="shared" si="8"/>
        <v>11</v>
      </c>
      <c r="R25" s="29"/>
      <c r="S25" s="21">
        <v>1.917159763313609</v>
      </c>
      <c r="T25" s="28">
        <v>40</v>
      </c>
      <c r="U25" s="36" t="s">
        <v>33</v>
      </c>
      <c r="V25" s="37" t="s">
        <v>920</v>
      </c>
      <c r="W25" s="14">
        <v>3</v>
      </c>
      <c r="X25" s="38">
        <f t="shared" si="9"/>
        <v>0.2</v>
      </c>
      <c r="Y25" s="39">
        <f t="shared" si="10"/>
        <v>7.734</v>
      </c>
      <c r="Z25" s="14">
        <v>2</v>
      </c>
      <c r="AA25" s="28" t="s">
        <v>34</v>
      </c>
      <c r="AB25" s="40">
        <f t="shared" si="11"/>
        <v>-0.69</v>
      </c>
      <c r="AC25" s="41">
        <v>2.7215164930555553E-2</v>
      </c>
      <c r="AD25" s="39">
        <f t="shared" si="12"/>
        <v>-0.56335391406249991</v>
      </c>
      <c r="AE25" s="25">
        <v>-4.9000000000000004</v>
      </c>
      <c r="AF25" s="25">
        <v>-4.13</v>
      </c>
      <c r="AG25" s="25">
        <v>0</v>
      </c>
    </row>
    <row r="26" spans="1:33" ht="15.75" customHeight="1" x14ac:dyDescent="0.2">
      <c r="A26" s="14" t="s">
        <v>61</v>
      </c>
      <c r="B26" s="14" t="s">
        <v>921</v>
      </c>
      <c r="C26" s="15">
        <f t="shared" si="4"/>
        <v>12.384285714285713</v>
      </c>
      <c r="D26" s="16">
        <v>7</v>
      </c>
      <c r="E26" s="16">
        <v>0</v>
      </c>
      <c r="F26" s="17">
        <v>86.69</v>
      </c>
      <c r="G26" s="17">
        <v>-5.75</v>
      </c>
      <c r="H26" s="31">
        <f t="shared" si="1"/>
        <v>6.6328296227938635E-2</v>
      </c>
      <c r="I26" s="31">
        <f t="shared" si="2"/>
        <v>0.10430212835126124</v>
      </c>
      <c r="J26" s="32">
        <f t="shared" si="5"/>
        <v>9.041951506770836</v>
      </c>
      <c r="K26" s="32">
        <f t="shared" si="3"/>
        <v>1.2917073581101195</v>
      </c>
      <c r="L26" s="16">
        <v>26</v>
      </c>
      <c r="M26" s="33">
        <f t="shared" si="6"/>
        <v>0.26923076923076922</v>
      </c>
      <c r="N26" s="16">
        <v>22</v>
      </c>
      <c r="O26" s="34">
        <f t="shared" ref="O26:P26" si="34">D26/7</f>
        <v>1</v>
      </c>
      <c r="P26" s="34">
        <f t="shared" si="34"/>
        <v>0</v>
      </c>
      <c r="Q26" s="29">
        <f t="shared" si="8"/>
        <v>22</v>
      </c>
      <c r="R26" s="29"/>
      <c r="S26" s="21">
        <v>2.447368421052631</v>
      </c>
      <c r="T26" s="28">
        <v>20</v>
      </c>
      <c r="U26" s="36" t="s">
        <v>33</v>
      </c>
      <c r="V26" s="37" t="s">
        <v>920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2.7215164930555553E-2</v>
      </c>
      <c r="AD26" s="39">
        <f t="shared" si="12"/>
        <v>-0.26289849322916659</v>
      </c>
      <c r="AE26" s="25">
        <v>-4.25</v>
      </c>
      <c r="AF26" s="25">
        <v>-4.1259499999999996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14.024000000000001</v>
      </c>
      <c r="D27" s="16">
        <v>5</v>
      </c>
      <c r="E27" s="16">
        <v>0</v>
      </c>
      <c r="F27" s="17">
        <v>70.12</v>
      </c>
      <c r="G27" s="17">
        <v>0</v>
      </c>
      <c r="H27" s="31">
        <f t="shared" si="1"/>
        <v>0</v>
      </c>
      <c r="I27" s="31">
        <f t="shared" si="2"/>
        <v>0.25006368171675941</v>
      </c>
      <c r="J27" s="32">
        <f t="shared" si="5"/>
        <v>17.534465361979169</v>
      </c>
      <c r="K27" s="32">
        <f t="shared" si="3"/>
        <v>3.506893072395834</v>
      </c>
      <c r="L27" s="16">
        <v>19</v>
      </c>
      <c r="M27" s="33">
        <f t="shared" si="6"/>
        <v>0.26315789473684209</v>
      </c>
      <c r="N27" s="16">
        <v>17</v>
      </c>
      <c r="O27" s="34">
        <f t="shared" ref="O27:P27" si="35">D27/7</f>
        <v>0.7142857142857143</v>
      </c>
      <c r="P27" s="34">
        <f t="shared" si="35"/>
        <v>0</v>
      </c>
      <c r="Q27" s="29">
        <f t="shared" si="8"/>
        <v>23</v>
      </c>
      <c r="R27" s="29"/>
      <c r="S27" s="21">
        <v>1.733905579399142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2.7215164930555553E-2</v>
      </c>
      <c r="AD27" s="39">
        <f t="shared" si="12"/>
        <v>-0.18778463802083328</v>
      </c>
      <c r="AE27" s="25">
        <v>-4.25</v>
      </c>
      <c r="AF27" s="25">
        <v>-4.1259499999999996</v>
      </c>
      <c r="AG27" s="25">
        <v>0</v>
      </c>
    </row>
    <row r="28" spans="1:33" ht="15.75" customHeight="1" x14ac:dyDescent="0.2">
      <c r="A28" s="14" t="s">
        <v>63</v>
      </c>
      <c r="B28" s="28" t="s">
        <v>500</v>
      </c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-0.08</v>
      </c>
      <c r="H28" s="31" t="e">
        <f t="shared" si="1"/>
        <v>#DIV/0!</v>
      </c>
      <c r="I28" s="31" t="e">
        <f t="shared" si="2"/>
        <v>#DIV/0!</v>
      </c>
      <c r="J28" s="32">
        <f t="shared" si="5"/>
        <v>-0.08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19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1.924528301886792</v>
      </c>
      <c r="T28" s="14" t="s">
        <v>33</v>
      </c>
      <c r="U28" s="22">
        <v>20</v>
      </c>
      <c r="V28" s="43" t="s">
        <v>922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2.7215164930555553E-2</v>
      </c>
      <c r="AD28" s="39">
        <f t="shared" si="12"/>
        <v>0</v>
      </c>
      <c r="AE28" s="25">
        <v>-4.25</v>
      </c>
      <c r="AF28" s="25">
        <v>-4.1259499999999996</v>
      </c>
      <c r="AG28" s="25">
        <v>0</v>
      </c>
    </row>
    <row r="29" spans="1:33" ht="15.75" customHeight="1" x14ac:dyDescent="0.2">
      <c r="A29" s="14" t="s">
        <v>65</v>
      </c>
      <c r="B29" s="14" t="s">
        <v>632</v>
      </c>
      <c r="C29" s="15">
        <f t="shared" si="4"/>
        <v>13.99</v>
      </c>
      <c r="D29" s="16">
        <v>3</v>
      </c>
      <c r="E29" s="16">
        <v>0</v>
      </c>
      <c r="F29" s="17">
        <v>41.97</v>
      </c>
      <c r="G29" s="17">
        <v>0</v>
      </c>
      <c r="H29" s="31">
        <f t="shared" si="1"/>
        <v>0</v>
      </c>
      <c r="I29" s="31">
        <f t="shared" si="2"/>
        <v>0.19351897283029595</v>
      </c>
      <c r="J29" s="32">
        <f t="shared" si="5"/>
        <v>8.1219912896875215</v>
      </c>
      <c r="K29" s="32">
        <f t="shared" si="3"/>
        <v>2.7073304298958405</v>
      </c>
      <c r="L29" s="16">
        <v>14</v>
      </c>
      <c r="M29" s="33">
        <f t="shared" si="6"/>
        <v>0.21428571428571427</v>
      </c>
      <c r="N29" s="16">
        <v>17</v>
      </c>
      <c r="O29" s="34">
        <f t="shared" ref="O29:P29" si="37">D29/7</f>
        <v>0.42857142857142855</v>
      </c>
      <c r="P29" s="34">
        <f t="shared" si="37"/>
        <v>0</v>
      </c>
      <c r="Q29" s="29">
        <f t="shared" si="8"/>
        <v>39</v>
      </c>
      <c r="R29" s="29"/>
      <c r="S29" s="21">
        <v>2.229885057471265</v>
      </c>
      <c r="T29" s="14" t="s">
        <v>33</v>
      </c>
      <c r="U29" s="22">
        <v>20</v>
      </c>
      <c r="V29" s="43" t="s">
        <v>923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2.7215164930555553E-2</v>
      </c>
      <c r="AD29" s="39">
        <f t="shared" si="12"/>
        <v>-0.11267078281249998</v>
      </c>
      <c r="AE29" s="25">
        <v>-4.25</v>
      </c>
      <c r="AF29" s="25">
        <v>-4.8966126424999903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14.99</v>
      </c>
      <c r="D30" s="16">
        <v>2</v>
      </c>
      <c r="E30" s="16">
        <v>2</v>
      </c>
      <c r="F30" s="17">
        <v>29.98</v>
      </c>
      <c r="G30" s="17">
        <v>-0.03</v>
      </c>
      <c r="H30" s="31">
        <f t="shared" si="1"/>
        <v>1.0006671114076049E-3</v>
      </c>
      <c r="I30" s="31">
        <f t="shared" si="2"/>
        <v>0.25412340402907496</v>
      </c>
      <c r="J30" s="32">
        <f t="shared" si="5"/>
        <v>7.6186196527916676</v>
      </c>
      <c r="K30" s="32">
        <f t="shared" si="3"/>
        <v>3.8093098263958338</v>
      </c>
      <c r="L30" s="16">
        <v>5</v>
      </c>
      <c r="M30" s="33">
        <f t="shared" si="6"/>
        <v>0.4</v>
      </c>
      <c r="N30" s="16">
        <v>14</v>
      </c>
      <c r="O30" s="34">
        <f t="shared" ref="O30:P30" si="38">D30/7</f>
        <v>0.2857142857142857</v>
      </c>
      <c r="P30" s="34">
        <f t="shared" si="38"/>
        <v>0.2857142857142857</v>
      </c>
      <c r="Q30" s="29">
        <f t="shared" si="8"/>
        <v>24</v>
      </c>
      <c r="R30" s="29"/>
      <c r="S30" s="21">
        <v>2.5384615384615379</v>
      </c>
      <c r="T30" s="14" t="s">
        <v>33</v>
      </c>
      <c r="U30" s="22">
        <v>20</v>
      </c>
      <c r="V30" s="43" t="s">
        <v>924</v>
      </c>
      <c r="W30" s="14">
        <v>1</v>
      </c>
      <c r="X30" s="38">
        <f t="shared" si="9"/>
        <v>0.5</v>
      </c>
      <c r="Y30" s="39">
        <f t="shared" si="10"/>
        <v>1.4999999999999999E-2</v>
      </c>
      <c r="Z30" s="14">
        <v>1</v>
      </c>
      <c r="AA30" s="28" t="s">
        <v>34</v>
      </c>
      <c r="AB30" s="40">
        <f t="shared" si="11"/>
        <v>-0.69</v>
      </c>
      <c r="AC30" s="41">
        <v>2.7215164930555553E-2</v>
      </c>
      <c r="AD30" s="39">
        <f t="shared" si="12"/>
        <v>-7.5113855208333316E-2</v>
      </c>
      <c r="AE30" s="25">
        <v>-4.25</v>
      </c>
      <c r="AF30" s="25">
        <v>-4.629633246</v>
      </c>
      <c r="AG30" s="25">
        <v>0</v>
      </c>
    </row>
    <row r="31" spans="1:33" ht="15.75" customHeight="1" x14ac:dyDescent="0.2">
      <c r="A31" s="14" t="s">
        <v>67</v>
      </c>
      <c r="B31" s="49" t="s">
        <v>925</v>
      </c>
      <c r="C31" s="15">
        <f t="shared" si="4"/>
        <v>16.795000000000002</v>
      </c>
      <c r="D31" s="16">
        <v>2</v>
      </c>
      <c r="E31" s="16">
        <v>1</v>
      </c>
      <c r="F31" s="17">
        <v>33.590000000000003</v>
      </c>
      <c r="G31" s="44">
        <v>0</v>
      </c>
      <c r="H31" s="31">
        <f t="shared" si="1"/>
        <v>0</v>
      </c>
      <c r="I31" s="31">
        <f t="shared" si="2"/>
        <v>0.31905685182469989</v>
      </c>
      <c r="J31" s="32">
        <f t="shared" si="5"/>
        <v>10.71711965279167</v>
      </c>
      <c r="K31" s="32">
        <f t="shared" si="3"/>
        <v>5.3585598263958349</v>
      </c>
      <c r="L31" s="16">
        <v>16</v>
      </c>
      <c r="M31" s="33">
        <f t="shared" si="6"/>
        <v>0.125</v>
      </c>
      <c r="N31" s="16">
        <v>10</v>
      </c>
      <c r="O31" s="34">
        <f t="shared" ref="O31:P32" si="39">D31/7</f>
        <v>0.2857142857142857</v>
      </c>
      <c r="P31" s="34">
        <f t="shared" si="39"/>
        <v>0.14285714285714285</v>
      </c>
      <c r="Q31" s="29">
        <f t="shared" si="8"/>
        <v>23</v>
      </c>
      <c r="R31" s="29"/>
      <c r="S31" s="21">
        <v>1.7345132743362801</v>
      </c>
      <c r="T31" s="14">
        <v>20</v>
      </c>
      <c r="U31" s="22">
        <v>20</v>
      </c>
      <c r="V31" s="43" t="s">
        <v>1352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2.7215164930555553E-2</v>
      </c>
      <c r="AD31" s="39">
        <f t="shared" si="12"/>
        <v>-7.5113855208333316E-2</v>
      </c>
      <c r="AE31" s="45">
        <v>-4.25</v>
      </c>
      <c r="AF31" s="45">
        <v>-4.629633246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17.07</v>
      </c>
      <c r="D32" s="54">
        <v>4</v>
      </c>
      <c r="E32" s="54">
        <v>0</v>
      </c>
      <c r="F32" s="55">
        <v>68.28</v>
      </c>
      <c r="G32" s="55">
        <v>0</v>
      </c>
      <c r="H32" s="31">
        <f t="shared" si="1"/>
        <v>0</v>
      </c>
      <c r="I32" s="31">
        <f t="shared" si="2"/>
        <v>0.32761041748071656</v>
      </c>
      <c r="J32" s="32">
        <f t="shared" si="5"/>
        <v>22.369239305583328</v>
      </c>
      <c r="K32" s="32">
        <f t="shared" si="3"/>
        <v>5.592309826395832</v>
      </c>
      <c r="L32" s="54">
        <v>5</v>
      </c>
      <c r="M32" s="33">
        <f t="shared" si="6"/>
        <v>0.8</v>
      </c>
      <c r="N32" s="54">
        <v>5</v>
      </c>
      <c r="O32" s="34">
        <f t="shared" si="39"/>
        <v>0.5714285714285714</v>
      </c>
      <c r="P32" s="34">
        <f t="shared" si="39"/>
        <v>0</v>
      </c>
      <c r="Q32" s="29">
        <f t="shared" si="8"/>
        <v>8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1.9492385786802029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2.7215164930555553E-2</v>
      </c>
      <c r="AD32" s="39">
        <f t="shared" si="12"/>
        <v>-0.15022771041666663</v>
      </c>
      <c r="AE32" s="60">
        <v>-4.25</v>
      </c>
      <c r="AF32" s="60">
        <v>-4.629633246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Handles - 3 Inch Pulls - 25 Pack of Kitchen Cabinet Hardware")</f>
        <v>Satin Nickel Kitchen Cabinet Handles - 3 Inch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Info!B1:BJ5000""),2,FALSE),"""")"),"B06Y1CJ168")</f>
        <v>B06Y1CJ168</v>
      </c>
      <c r="B2" s="2" t="s">
        <v>926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19.292591336467648</v>
      </c>
      <c r="D3" s="4">
        <f>SUM(D4:D99702)</f>
        <v>44</v>
      </c>
      <c r="E3" s="4"/>
      <c r="F3" s="5">
        <f t="shared" ref="F3:G3" si="0">SUM(F4:F99702)</f>
        <v>1135.5600000000002</v>
      </c>
      <c r="G3" s="5">
        <f t="shared" si="0"/>
        <v>-22.44</v>
      </c>
      <c r="H3" s="6">
        <f t="shared" ref="H3:H32" si="1">G3/F3*-1</f>
        <v>1.9761175103032862E-2</v>
      </c>
      <c r="I3" s="7">
        <f t="shared" ref="I3:I32" si="2">J3/F3</f>
        <v>0.18893418552734276</v>
      </c>
      <c r="J3" s="5">
        <f>SUM(J4:J99702)</f>
        <v>214.54610371742939</v>
      </c>
      <c r="K3" s="5">
        <f t="shared" ref="K3:K32" si="3">J3/D3</f>
        <v>4.8760478117597588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Sheet!a1:g5000""),2,FALSE),"""")"),"0.5 - March
0.5 - April
1.5 - May
1.5 - June
1.5 - July
1.5 - Aug
1.5 - Sept
1.5 - Oct
1.5 - Nov
1.5 - Dec
0.5 - Jan
0.5 - Feb")</f>
        <v>0.5 - March
0.5 - April
1.5 - May
1.5 - June
1.5 - July
1.5 - Aug
1.5 - Sept
1.5 - Oct
1.5 - Nov
1.5 - Dec
0.5 - Jan
0.5 -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QTY-49")</f>
        <v>Del QTY-49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1</v>
      </c>
      <c r="X3" s="6">
        <f>W3/D3</f>
        <v>2.2727272727272728E-2</v>
      </c>
      <c r="Y3" s="5"/>
      <c r="Z3" s="4"/>
      <c r="AA3" s="4"/>
      <c r="AB3" s="4"/>
      <c r="AC3" s="4"/>
      <c r="AD3" s="5">
        <f>SUM(AD4:AD99702)</f>
        <v>-4.9777180774430274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Info!B2:BZ3000""),37,FALSE)),"""")*-1"),-10.9787026359975)</f>
        <v>-10.9787026359975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927</v>
      </c>
      <c r="C4" s="15">
        <f t="shared" ref="C4:C32" si="4">IFERROR(F4/D4," - ")</f>
        <v>24.99</v>
      </c>
      <c r="D4" s="16">
        <v>11</v>
      </c>
      <c r="E4" s="16">
        <v>0</v>
      </c>
      <c r="F4" s="17">
        <v>274.89</v>
      </c>
      <c r="G4" s="17">
        <v>-19.61</v>
      </c>
      <c r="H4" s="18">
        <f t="shared" si="1"/>
        <v>7.1337625959474696E-2</v>
      </c>
      <c r="I4" s="18">
        <f t="shared" si="2"/>
        <v>0.11783908275820031</v>
      </c>
      <c r="J4" s="17">
        <f t="shared" ref="J4:J32" si="5">F4*0.85+G4+AF4*D4+D4*AE4+AG4+AD4</f>
        <v>32.392785459401679</v>
      </c>
      <c r="K4" s="17">
        <f t="shared" si="3"/>
        <v>2.9447986781274254</v>
      </c>
      <c r="L4" s="16">
        <v>25</v>
      </c>
      <c r="M4" s="19">
        <f t="shared" ref="M4:M32" si="6">IFERROR(D4/L4,"-")</f>
        <v>0.44</v>
      </c>
      <c r="N4" s="16">
        <v>51</v>
      </c>
      <c r="O4" s="20">
        <f t="shared" ref="O4:P4" si="7">D4/7</f>
        <v>1.5714285714285714</v>
      </c>
      <c r="P4" s="20">
        <f t="shared" si="7"/>
        <v>0</v>
      </c>
      <c r="Q4" s="16">
        <f t="shared" ref="Q4:Q32" si="8">ROUNDDOWN(N4/(O4+P4),0)</f>
        <v>32</v>
      </c>
      <c r="R4" s="16"/>
      <c r="S4" s="21">
        <v>1.0030211480362501</v>
      </c>
      <c r="T4" s="14">
        <v>0</v>
      </c>
      <c r="U4" s="22" t="s">
        <v>33</v>
      </c>
      <c r="V4" s="23" t="s">
        <v>33</v>
      </c>
      <c r="W4" s="14">
        <v>1</v>
      </c>
      <c r="X4" s="24">
        <f t="shared" ref="X4:X32" si="9">IFERROR(W4/D4,0)</f>
        <v>9.0909090909090912E-2</v>
      </c>
      <c r="Y4" s="25">
        <f t="shared" ref="Y4:Y32" si="10">IFERROR(G4/(W4+Z4)*-1,0)</f>
        <v>19.61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8.1965277777777776E-2</v>
      </c>
      <c r="AD4" s="25">
        <f t="shared" ref="AD4:AD32" si="12">IFERROR(AB4*AC4*D4*2,0)</f>
        <v>-1.2442329166666666</v>
      </c>
      <c r="AE4" s="25">
        <v>-5.42</v>
      </c>
      <c r="AF4" s="25">
        <v>-10.980861965811966</v>
      </c>
      <c r="AG4" s="25">
        <v>0</v>
      </c>
    </row>
    <row r="5" spans="1:33" ht="15.75" customHeight="1" x14ac:dyDescent="0.2">
      <c r="A5" s="28" t="s">
        <v>35</v>
      </c>
      <c r="B5" s="28" t="s">
        <v>154</v>
      </c>
      <c r="C5" s="15">
        <f t="shared" si="4"/>
        <v>24.99</v>
      </c>
      <c r="D5" s="29">
        <v>6</v>
      </c>
      <c r="E5" s="29">
        <v>0</v>
      </c>
      <c r="F5" s="30">
        <v>149.94</v>
      </c>
      <c r="G5" s="30">
        <v>-2.6</v>
      </c>
      <c r="H5" s="31">
        <f t="shared" si="1"/>
        <v>1.7340269441109779E-2</v>
      </c>
      <c r="I5" s="31">
        <f t="shared" si="2"/>
        <v>0.17183119444012174</v>
      </c>
      <c r="J5" s="32">
        <f t="shared" si="5"/>
        <v>25.764369294351852</v>
      </c>
      <c r="K5" s="32">
        <f t="shared" si="3"/>
        <v>4.2940615490586422</v>
      </c>
      <c r="L5" s="29">
        <v>43</v>
      </c>
      <c r="M5" s="33">
        <f t="shared" si="6"/>
        <v>0.13953488372093023</v>
      </c>
      <c r="N5" s="29">
        <v>42</v>
      </c>
      <c r="O5" s="34">
        <f t="shared" ref="O5:P5" si="13">D5/7</f>
        <v>0.8571428571428571</v>
      </c>
      <c r="P5" s="34">
        <f t="shared" si="13"/>
        <v>0</v>
      </c>
      <c r="Q5" s="29">
        <f t="shared" si="8"/>
        <v>49</v>
      </c>
      <c r="R5" s="29"/>
      <c r="S5" s="35">
        <v>0.89518413597733704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8.2060254924681345E-2</v>
      </c>
      <c r="AD5" s="39">
        <f t="shared" si="12"/>
        <v>-0.67945891077636145</v>
      </c>
      <c r="AE5" s="39">
        <v>-5.42</v>
      </c>
      <c r="AF5" s="39">
        <v>-10.980861965811966</v>
      </c>
      <c r="AG5" s="39">
        <v>0</v>
      </c>
    </row>
    <row r="6" spans="1:33" ht="15.75" customHeight="1" x14ac:dyDescent="0.2">
      <c r="A6" s="28" t="s">
        <v>37</v>
      </c>
      <c r="B6" s="28" t="s">
        <v>330</v>
      </c>
      <c r="C6" s="15">
        <f t="shared" si="4"/>
        <v>24.990000000000002</v>
      </c>
      <c r="D6" s="29">
        <v>7</v>
      </c>
      <c r="E6" s="29">
        <v>0</v>
      </c>
      <c r="F6" s="30">
        <v>174.93</v>
      </c>
      <c r="G6" s="30">
        <v>0</v>
      </c>
      <c r="H6" s="31">
        <f t="shared" si="1"/>
        <v>0</v>
      </c>
      <c r="I6" s="31">
        <f t="shared" si="2"/>
        <v>0.1891767087176752</v>
      </c>
      <c r="J6" s="32">
        <f t="shared" si="5"/>
        <v>33.092681655982922</v>
      </c>
      <c r="K6" s="32">
        <f t="shared" si="3"/>
        <v>4.7275259508547034</v>
      </c>
      <c r="L6" s="29">
        <v>54</v>
      </c>
      <c r="M6" s="33">
        <f t="shared" si="6"/>
        <v>0.12962962962962962</v>
      </c>
      <c r="N6" s="29">
        <v>36</v>
      </c>
      <c r="O6" s="34">
        <f t="shared" ref="O6:P6" si="14">D6/7</f>
        <v>1</v>
      </c>
      <c r="P6" s="34">
        <f t="shared" si="14"/>
        <v>0</v>
      </c>
      <c r="Q6" s="29">
        <f t="shared" si="8"/>
        <v>36</v>
      </c>
      <c r="R6" s="29"/>
      <c r="S6" s="35">
        <v>0.89552238805970097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8.1965277777777776E-2</v>
      </c>
      <c r="AD6" s="39">
        <f t="shared" si="12"/>
        <v>-0.79178458333333324</v>
      </c>
      <c r="AE6" s="39">
        <v>-5.42</v>
      </c>
      <c r="AF6" s="39">
        <v>-10.980861965811966</v>
      </c>
      <c r="AG6" s="39">
        <v>0</v>
      </c>
    </row>
    <row r="7" spans="1:33" ht="15.75" customHeight="1" x14ac:dyDescent="0.2">
      <c r="A7" s="28" t="s">
        <v>39</v>
      </c>
      <c r="B7" s="28" t="s">
        <v>928</v>
      </c>
      <c r="C7" s="15">
        <f t="shared" si="4"/>
        <v>24.99</v>
      </c>
      <c r="D7" s="29">
        <v>4</v>
      </c>
      <c r="E7" s="29">
        <v>0</v>
      </c>
      <c r="F7" s="30">
        <v>99.96</v>
      </c>
      <c r="G7" s="30">
        <v>0</v>
      </c>
      <c r="H7" s="31">
        <f t="shared" si="1"/>
        <v>0</v>
      </c>
      <c r="I7" s="31">
        <f t="shared" si="2"/>
        <v>0.18917670871767503</v>
      </c>
      <c r="J7" s="32">
        <f t="shared" si="5"/>
        <v>18.910103803418796</v>
      </c>
      <c r="K7" s="32">
        <f t="shared" si="3"/>
        <v>4.727525950854699</v>
      </c>
      <c r="L7" s="29">
        <v>43</v>
      </c>
      <c r="M7" s="33">
        <f t="shared" si="6"/>
        <v>9.3023255813953487E-2</v>
      </c>
      <c r="N7" s="29">
        <v>33</v>
      </c>
      <c r="O7" s="34">
        <f t="shared" ref="O7:P7" si="15">D7/7</f>
        <v>0.5714285714285714</v>
      </c>
      <c r="P7" s="34">
        <f t="shared" si="15"/>
        <v>0</v>
      </c>
      <c r="Q7" s="29">
        <f t="shared" si="8"/>
        <v>57</v>
      </c>
      <c r="R7" s="29"/>
      <c r="S7" s="35">
        <v>0.87581699346405195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8.1965277777777776E-2</v>
      </c>
      <c r="AD7" s="39">
        <f t="shared" si="12"/>
        <v>-0.45244833333333329</v>
      </c>
      <c r="AE7" s="39">
        <v>-5.42</v>
      </c>
      <c r="AF7" s="39">
        <v>-10.980861965811966</v>
      </c>
      <c r="AG7" s="39">
        <v>0</v>
      </c>
    </row>
    <row r="8" spans="1:33" ht="15.75" customHeight="1" x14ac:dyDescent="0.2">
      <c r="A8" s="28" t="s">
        <v>41</v>
      </c>
      <c r="B8" s="28" t="s">
        <v>215</v>
      </c>
      <c r="C8" s="15">
        <f t="shared" si="4"/>
        <v>24.99</v>
      </c>
      <c r="D8" s="29">
        <v>3</v>
      </c>
      <c r="E8" s="29">
        <v>1</v>
      </c>
      <c r="F8" s="30">
        <v>74.97</v>
      </c>
      <c r="G8" s="30">
        <v>0</v>
      </c>
      <c r="H8" s="31">
        <f t="shared" si="1"/>
        <v>0</v>
      </c>
      <c r="I8" s="31">
        <f t="shared" si="2"/>
        <v>0.18921120114712556</v>
      </c>
      <c r="J8" s="32">
        <f t="shared" si="5"/>
        <v>14.185163750000003</v>
      </c>
      <c r="K8" s="32">
        <f t="shared" si="3"/>
        <v>4.7283879166666676</v>
      </c>
      <c r="L8" s="29">
        <v>26</v>
      </c>
      <c r="M8" s="33">
        <f t="shared" si="6"/>
        <v>0.11538461538461539</v>
      </c>
      <c r="N8" s="29">
        <v>30</v>
      </c>
      <c r="O8" s="34">
        <f t="shared" ref="O8:P8" si="16">D8/7</f>
        <v>0.42857142857142855</v>
      </c>
      <c r="P8" s="34">
        <f t="shared" si="16"/>
        <v>0.14285714285714285</v>
      </c>
      <c r="Q8" s="29">
        <f t="shared" si="8"/>
        <v>52</v>
      </c>
      <c r="R8" s="29"/>
      <c r="S8" s="35">
        <v>0.93286219081272004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8.1965277777777776E-2</v>
      </c>
      <c r="AD8" s="39">
        <f t="shared" si="12"/>
        <v>-0.33933624999999995</v>
      </c>
      <c r="AE8" s="39">
        <v>-5.42</v>
      </c>
      <c r="AF8" s="39">
        <v>-10.98</v>
      </c>
      <c r="AG8" s="39">
        <v>0</v>
      </c>
    </row>
    <row r="9" spans="1:33" ht="15.75" customHeight="1" x14ac:dyDescent="0.2">
      <c r="A9" s="28" t="s">
        <v>43</v>
      </c>
      <c r="B9" s="28" t="s">
        <v>452</v>
      </c>
      <c r="C9" s="15">
        <f t="shared" si="4"/>
        <v>24.99</v>
      </c>
      <c r="D9" s="29">
        <v>3</v>
      </c>
      <c r="E9" s="29">
        <v>0</v>
      </c>
      <c r="F9" s="30">
        <v>74.97</v>
      </c>
      <c r="G9" s="30">
        <v>0</v>
      </c>
      <c r="H9" s="31">
        <f t="shared" si="1"/>
        <v>0</v>
      </c>
      <c r="I9" s="31">
        <f t="shared" si="2"/>
        <v>0.18514774670552089</v>
      </c>
      <c r="J9" s="32">
        <f t="shared" si="5"/>
        <v>13.880526570512901</v>
      </c>
      <c r="K9" s="32">
        <f t="shared" si="3"/>
        <v>4.6268421901709669</v>
      </c>
      <c r="L9" s="29">
        <v>27</v>
      </c>
      <c r="M9" s="33">
        <f t="shared" si="6"/>
        <v>0.1111111111111111</v>
      </c>
      <c r="N9" s="29">
        <v>24</v>
      </c>
      <c r="O9" s="34">
        <f t="shared" ref="O9:P9" si="17">D9/7</f>
        <v>0.42857142857142855</v>
      </c>
      <c r="P9" s="34">
        <f t="shared" si="17"/>
        <v>0</v>
      </c>
      <c r="Q9" s="29">
        <f t="shared" si="8"/>
        <v>56</v>
      </c>
      <c r="R9" s="29"/>
      <c r="S9" s="35">
        <v>1.0476190476190399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8.1965277777777776E-2</v>
      </c>
      <c r="AD9" s="39">
        <f t="shared" si="12"/>
        <v>-0.33933624999999995</v>
      </c>
      <c r="AE9" s="39">
        <v>-5.42</v>
      </c>
      <c r="AF9" s="39">
        <v>-11.081545726495699</v>
      </c>
      <c r="AG9" s="39">
        <v>0</v>
      </c>
    </row>
    <row r="10" spans="1:33" ht="15.75" customHeight="1" x14ac:dyDescent="0.2">
      <c r="A10" s="28" t="s">
        <v>44</v>
      </c>
      <c r="B10" s="28" t="s">
        <v>154</v>
      </c>
      <c r="C10" s="15">
        <f t="shared" si="4"/>
        <v>24.99</v>
      </c>
      <c r="D10" s="29">
        <v>1</v>
      </c>
      <c r="E10" s="29">
        <v>0</v>
      </c>
      <c r="F10" s="30">
        <v>24.99</v>
      </c>
      <c r="G10" s="30">
        <v>-0.16</v>
      </c>
      <c r="H10" s="31">
        <f t="shared" si="1"/>
        <v>6.4025610244097643E-3</v>
      </c>
      <c r="I10" s="31">
        <f t="shared" si="2"/>
        <v>0.17874518568111109</v>
      </c>
      <c r="J10" s="32">
        <f t="shared" si="5"/>
        <v>4.4668421901709658</v>
      </c>
      <c r="K10" s="32">
        <f t="shared" si="3"/>
        <v>4.4668421901709658</v>
      </c>
      <c r="L10" s="29">
        <v>22</v>
      </c>
      <c r="M10" s="33">
        <f t="shared" si="6"/>
        <v>4.5454545454545456E-2</v>
      </c>
      <c r="N10" s="29">
        <v>20</v>
      </c>
      <c r="O10" s="34">
        <f t="shared" ref="O10:P10" si="18">D10/7</f>
        <v>0.14285714285714285</v>
      </c>
      <c r="P10" s="34">
        <f t="shared" si="18"/>
        <v>0</v>
      </c>
      <c r="Q10" s="29">
        <f t="shared" si="8"/>
        <v>140</v>
      </c>
      <c r="R10" s="29"/>
      <c r="S10" s="35">
        <v>1.1111111111111101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8.1965277777777776E-2</v>
      </c>
      <c r="AD10" s="39">
        <f t="shared" si="12"/>
        <v>-0.11311208333333332</v>
      </c>
      <c r="AE10" s="39">
        <v>-5.42</v>
      </c>
      <c r="AF10" s="39">
        <v>-11.081545726495699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24.99</v>
      </c>
      <c r="D11" s="29">
        <v>1</v>
      </c>
      <c r="E11" s="29">
        <v>0</v>
      </c>
      <c r="F11" s="30">
        <v>24.99</v>
      </c>
      <c r="G11" s="30">
        <v>0</v>
      </c>
      <c r="H11" s="31">
        <f t="shared" si="1"/>
        <v>0</v>
      </c>
      <c r="I11" s="31">
        <f t="shared" si="2"/>
        <v>0.18514774670552087</v>
      </c>
      <c r="J11" s="32">
        <f t="shared" si="5"/>
        <v>4.626842190170966</v>
      </c>
      <c r="K11" s="32">
        <f t="shared" si="3"/>
        <v>4.626842190170966</v>
      </c>
      <c r="L11" s="29">
        <v>18</v>
      </c>
      <c r="M11" s="33">
        <f t="shared" si="6"/>
        <v>5.5555555555555552E-2</v>
      </c>
      <c r="N11" s="29">
        <v>16</v>
      </c>
      <c r="O11" s="34">
        <f t="shared" ref="O11:P11" si="19">D11/7</f>
        <v>0.14285714285714285</v>
      </c>
      <c r="P11" s="34">
        <f t="shared" si="19"/>
        <v>0</v>
      </c>
      <c r="Q11" s="29">
        <f t="shared" si="8"/>
        <v>112</v>
      </c>
      <c r="R11" s="29"/>
      <c r="S11" s="35">
        <v>1.21100917431192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8.1965277777777776E-2</v>
      </c>
      <c r="AD11" s="39">
        <f t="shared" si="12"/>
        <v>-0.11311208333333332</v>
      </c>
      <c r="AE11" s="39">
        <v>-5.42</v>
      </c>
      <c r="AF11" s="39">
        <v>-11.081545726495699</v>
      </c>
      <c r="AG11" s="39">
        <v>0</v>
      </c>
    </row>
    <row r="12" spans="1:33" ht="15.75" customHeight="1" x14ac:dyDescent="0.2">
      <c r="A12" s="28" t="s">
        <v>46</v>
      </c>
      <c r="B12" s="28" t="s">
        <v>929</v>
      </c>
      <c r="C12" s="15">
        <f t="shared" si="4"/>
        <v>24.99</v>
      </c>
      <c r="D12" s="29">
        <v>2</v>
      </c>
      <c r="E12" s="29">
        <v>0</v>
      </c>
      <c r="F12" s="30">
        <v>49.98</v>
      </c>
      <c r="G12" s="30">
        <v>0</v>
      </c>
      <c r="H12" s="31">
        <f t="shared" si="1"/>
        <v>0</v>
      </c>
      <c r="I12" s="31">
        <f t="shared" si="2"/>
        <v>0.18514774670552087</v>
      </c>
      <c r="J12" s="32">
        <f t="shared" si="5"/>
        <v>9.253684380341932</v>
      </c>
      <c r="K12" s="32">
        <f t="shared" si="3"/>
        <v>4.626842190170966</v>
      </c>
      <c r="L12" s="29">
        <v>12</v>
      </c>
      <c r="M12" s="33">
        <f t="shared" si="6"/>
        <v>0.16666666666666666</v>
      </c>
      <c r="N12" s="29">
        <v>13</v>
      </c>
      <c r="O12" s="34">
        <f t="shared" ref="O12:P12" si="20">D12/7</f>
        <v>0.2857142857142857</v>
      </c>
      <c r="P12" s="34">
        <f t="shared" si="20"/>
        <v>0</v>
      </c>
      <c r="Q12" s="29">
        <f t="shared" si="8"/>
        <v>45</v>
      </c>
      <c r="R12" s="29"/>
      <c r="S12" s="35">
        <v>1.20975609756097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8.1965277777777776E-2</v>
      </c>
      <c r="AD12" s="39">
        <f t="shared" si="12"/>
        <v>-0.22622416666666664</v>
      </c>
      <c r="AE12" s="39">
        <v>-5.42</v>
      </c>
      <c r="AF12" s="39">
        <v>-11.081545726495699</v>
      </c>
      <c r="AG12" s="39">
        <v>0</v>
      </c>
    </row>
    <row r="13" spans="1:33" ht="15.75" customHeight="1" x14ac:dyDescent="0.2">
      <c r="A13" s="28" t="s">
        <v>47</v>
      </c>
      <c r="B13" s="28" t="s">
        <v>930</v>
      </c>
      <c r="C13" s="15">
        <f t="shared" si="4"/>
        <v>30.99</v>
      </c>
      <c r="D13" s="29">
        <v>1</v>
      </c>
      <c r="E13" s="29">
        <v>0</v>
      </c>
      <c r="F13" s="32">
        <v>30.99</v>
      </c>
      <c r="G13" s="30">
        <v>0</v>
      </c>
      <c r="H13" s="31">
        <f t="shared" si="1"/>
        <v>0</v>
      </c>
      <c r="I13" s="31">
        <f t="shared" si="2"/>
        <v>0.31216039810195423</v>
      </c>
      <c r="J13" s="32">
        <f t="shared" si="5"/>
        <v>9.6738507371795617</v>
      </c>
      <c r="K13" s="32">
        <f t="shared" si="3"/>
        <v>9.6738507371795617</v>
      </c>
      <c r="L13" s="29">
        <v>10</v>
      </c>
      <c r="M13" s="33">
        <f t="shared" si="6"/>
        <v>0.1</v>
      </c>
      <c r="N13" s="29">
        <v>10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70</v>
      </c>
      <c r="R13" s="29"/>
      <c r="S13" s="35">
        <v>1.125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8.1965277777777776E-2</v>
      </c>
      <c r="AD13" s="39">
        <f t="shared" si="12"/>
        <v>-0.11311208333333332</v>
      </c>
      <c r="AE13" s="39">
        <v>-5.42</v>
      </c>
      <c r="AF13" s="39">
        <v>-11.134537179487101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30.99</v>
      </c>
      <c r="D14" s="29">
        <v>1</v>
      </c>
      <c r="E14" s="29">
        <v>0</v>
      </c>
      <c r="F14" s="32">
        <v>30.99</v>
      </c>
      <c r="G14" s="30">
        <v>-7.0000000000000007E-2</v>
      </c>
      <c r="H14" s="31">
        <f t="shared" si="1"/>
        <v>2.2587931590835756E-3</v>
      </c>
      <c r="I14" s="31">
        <f t="shared" si="2"/>
        <v>0.30990160494287067</v>
      </c>
      <c r="J14" s="32">
        <f t="shared" si="5"/>
        <v>9.6038507371795614</v>
      </c>
      <c r="K14" s="32">
        <f t="shared" si="3"/>
        <v>9.6038507371795614</v>
      </c>
      <c r="L14" s="29">
        <v>0</v>
      </c>
      <c r="M14" s="33" t="str">
        <f t="shared" si="6"/>
        <v>-</v>
      </c>
      <c r="N14" s="29">
        <v>8</v>
      </c>
      <c r="O14" s="34">
        <f t="shared" ref="O14:P14" si="22">D14/7</f>
        <v>0.14285714285714285</v>
      </c>
      <c r="P14" s="34">
        <f t="shared" si="22"/>
        <v>0</v>
      </c>
      <c r="Q14" s="29">
        <f t="shared" si="8"/>
        <v>56</v>
      </c>
      <c r="R14" s="29"/>
      <c r="S14" s="35">
        <v>1.1466666666666601</v>
      </c>
      <c r="T14" s="28">
        <v>144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8.1965277777777776E-2</v>
      </c>
      <c r="AD14" s="39">
        <f t="shared" si="12"/>
        <v>-0.11311208333333332</v>
      </c>
      <c r="AE14" s="39">
        <v>-5.42</v>
      </c>
      <c r="AF14" s="39">
        <v>-11.134537179487101</v>
      </c>
      <c r="AG14" s="39">
        <v>0</v>
      </c>
    </row>
    <row r="15" spans="1:33" ht="15.75" customHeight="1" x14ac:dyDescent="0.2">
      <c r="A15" s="28" t="s">
        <v>49</v>
      </c>
      <c r="B15" s="28" t="s">
        <v>82</v>
      </c>
      <c r="C15" s="15">
        <f t="shared" si="4"/>
        <v>30.99</v>
      </c>
      <c r="D15" s="29">
        <v>4</v>
      </c>
      <c r="E15" s="29">
        <v>0</v>
      </c>
      <c r="F15" s="32">
        <v>123.96</v>
      </c>
      <c r="G15" s="30">
        <v>0</v>
      </c>
      <c r="H15" s="31">
        <f t="shared" si="1"/>
        <v>0</v>
      </c>
      <c r="I15" s="31">
        <f t="shared" si="2"/>
        <v>0.31216039810195423</v>
      </c>
      <c r="J15" s="32">
        <f t="shared" si="5"/>
        <v>38.695402948718247</v>
      </c>
      <c r="K15" s="32">
        <f t="shared" si="3"/>
        <v>9.6738507371795617</v>
      </c>
      <c r="L15" s="29">
        <v>8</v>
      </c>
      <c r="M15" s="33">
        <f t="shared" si="6"/>
        <v>0.5</v>
      </c>
      <c r="N15" s="29">
        <v>3</v>
      </c>
      <c r="O15" s="34">
        <f t="shared" ref="O15:P15" si="23">D15/7</f>
        <v>0.5714285714285714</v>
      </c>
      <c r="P15" s="34">
        <f t="shared" si="23"/>
        <v>0</v>
      </c>
      <c r="Q15" s="29">
        <f t="shared" si="8"/>
        <v>5</v>
      </c>
      <c r="R15" s="29"/>
      <c r="S15" s="35">
        <v>1.36434108527131</v>
      </c>
      <c r="T15" s="28">
        <v>144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8.1965277777777776E-2</v>
      </c>
      <c r="AD15" s="39">
        <f t="shared" si="12"/>
        <v>-0.45244833333333329</v>
      </c>
      <c r="AE15" s="39">
        <v>-5.42</v>
      </c>
      <c r="AF15" s="39">
        <v>-11.134537179487101</v>
      </c>
      <c r="AG15" s="39">
        <v>0</v>
      </c>
    </row>
    <row r="16" spans="1:33" ht="15.75" customHeight="1" x14ac:dyDescent="0.2">
      <c r="A16" s="28" t="s">
        <v>50</v>
      </c>
      <c r="B16" s="28" t="s">
        <v>101</v>
      </c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3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144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8.1965277777777776E-2</v>
      </c>
      <c r="AD16" s="39">
        <f t="shared" si="12"/>
        <v>0</v>
      </c>
      <c r="AE16" s="39">
        <v>-5.42</v>
      </c>
      <c r="AF16" s="39">
        <v>-11.134537179487101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3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144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8.1965277777777776E-2</v>
      </c>
      <c r="AD17" s="39">
        <f t="shared" si="12"/>
        <v>0</v>
      </c>
      <c r="AE17" s="39">
        <v>-5.42</v>
      </c>
      <c r="AF17" s="39">
        <v>-11.134537179487101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3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144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8.1965277777777776E-2</v>
      </c>
      <c r="AD18" s="39">
        <f t="shared" si="12"/>
        <v>0</v>
      </c>
      <c r="AE18" s="39">
        <v>-5.42</v>
      </c>
      <c r="AF18" s="39">
        <v>-11.134537179487101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3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144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8.1965277777777776E-2</v>
      </c>
      <c r="AD19" s="39">
        <f t="shared" si="12"/>
        <v>0</v>
      </c>
      <c r="AE19" s="39">
        <v>-5.42</v>
      </c>
      <c r="AF19" s="39">
        <v>-11.134537179487181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3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144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8.1965277777777776E-2</v>
      </c>
      <c r="AD20" s="39">
        <f t="shared" si="12"/>
        <v>0</v>
      </c>
      <c r="AE20" s="39">
        <v>-5.42</v>
      </c>
      <c r="AF20" s="39">
        <v>-11.134537179487181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3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144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8.1965277777777776E-2</v>
      </c>
      <c r="AD21" s="39">
        <f t="shared" si="12"/>
        <v>0</v>
      </c>
      <c r="AE21" s="39">
        <v>-5.42</v>
      </c>
      <c r="AF21" s="39">
        <v>-11.134537179487181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3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180</v>
      </c>
      <c r="U22" s="36">
        <v>36</v>
      </c>
      <c r="V22" s="37" t="s">
        <v>931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8.1965277777777776E-2</v>
      </c>
      <c r="AD22" s="39">
        <f t="shared" si="12"/>
        <v>0</v>
      </c>
      <c r="AE22" s="39">
        <v>-5.42</v>
      </c>
      <c r="AF22" s="39">
        <v>-11.134537179487181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3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252</v>
      </c>
      <c r="U23" s="36" t="s">
        <v>33</v>
      </c>
      <c r="V23" s="37" t="s">
        <v>932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8.1965277777777776E-2</v>
      </c>
      <c r="AD23" s="39">
        <f t="shared" si="12"/>
        <v>0</v>
      </c>
      <c r="AE23" s="39">
        <v>-5.42</v>
      </c>
      <c r="AF23" s="39">
        <v>-11.134537179487181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3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252</v>
      </c>
      <c r="U24" s="36" t="s">
        <v>33</v>
      </c>
      <c r="V24" s="37" t="s">
        <v>932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8.1965277777777776E-2</v>
      </c>
      <c r="AD24" s="39">
        <f t="shared" si="12"/>
        <v>0</v>
      </c>
      <c r="AE24" s="39">
        <v>-5.42</v>
      </c>
      <c r="AF24" s="39">
        <v>-11.134537179487181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3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252</v>
      </c>
      <c r="U25" s="36" t="s">
        <v>33</v>
      </c>
      <c r="V25" s="37" t="s">
        <v>933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8.1965277777777776E-2</v>
      </c>
      <c r="AD25" s="39">
        <f t="shared" si="12"/>
        <v>0</v>
      </c>
      <c r="AE25" s="25">
        <v>-5.42</v>
      </c>
      <c r="AF25" s="25">
        <v>-11.13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3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108</v>
      </c>
      <c r="U26" s="36">
        <v>36</v>
      </c>
      <c r="V26" s="37" t="s">
        <v>934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8.1965277777777776E-2</v>
      </c>
      <c r="AD26" s="39">
        <f t="shared" si="12"/>
        <v>0</v>
      </c>
      <c r="AE26" s="25">
        <v>-5.42</v>
      </c>
      <c r="AF26" s="25">
        <v>-11.134537179487101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3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36</v>
      </c>
      <c r="U27" s="36">
        <v>36</v>
      </c>
      <c r="V27" s="37" t="s">
        <v>935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8.1965277777777776E-2</v>
      </c>
      <c r="AD27" s="39">
        <f t="shared" si="12"/>
        <v>0</v>
      </c>
      <c r="AE27" s="25">
        <v>-5.42</v>
      </c>
      <c r="AF27" s="25">
        <v>-11.134537179487101</v>
      </c>
      <c r="AG27" s="25">
        <v>0</v>
      </c>
    </row>
    <row r="28" spans="1:33" ht="15.75" customHeight="1" x14ac:dyDescent="0.2">
      <c r="A28" s="14" t="s">
        <v>63</v>
      </c>
      <c r="B28" s="14" t="s">
        <v>936</v>
      </c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3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>
        <v>84</v>
      </c>
      <c r="V28" s="43" t="s">
        <v>937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8.1965277777777776E-2</v>
      </c>
      <c r="AD28" s="39">
        <f t="shared" si="12"/>
        <v>0</v>
      </c>
      <c r="AE28" s="25">
        <v>-5.42</v>
      </c>
      <c r="AF28" s="25">
        <v>-11.134537179487101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3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>
        <v>84</v>
      </c>
      <c r="V29" s="43" t="s">
        <v>938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8.1965277777777776E-2</v>
      </c>
      <c r="AD29" s="39">
        <f t="shared" si="12"/>
        <v>0</v>
      </c>
      <c r="AE29" s="25">
        <v>-5.42</v>
      </c>
      <c r="AF29" s="25">
        <v>-11.134537179487101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3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>
        <v>84</v>
      </c>
      <c r="V30" s="43" t="s">
        <v>939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8.1965277777777776E-2</v>
      </c>
      <c r="AD30" s="39">
        <f t="shared" si="12"/>
        <v>0</v>
      </c>
      <c r="AE30" s="25">
        <v>-5.42</v>
      </c>
      <c r="AF30" s="25">
        <v>-10.9787026359975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3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>
        <v>108</v>
      </c>
      <c r="U31" s="22">
        <v>84</v>
      </c>
      <c r="V31" s="43" t="s">
        <v>1351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8.1965277777777776E-2</v>
      </c>
      <c r="AD31" s="39">
        <f t="shared" si="12"/>
        <v>0</v>
      </c>
      <c r="AE31" s="45">
        <v>-5.42</v>
      </c>
      <c r="AF31" s="45">
        <v>-10.978702635997596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3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8.1965277777777776E-2</v>
      </c>
      <c r="AD32" s="39">
        <f t="shared" si="12"/>
        <v>0</v>
      </c>
      <c r="AE32" s="60">
        <v>-5.42</v>
      </c>
      <c r="AF32" s="60">
        <v>-10.9787026359975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 Handles - 3 Inch Handle Pulls - Pack of 5")</f>
        <v>Satin Nickel Kitchen Cabinet Pull Handles - 3 Inch Handle Pulls - Pack of 5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Info!B1:BJ5000""),2,FALSE),"""")"),"B077Z3FYSJ")</f>
        <v>B077Z3FYSJ</v>
      </c>
      <c r="B2" s="2" t="s">
        <v>940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6.4474411764705888</v>
      </c>
      <c r="D3" s="4">
        <f>SUM(D4:D99702)</f>
        <v>4</v>
      </c>
      <c r="E3" s="4"/>
      <c r="F3" s="5">
        <f t="shared" ref="F3:G3" si="0">SUM(F4:F99702)</f>
        <v>31.96</v>
      </c>
      <c r="G3" s="5">
        <f t="shared" si="0"/>
        <v>0</v>
      </c>
      <c r="H3" s="6">
        <f t="shared" ref="H3:H32" si="1">G3/F3*-1</f>
        <v>0</v>
      </c>
      <c r="I3" s="7">
        <f t="shared" ref="I3:I32" si="2">J3/F3</f>
        <v>9.5230837140175217E-2</v>
      </c>
      <c r="J3" s="5">
        <f>SUM(J4:J99702)</f>
        <v>3.0435775550000002</v>
      </c>
      <c r="K3" s="5">
        <f t="shared" ref="K3:K32" si="3">J3/D3</f>
        <v>0.76089438875000004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-0.20177244499999997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Info!B2:BZ3000""),37,FALSE)),"""")*-1"),-2.000325)</f>
        <v>-2.0003250000000001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-2.5003250000000001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-2.5003250000000001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 t="s">
        <v>33</v>
      </c>
      <c r="U6" s="36" t="s">
        <v>33</v>
      </c>
      <c r="V6" s="37" t="s">
        <v>33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-2.5003250000000001</v>
      </c>
      <c r="AG6" s="39">
        <v>0</v>
      </c>
    </row>
    <row r="7" spans="1:33" ht="15.75" customHeight="1" x14ac:dyDescent="0.2">
      <c r="A7" s="28" t="s">
        <v>39</v>
      </c>
      <c r="B7" s="28"/>
      <c r="C7" s="15">
        <f t="shared" si="4"/>
        <v>7.99</v>
      </c>
      <c r="D7" s="29">
        <v>2</v>
      </c>
      <c r="E7" s="29">
        <v>0</v>
      </c>
      <c r="F7" s="30">
        <v>15.98</v>
      </c>
      <c r="G7" s="30">
        <v>0</v>
      </c>
      <c r="H7" s="31">
        <f t="shared" si="1"/>
        <v>0</v>
      </c>
      <c r="I7" s="31">
        <f t="shared" si="2"/>
        <v>9.5210499217772207E-2</v>
      </c>
      <c r="J7" s="32">
        <f t="shared" si="5"/>
        <v>1.5214637774999999</v>
      </c>
      <c r="K7" s="32">
        <f t="shared" si="3"/>
        <v>0.76073188874999997</v>
      </c>
      <c r="L7" s="29">
        <v>0</v>
      </c>
      <c r="M7" s="33" t="str">
        <f t="shared" si="6"/>
        <v>-</v>
      </c>
      <c r="N7" s="29">
        <v>3</v>
      </c>
      <c r="O7" s="34">
        <f t="shared" ref="O7:P7" si="15">D7/7</f>
        <v>0.2857142857142857</v>
      </c>
      <c r="P7" s="34">
        <f t="shared" si="15"/>
        <v>0</v>
      </c>
      <c r="Q7" s="29">
        <f t="shared" si="8"/>
        <v>10</v>
      </c>
      <c r="R7" s="29"/>
      <c r="S7" s="35">
        <v>0</v>
      </c>
      <c r="T7" s="28" t="s">
        <v>33</v>
      </c>
      <c r="U7" s="36" t="s">
        <v>33</v>
      </c>
      <c r="V7" s="37" t="s">
        <v>33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3.6552979166666666E-2</v>
      </c>
      <c r="AD7" s="39">
        <f t="shared" si="12"/>
        <v>-0.10088622249999998</v>
      </c>
      <c r="AE7" s="39">
        <v>-3.48</v>
      </c>
      <c r="AF7" s="39">
        <v>-2.5003250000000001</v>
      </c>
      <c r="AG7" s="39">
        <v>0</v>
      </c>
    </row>
    <row r="8" spans="1:33" ht="15.75" customHeight="1" x14ac:dyDescent="0.2">
      <c r="A8" s="28" t="s">
        <v>41</v>
      </c>
      <c r="B8" s="28"/>
      <c r="C8" s="15">
        <f t="shared" si="4"/>
        <v>7.99</v>
      </c>
      <c r="D8" s="29">
        <v>2</v>
      </c>
      <c r="E8" s="29">
        <v>0</v>
      </c>
      <c r="F8" s="30">
        <v>15.98</v>
      </c>
      <c r="G8" s="30">
        <v>0</v>
      </c>
      <c r="H8" s="31">
        <f t="shared" si="1"/>
        <v>0</v>
      </c>
      <c r="I8" s="31">
        <f t="shared" si="2"/>
        <v>9.5251175062578228E-2</v>
      </c>
      <c r="J8" s="32">
        <f t="shared" si="5"/>
        <v>1.5221137775000002</v>
      </c>
      <c r="K8" s="32">
        <f t="shared" si="3"/>
        <v>0.7610568887500001</v>
      </c>
      <c r="L8" s="29">
        <v>45</v>
      </c>
      <c r="M8" s="33">
        <f t="shared" si="6"/>
        <v>4.4444444444444446E-2</v>
      </c>
      <c r="N8" s="29">
        <v>0</v>
      </c>
      <c r="O8" s="34">
        <f t="shared" ref="O8:P8" si="16">D8/7</f>
        <v>0.2857142857142857</v>
      </c>
      <c r="P8" s="34">
        <f t="shared" si="16"/>
        <v>0</v>
      </c>
      <c r="Q8" s="29">
        <f t="shared" si="8"/>
        <v>0</v>
      </c>
      <c r="R8" s="29"/>
      <c r="S8" s="35" t="e">
        <v>#N/A</v>
      </c>
      <c r="T8" s="28" t="s">
        <v>33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3.6552979166666666E-2</v>
      </c>
      <c r="AD8" s="39">
        <f t="shared" si="12"/>
        <v>-0.10088622249999998</v>
      </c>
      <c r="AE8" s="39">
        <v>-3.48</v>
      </c>
      <c r="AF8" s="39">
        <v>-2.5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 t="s">
        <v>33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3.6552979166666666E-2</v>
      </c>
      <c r="AD9" s="39">
        <f t="shared" si="12"/>
        <v>0</v>
      </c>
      <c r="AE9" s="39">
        <v>-3.48</v>
      </c>
      <c r="AF9" s="39">
        <v>-2.0003250000000001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 t="s">
        <v>33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3.6552979166666666E-2</v>
      </c>
      <c r="AD10" s="39">
        <f t="shared" si="12"/>
        <v>0</v>
      </c>
      <c r="AE10" s="39">
        <v>-3.48</v>
      </c>
      <c r="AF10" s="39">
        <v>-2.0003250000000001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 t="s">
        <v>33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3.6552979166666666E-2</v>
      </c>
      <c r="AD11" s="39">
        <f t="shared" si="12"/>
        <v>0</v>
      </c>
      <c r="AE11" s="39">
        <v>-3.48</v>
      </c>
      <c r="AF11" s="39">
        <v>-2.0003250000000001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1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0.14285714285714285</v>
      </c>
      <c r="Q12" s="29">
        <f t="shared" si="8"/>
        <v>0</v>
      </c>
      <c r="R12" s="29"/>
      <c r="S12" s="35" t="e">
        <v>#N/A</v>
      </c>
      <c r="T12" s="28" t="s">
        <v>33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3.6552979166666666E-2</v>
      </c>
      <c r="AD12" s="39">
        <f t="shared" si="12"/>
        <v>0</v>
      </c>
      <c r="AE12" s="39">
        <v>-3.48</v>
      </c>
      <c r="AF12" s="39">
        <v>-2.0003250000000001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 t="s">
        <v>33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3.6552979166666666E-2</v>
      </c>
      <c r="AD13" s="39">
        <f t="shared" si="12"/>
        <v>0</v>
      </c>
      <c r="AE13" s="39">
        <v>-3.48</v>
      </c>
      <c r="AF13" s="39">
        <v>-2.0003250000000001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1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0.14285714285714285</v>
      </c>
      <c r="Q14" s="29">
        <f t="shared" si="8"/>
        <v>0</v>
      </c>
      <c r="R14" s="29"/>
      <c r="S14" s="35" t="e">
        <v>#N/A</v>
      </c>
      <c r="T14" s="28" t="s">
        <v>33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3.6552979166666666E-2</v>
      </c>
      <c r="AD14" s="39">
        <f t="shared" si="12"/>
        <v>0</v>
      </c>
      <c r="AE14" s="39">
        <v>-3.48</v>
      </c>
      <c r="AF14" s="39">
        <v>-2.0003250000000001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 t="s">
        <v>33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3.6552979166666666E-2</v>
      </c>
      <c r="AD15" s="39">
        <f t="shared" si="12"/>
        <v>0</v>
      </c>
      <c r="AE15" s="39">
        <v>-3.48</v>
      </c>
      <c r="AF15" s="39">
        <v>-2.0003250000000001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 t="s">
        <v>33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3.6552979166666666E-2</v>
      </c>
      <c r="AD16" s="39">
        <f t="shared" si="12"/>
        <v>0</v>
      </c>
      <c r="AE16" s="39">
        <v>-3.48</v>
      </c>
      <c r="AF16" s="39">
        <v>-2.0003250000000001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 t="s">
        <v>33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3.6552979166666666E-2</v>
      </c>
      <c r="AD17" s="39">
        <f t="shared" si="12"/>
        <v>0</v>
      </c>
      <c r="AE17" s="39">
        <v>-3.48</v>
      </c>
      <c r="AF17" s="39">
        <v>-2.0003250000000001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 t="s">
        <v>33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3.6552979166666666E-2</v>
      </c>
      <c r="AD18" s="39">
        <f t="shared" si="12"/>
        <v>0</v>
      </c>
      <c r="AE18" s="39">
        <v>-3.48</v>
      </c>
      <c r="AF18" s="39">
        <v>-2.0003250000000001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 t="s">
        <v>33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3.6552979166666666E-2</v>
      </c>
      <c r="AD19" s="39">
        <f t="shared" si="12"/>
        <v>0</v>
      </c>
      <c r="AE19" s="39">
        <v>-3.48</v>
      </c>
      <c r="AF19" s="39">
        <v>-2.0003250000000001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 t="s">
        <v>33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3.6552979166666666E-2</v>
      </c>
      <c r="AD20" s="39">
        <f t="shared" si="12"/>
        <v>0</v>
      </c>
      <c r="AE20" s="39">
        <v>-3.48</v>
      </c>
      <c r="AF20" s="39">
        <v>-2.0003250000000001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3.6552979166666666E-2</v>
      </c>
      <c r="AD21" s="39">
        <f t="shared" si="12"/>
        <v>0</v>
      </c>
      <c r="AE21" s="39">
        <v>-3.48</v>
      </c>
      <c r="AF21" s="39">
        <v>-2.0003250000000001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 t="s">
        <v>33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3.6552979166666666E-2</v>
      </c>
      <c r="AD22" s="39">
        <f t="shared" si="12"/>
        <v>0</v>
      </c>
      <c r="AE22" s="39">
        <v>-3.48</v>
      </c>
      <c r="AF22" s="39">
        <v>-2.0003250000000001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 t="s">
        <v>33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3.6552979166666666E-2</v>
      </c>
      <c r="AD23" s="39">
        <f t="shared" si="12"/>
        <v>0</v>
      </c>
      <c r="AE23" s="39">
        <v>-3.48</v>
      </c>
      <c r="AF23" s="39">
        <v>-2.0003250000000001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 t="s">
        <v>33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3.6552979166666666E-2</v>
      </c>
      <c r="AD24" s="39">
        <f t="shared" si="12"/>
        <v>0</v>
      </c>
      <c r="AE24" s="39">
        <v>-3.48</v>
      </c>
      <c r="AF24" s="39">
        <v>-2.0003250000000001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 t="s">
        <v>33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3.6552979166666666E-2</v>
      </c>
      <c r="AD25" s="39">
        <f t="shared" si="12"/>
        <v>0</v>
      </c>
      <c r="AE25" s="25">
        <v>-3.48</v>
      </c>
      <c r="AF25" s="25">
        <v>-2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 t="s">
        <v>33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3.6552979166666666E-2</v>
      </c>
      <c r="AD26" s="39">
        <f t="shared" si="12"/>
        <v>0</v>
      </c>
      <c r="AE26" s="25">
        <v>-3.48</v>
      </c>
      <c r="AF26" s="25">
        <v>-2.0003250000000001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 t="s">
        <v>33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3.6552979166666666E-2</v>
      </c>
      <c r="AD27" s="39">
        <f t="shared" si="12"/>
        <v>0</v>
      </c>
      <c r="AE27" s="25">
        <v>-3.48</v>
      </c>
      <c r="AF27" s="25">
        <v>-2.0003250000000001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3.6552979166666666E-2</v>
      </c>
      <c r="AD28" s="39">
        <f t="shared" si="12"/>
        <v>0</v>
      </c>
      <c r="AE28" s="25">
        <v>-3.48</v>
      </c>
      <c r="AF28" s="25">
        <v>-2.0003250000000001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3.6552979166666666E-2</v>
      </c>
      <c r="AD29" s="39">
        <f t="shared" si="12"/>
        <v>0</v>
      </c>
      <c r="AE29" s="25">
        <v>-3.48</v>
      </c>
      <c r="AF29" s="25">
        <v>-2.0003250000000001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3.6552979166666666E-2</v>
      </c>
      <c r="AD30" s="39">
        <f t="shared" si="12"/>
        <v>0</v>
      </c>
      <c r="AE30" s="25">
        <v>-3.48</v>
      </c>
      <c r="AF30" s="25">
        <v>-2.0003250000000001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3.6552979166666666E-2</v>
      </c>
      <c r="AD31" s="39">
        <f t="shared" si="12"/>
        <v>0</v>
      </c>
      <c r="AE31" s="45">
        <v>-3.48</v>
      </c>
      <c r="AF31" s="45">
        <v>-2.0003250000000001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3.6552979166666666E-2</v>
      </c>
      <c r="AD32" s="39">
        <f t="shared" si="12"/>
        <v>0</v>
      </c>
      <c r="AE32" s="60">
        <v>-3.48</v>
      </c>
      <c r="AF32" s="60">
        <v>-2.0003250000000001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1:33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1:33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1:33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1:33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1:33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1:33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1:33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1:33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1:33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Cabinet Handles - Traditional Squared Drawer Pulls - 10 Pack of Kitchen Cabinet Hardware")</f>
        <v>Oil Rubbed Bronze Cabinet Handles - Traditional Squared Drawer Pulls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Info!B1:BJ5000""),2,FALSE),"""")"),"B07NHMJ5P6")</f>
        <v>B07NHMJ5P6</v>
      </c>
      <c r="B2" s="2" t="s">
        <v>941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0.5" customHeight="1" x14ac:dyDescent="0.2">
      <c r="A3" s="83" t="s">
        <v>30</v>
      </c>
      <c r="B3" s="80"/>
      <c r="C3" s="3">
        <f>((AE32+AF32)/0.85)*-1</f>
        <v>14.617685926323519</v>
      </c>
      <c r="D3" s="4">
        <f>SUM(D4:D99702)</f>
        <v>130</v>
      </c>
      <c r="E3" s="4"/>
      <c r="F3" s="5">
        <f t="shared" ref="F3:G3" si="0">SUM(F4:F99702)</f>
        <v>2437.1099999999997</v>
      </c>
      <c r="G3" s="5">
        <f t="shared" si="0"/>
        <v>-243.12999999999997</v>
      </c>
      <c r="H3" s="6">
        <f t="shared" ref="H3:H32" si="1">G3/F3*-1</f>
        <v>9.976160288210216E-2</v>
      </c>
      <c r="I3" s="7">
        <f t="shared" ref="I3:I32" si="2">J3/F3</f>
        <v>7.6248621972052191E-2</v>
      </c>
      <c r="J3" s="5">
        <f>SUM(J4:J99702)</f>
        <v>185.82627909430809</v>
      </c>
      <c r="K3" s="5">
        <f t="shared" ref="K3:K32" si="3">J3/D3</f>
        <v>1.4294329161100623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QTY-20")</f>
        <v>US QTY-20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29</v>
      </c>
      <c r="X3" s="6">
        <f>W3/D3</f>
        <v>0.22307692307692309</v>
      </c>
      <c r="Y3" s="5"/>
      <c r="Z3" s="4"/>
      <c r="AA3" s="4"/>
      <c r="AB3" s="4"/>
      <c r="AC3" s="4"/>
      <c r="AD3" s="5">
        <f>SUM(AD4:AD99702)</f>
        <v>-7.6743333333333368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Info!B2:BZ3000""),37,FALSE)),"""")*-1"),-7.47503303737499)</f>
        <v>-7.47503303737499</v>
      </c>
      <c r="AG3" s="5">
        <f>SUM(AG4:AG99702)</f>
        <v>-1.7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2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3</v>
      </c>
      <c r="O4" s="20">
        <f t="shared" ref="O4:P4" si="7">D4/7</f>
        <v>0</v>
      </c>
      <c r="P4" s="20">
        <f t="shared" si="7"/>
        <v>0.2857142857142857</v>
      </c>
      <c r="Q4" s="16">
        <f t="shared" ref="Q4:Q32" si="8">ROUNDDOWN(N4/(O4+P4),0)</f>
        <v>10</v>
      </c>
      <c r="R4" s="16"/>
      <c r="S4" s="21">
        <v>1.9720279720279701</v>
      </c>
      <c r="T4" s="14">
        <v>360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-7.5443897435897425</v>
      </c>
      <c r="AG4" s="25">
        <v>0</v>
      </c>
    </row>
    <row r="5" spans="1:33" ht="15.75" customHeight="1" x14ac:dyDescent="0.2">
      <c r="A5" s="28" t="s">
        <v>35</v>
      </c>
      <c r="B5" s="28" t="s">
        <v>101</v>
      </c>
      <c r="C5" s="15" t="str">
        <f t="shared" si="4"/>
        <v xml:space="preserve"> - </v>
      </c>
      <c r="D5" s="29">
        <v>0</v>
      </c>
      <c r="E5" s="29">
        <v>1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3</v>
      </c>
      <c r="O5" s="34">
        <f t="shared" ref="O5:P5" si="13">D5/7</f>
        <v>0</v>
      </c>
      <c r="P5" s="34">
        <f t="shared" si="13"/>
        <v>0.14285714285714285</v>
      </c>
      <c r="Q5" s="29">
        <f t="shared" si="8"/>
        <v>21</v>
      </c>
      <c r="R5" s="29"/>
      <c r="S5" s="35">
        <v>2.2616033755274199</v>
      </c>
      <c r="T5" s="28">
        <v>360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-7.5443897435897425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3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>
        <v>2.4541062801932298</v>
      </c>
      <c r="T6" s="28">
        <v>360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4.277777777777779E-2</v>
      </c>
      <c r="AD6" s="39">
        <f t="shared" si="12"/>
        <v>0</v>
      </c>
      <c r="AE6" s="39">
        <v>-4.9000000000000004</v>
      </c>
      <c r="AF6" s="39">
        <v>-7.5443897435897425</v>
      </c>
      <c r="AG6" s="39">
        <v>0</v>
      </c>
    </row>
    <row r="7" spans="1:33" ht="15.75" customHeight="1" x14ac:dyDescent="0.2">
      <c r="A7" s="28" t="s">
        <v>39</v>
      </c>
      <c r="B7" s="28"/>
      <c r="C7" s="15">
        <f t="shared" si="4"/>
        <v>23.99</v>
      </c>
      <c r="D7" s="29">
        <v>4</v>
      </c>
      <c r="E7" s="29">
        <v>0</v>
      </c>
      <c r="F7" s="30">
        <v>95.96</v>
      </c>
      <c r="G7" s="30">
        <v>-0.04</v>
      </c>
      <c r="H7" s="31">
        <f t="shared" si="1"/>
        <v>4.1684035014589413E-4</v>
      </c>
      <c r="I7" s="31">
        <f t="shared" si="2"/>
        <v>0.32839003430916708</v>
      </c>
      <c r="J7" s="32">
        <f t="shared" si="5"/>
        <v>31.512307692307672</v>
      </c>
      <c r="K7" s="32">
        <f t="shared" si="3"/>
        <v>7.8780769230769181</v>
      </c>
      <c r="L7" s="29">
        <v>43</v>
      </c>
      <c r="M7" s="33">
        <f t="shared" si="6"/>
        <v>9.3023255813953487E-2</v>
      </c>
      <c r="N7" s="29">
        <v>1</v>
      </c>
      <c r="O7" s="34">
        <f t="shared" ref="O7:P7" si="15">D7/7</f>
        <v>0.5714285714285714</v>
      </c>
      <c r="P7" s="34">
        <f t="shared" si="15"/>
        <v>0</v>
      </c>
      <c r="Q7" s="29">
        <f t="shared" si="8"/>
        <v>1</v>
      </c>
      <c r="R7" s="29"/>
      <c r="S7" s="35">
        <v>2.8208092485549101</v>
      </c>
      <c r="T7" s="28">
        <v>360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4.277777777777779E-2</v>
      </c>
      <c r="AD7" s="39">
        <f t="shared" si="12"/>
        <v>-0.23613333333333339</v>
      </c>
      <c r="AE7" s="39">
        <v>-4.9000000000000004</v>
      </c>
      <c r="AF7" s="39">
        <v>-7.5443897435897425</v>
      </c>
      <c r="AG7" s="39">
        <v>0</v>
      </c>
    </row>
    <row r="8" spans="1:33" ht="15.75" customHeight="1" x14ac:dyDescent="0.2">
      <c r="A8" s="28" t="s">
        <v>41</v>
      </c>
      <c r="B8" s="28"/>
      <c r="C8" s="15">
        <f t="shared" si="4"/>
        <v>23.99</v>
      </c>
      <c r="D8" s="29">
        <v>1</v>
      </c>
      <c r="E8" s="29">
        <v>0</v>
      </c>
      <c r="F8" s="30">
        <v>23.99</v>
      </c>
      <c r="G8" s="30">
        <v>0</v>
      </c>
      <c r="H8" s="31">
        <f t="shared" si="1"/>
        <v>0</v>
      </c>
      <c r="I8" s="31">
        <f t="shared" si="2"/>
        <v>0.32898985688481303</v>
      </c>
      <c r="J8" s="32">
        <f t="shared" si="5"/>
        <v>7.8924666666666639</v>
      </c>
      <c r="K8" s="32">
        <f t="shared" si="3"/>
        <v>7.8924666666666639</v>
      </c>
      <c r="L8" s="29">
        <v>21</v>
      </c>
      <c r="M8" s="33">
        <f t="shared" si="6"/>
        <v>4.7619047619047616E-2</v>
      </c>
      <c r="N8" s="29">
        <v>0</v>
      </c>
      <c r="O8" s="34">
        <f t="shared" ref="O8:P8" si="16">D8/7</f>
        <v>0.14285714285714285</v>
      </c>
      <c r="P8" s="34">
        <f t="shared" si="16"/>
        <v>0</v>
      </c>
      <c r="Q8" s="29">
        <f t="shared" si="8"/>
        <v>0</v>
      </c>
      <c r="R8" s="29"/>
      <c r="S8" s="35">
        <v>3.1025641025641</v>
      </c>
      <c r="T8" s="28">
        <v>360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4.277777777777779E-2</v>
      </c>
      <c r="AD8" s="39">
        <f t="shared" si="12"/>
        <v>-5.9033333333333347E-2</v>
      </c>
      <c r="AE8" s="39">
        <v>-4.9000000000000004</v>
      </c>
      <c r="AF8" s="39">
        <v>-7.54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2160</v>
      </c>
      <c r="U9" s="36">
        <v>1400</v>
      </c>
      <c r="V9" s="37" t="s">
        <v>942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-7.6272102564102502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1800</v>
      </c>
      <c r="U10" s="36">
        <v>1400</v>
      </c>
      <c r="V10" s="37" t="s">
        <v>943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-7.6272102564102502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540</v>
      </c>
      <c r="U11" s="36">
        <v>40</v>
      </c>
      <c r="V11" s="37" t="s">
        <v>944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-7.6272102564102502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180</v>
      </c>
      <c r="U12" s="36">
        <v>40</v>
      </c>
      <c r="V12" s="37" t="s">
        <v>945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-7.6272102564102502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180</v>
      </c>
      <c r="U13" s="36">
        <v>40</v>
      </c>
      <c r="V13" s="37" t="s">
        <v>946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-7.6707999999999901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180</v>
      </c>
      <c r="U14" s="36">
        <v>40</v>
      </c>
      <c r="V14" s="37" t="s">
        <v>946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-7.6707999999999901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180</v>
      </c>
      <c r="U15" s="36">
        <v>40</v>
      </c>
      <c r="V15" s="37" t="s">
        <v>946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-7.6707999999999901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4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>
        <v>0.90909090909090895</v>
      </c>
      <c r="T16" s="28">
        <v>180</v>
      </c>
      <c r="U16" s="36">
        <v>40</v>
      </c>
      <c r="V16" s="37" t="s">
        <v>947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4.277777777777779E-2</v>
      </c>
      <c r="AD16" s="39">
        <f t="shared" si="12"/>
        <v>0</v>
      </c>
      <c r="AE16" s="39">
        <v>-4.9000000000000004</v>
      </c>
      <c r="AF16" s="39">
        <v>-7.6707999999999901</v>
      </c>
      <c r="AG16" s="39">
        <v>0</v>
      </c>
    </row>
    <row r="17" spans="1:33" ht="15.75" customHeight="1" x14ac:dyDescent="0.2">
      <c r="A17" s="28" t="s">
        <v>51</v>
      </c>
      <c r="B17" s="28" t="s">
        <v>948</v>
      </c>
      <c r="C17" s="15">
        <f t="shared" si="4"/>
        <v>23.99</v>
      </c>
      <c r="D17" s="29">
        <v>3</v>
      </c>
      <c r="E17" s="29">
        <v>0</v>
      </c>
      <c r="F17" s="32">
        <v>71.97</v>
      </c>
      <c r="G17" s="30">
        <v>0</v>
      </c>
      <c r="H17" s="31">
        <f t="shared" si="1"/>
        <v>0</v>
      </c>
      <c r="I17" s="31">
        <f t="shared" si="2"/>
        <v>0.3235375851049051</v>
      </c>
      <c r="J17" s="32">
        <f t="shared" si="5"/>
        <v>23.285000000000021</v>
      </c>
      <c r="K17" s="32">
        <f t="shared" si="3"/>
        <v>7.7616666666666738</v>
      </c>
      <c r="L17" s="29">
        <v>23</v>
      </c>
      <c r="M17" s="33">
        <f t="shared" si="6"/>
        <v>0.13043478260869565</v>
      </c>
      <c r="N17" s="29">
        <v>2</v>
      </c>
      <c r="O17" s="34">
        <f t="shared" ref="O17:P17" si="25">D17/7</f>
        <v>0.42857142857142855</v>
      </c>
      <c r="P17" s="34">
        <f t="shared" si="25"/>
        <v>0</v>
      </c>
      <c r="Q17" s="29">
        <f t="shared" si="8"/>
        <v>4</v>
      </c>
      <c r="R17" s="29"/>
      <c r="S17" s="35">
        <v>0.90909090909090895</v>
      </c>
      <c r="T17" s="28">
        <v>180</v>
      </c>
      <c r="U17" s="36">
        <v>40</v>
      </c>
      <c r="V17" s="37" t="s">
        <v>949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4.277777777777779E-2</v>
      </c>
      <c r="AD17" s="39">
        <f t="shared" si="12"/>
        <v>-0.17710000000000004</v>
      </c>
      <c r="AE17" s="39">
        <v>-4.9000000000000004</v>
      </c>
      <c r="AF17" s="39">
        <v>-7.6707999999999901</v>
      </c>
      <c r="AG17" s="39">
        <v>0</v>
      </c>
    </row>
    <row r="18" spans="1:33" ht="15.75" customHeight="1" x14ac:dyDescent="0.2">
      <c r="A18" s="28" t="s">
        <v>52</v>
      </c>
      <c r="B18" s="28" t="s">
        <v>880</v>
      </c>
      <c r="C18" s="15">
        <f t="shared" si="4"/>
        <v>23.99</v>
      </c>
      <c r="D18" s="29">
        <v>2</v>
      </c>
      <c r="E18" s="29">
        <v>0</v>
      </c>
      <c r="F18" s="32">
        <v>47.98</v>
      </c>
      <c r="G18" s="30">
        <v>-0.08</v>
      </c>
      <c r="H18" s="31">
        <f t="shared" si="1"/>
        <v>1.6673614005835765E-3</v>
      </c>
      <c r="I18" s="31">
        <f t="shared" si="2"/>
        <v>0.32187022370432161</v>
      </c>
      <c r="J18" s="32">
        <f t="shared" si="5"/>
        <v>15.443333333333349</v>
      </c>
      <c r="K18" s="32">
        <f t="shared" si="3"/>
        <v>7.7216666666666747</v>
      </c>
      <c r="L18" s="29">
        <v>22</v>
      </c>
      <c r="M18" s="33">
        <f t="shared" si="6"/>
        <v>9.0909090909090912E-2</v>
      </c>
      <c r="N18" s="29">
        <v>139</v>
      </c>
      <c r="O18" s="34">
        <f t="shared" ref="O18:P18" si="26">D18/7</f>
        <v>0.2857142857142857</v>
      </c>
      <c r="P18" s="34">
        <f t="shared" si="26"/>
        <v>0</v>
      </c>
      <c r="Q18" s="29">
        <f t="shared" si="8"/>
        <v>486</v>
      </c>
      <c r="R18" s="29"/>
      <c r="S18" s="35">
        <v>0.23376623376623301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4.277777777777779E-2</v>
      </c>
      <c r="AD18" s="39">
        <f t="shared" si="12"/>
        <v>-0.11806666666666669</v>
      </c>
      <c r="AE18" s="39">
        <v>-4.9000000000000004</v>
      </c>
      <c r="AF18" s="39">
        <v>-7.6707999999999901</v>
      </c>
      <c r="AG18" s="39">
        <v>0</v>
      </c>
    </row>
    <row r="19" spans="1:33" ht="15.75" customHeight="1" x14ac:dyDescent="0.2">
      <c r="A19" s="28" t="s">
        <v>54</v>
      </c>
      <c r="B19" s="28" t="s">
        <v>82</v>
      </c>
      <c r="C19" s="15">
        <f t="shared" si="4"/>
        <v>22.903333333333332</v>
      </c>
      <c r="D19" s="29">
        <v>6</v>
      </c>
      <c r="E19" s="29">
        <v>1</v>
      </c>
      <c r="F19" s="32">
        <v>137.41999999999999</v>
      </c>
      <c r="G19" s="30">
        <v>-0.16</v>
      </c>
      <c r="H19" s="31">
        <f t="shared" si="1"/>
        <v>1.1643137825644012E-3</v>
      </c>
      <c r="I19" s="31">
        <f t="shared" si="2"/>
        <v>0.29739484791151211</v>
      </c>
      <c r="J19" s="32">
        <f t="shared" si="5"/>
        <v>40.867999999999988</v>
      </c>
      <c r="K19" s="32">
        <f t="shared" si="3"/>
        <v>6.811333333333331</v>
      </c>
      <c r="L19" s="29">
        <v>27</v>
      </c>
      <c r="M19" s="33">
        <f t="shared" si="6"/>
        <v>0.22222222222222221</v>
      </c>
      <c r="N19" s="29">
        <v>133</v>
      </c>
      <c r="O19" s="34">
        <f t="shared" ref="O19:P19" si="27">D19/7</f>
        <v>0.8571428571428571</v>
      </c>
      <c r="P19" s="34">
        <f t="shared" si="27"/>
        <v>0.14285714285714285</v>
      </c>
      <c r="Q19" s="29">
        <f t="shared" si="8"/>
        <v>133</v>
      </c>
      <c r="R19" s="29"/>
      <c r="S19" s="35">
        <v>0.30344827586206802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4.277777777777779E-2</v>
      </c>
      <c r="AD19" s="39">
        <f t="shared" si="12"/>
        <v>-0.35420000000000007</v>
      </c>
      <c r="AE19" s="39">
        <v>-4.9000000000000004</v>
      </c>
      <c r="AF19" s="39">
        <v>-7.670799999999999</v>
      </c>
      <c r="AG19" s="39">
        <v>0</v>
      </c>
    </row>
    <row r="20" spans="1:33" ht="15.75" customHeight="1" x14ac:dyDescent="0.2">
      <c r="A20" s="28" t="s">
        <v>55</v>
      </c>
      <c r="B20" s="28" t="s">
        <v>166</v>
      </c>
      <c r="C20" s="15">
        <f t="shared" si="4"/>
        <v>20.506</v>
      </c>
      <c r="D20" s="29">
        <v>5</v>
      </c>
      <c r="E20" s="29">
        <v>0</v>
      </c>
      <c r="F20" s="32">
        <v>102.53</v>
      </c>
      <c r="G20" s="30">
        <v>0</v>
      </c>
      <c r="H20" s="31">
        <f t="shared" si="1"/>
        <v>0</v>
      </c>
      <c r="I20" s="31">
        <f t="shared" si="2"/>
        <v>0.23409083520270491</v>
      </c>
      <c r="J20" s="32">
        <f t="shared" si="5"/>
        <v>24.001333333333335</v>
      </c>
      <c r="K20" s="32">
        <f t="shared" si="3"/>
        <v>4.8002666666666673</v>
      </c>
      <c r="L20" s="29">
        <v>30</v>
      </c>
      <c r="M20" s="33">
        <f t="shared" si="6"/>
        <v>0.16666666666666666</v>
      </c>
      <c r="N20" s="29">
        <v>109</v>
      </c>
      <c r="O20" s="34">
        <f t="shared" ref="O20:P20" si="28">D20/7</f>
        <v>0.7142857142857143</v>
      </c>
      <c r="P20" s="34">
        <f t="shared" si="28"/>
        <v>0</v>
      </c>
      <c r="Q20" s="29">
        <f t="shared" si="8"/>
        <v>152</v>
      </c>
      <c r="R20" s="29"/>
      <c r="S20" s="35">
        <v>0.52459016393442603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4.277777777777779E-2</v>
      </c>
      <c r="AD20" s="39">
        <f t="shared" si="12"/>
        <v>-0.29516666666666674</v>
      </c>
      <c r="AE20" s="39">
        <v>-4.9000000000000004</v>
      </c>
      <c r="AF20" s="39">
        <v>-7.670799999999999</v>
      </c>
      <c r="AG20" s="39">
        <v>0</v>
      </c>
    </row>
    <row r="21" spans="1:33" ht="15.75" customHeight="1" x14ac:dyDescent="0.2">
      <c r="A21" s="28" t="s">
        <v>56</v>
      </c>
      <c r="B21" s="28" t="s">
        <v>164</v>
      </c>
      <c r="C21" s="15">
        <f t="shared" si="4"/>
        <v>19.656666666666666</v>
      </c>
      <c r="D21" s="29">
        <v>3</v>
      </c>
      <c r="E21" s="29">
        <v>0</v>
      </c>
      <c r="F21" s="32">
        <v>58.97</v>
      </c>
      <c r="G21" s="30">
        <v>-0.08</v>
      </c>
      <c r="H21" s="31">
        <f t="shared" si="1"/>
        <v>1.3566220111921317E-3</v>
      </c>
      <c r="I21" s="31">
        <f t="shared" si="2"/>
        <v>0.20612175682550454</v>
      </c>
      <c r="J21" s="32">
        <f t="shared" si="5"/>
        <v>12.155000000000003</v>
      </c>
      <c r="K21" s="32">
        <f t="shared" si="3"/>
        <v>4.0516666666666676</v>
      </c>
      <c r="L21" s="29">
        <v>17</v>
      </c>
      <c r="M21" s="33">
        <f t="shared" si="6"/>
        <v>0.17647058823529413</v>
      </c>
      <c r="N21" s="29">
        <v>125</v>
      </c>
      <c r="O21" s="34">
        <f t="shared" ref="O21:P21" si="29">D21/7</f>
        <v>0.42857142857142855</v>
      </c>
      <c r="P21" s="34">
        <f t="shared" si="29"/>
        <v>0</v>
      </c>
      <c r="Q21" s="29">
        <f t="shared" si="8"/>
        <v>291</v>
      </c>
      <c r="R21" s="29"/>
      <c r="S21" s="35">
        <v>0.53146853146853101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4.277777777777779E-2</v>
      </c>
      <c r="AD21" s="39">
        <f t="shared" si="12"/>
        <v>-0.17710000000000004</v>
      </c>
      <c r="AE21" s="39">
        <v>-4.9000000000000004</v>
      </c>
      <c r="AF21" s="39">
        <v>-7.670799999999999</v>
      </c>
      <c r="AG21" s="39">
        <v>0</v>
      </c>
    </row>
    <row r="22" spans="1:33" ht="15.75" customHeight="1" x14ac:dyDescent="0.2">
      <c r="A22" s="28" t="s">
        <v>57</v>
      </c>
      <c r="B22" s="28" t="s">
        <v>950</v>
      </c>
      <c r="C22" s="15">
        <f t="shared" si="4"/>
        <v>18.990000000000002</v>
      </c>
      <c r="D22" s="29">
        <v>13</v>
      </c>
      <c r="E22" s="29">
        <v>0</v>
      </c>
      <c r="F22" s="30">
        <v>246.87</v>
      </c>
      <c r="G22" s="30">
        <v>-36.53</v>
      </c>
      <c r="H22" s="31">
        <f t="shared" si="1"/>
        <v>0.14797261716692997</v>
      </c>
      <c r="I22" s="31">
        <f t="shared" si="2"/>
        <v>3.6949271546427943E-2</v>
      </c>
      <c r="J22" s="32">
        <f t="shared" si="5"/>
        <v>9.1216666666666661</v>
      </c>
      <c r="K22" s="32">
        <f t="shared" si="3"/>
        <v>0.70166666666666666</v>
      </c>
      <c r="L22" s="29">
        <v>43</v>
      </c>
      <c r="M22" s="33">
        <f t="shared" si="6"/>
        <v>0.30232558139534882</v>
      </c>
      <c r="N22" s="29">
        <v>119</v>
      </c>
      <c r="O22" s="34">
        <f t="shared" ref="O22:P22" si="30">D22/7</f>
        <v>1.8571428571428572</v>
      </c>
      <c r="P22" s="34">
        <f t="shared" si="30"/>
        <v>0</v>
      </c>
      <c r="Q22" s="29">
        <f t="shared" si="8"/>
        <v>64</v>
      </c>
      <c r="R22" s="29"/>
      <c r="S22" s="35">
        <v>0.37174721189590998</v>
      </c>
      <c r="T22" s="28">
        <v>0</v>
      </c>
      <c r="U22" s="36" t="s">
        <v>33</v>
      </c>
      <c r="V22" s="37" t="s">
        <v>33</v>
      </c>
      <c r="W22" s="28">
        <v>8</v>
      </c>
      <c r="X22" s="38">
        <f t="shared" si="9"/>
        <v>0.61538461538461542</v>
      </c>
      <c r="Y22" s="39">
        <f t="shared" si="10"/>
        <v>2.1488235294117648</v>
      </c>
      <c r="Z22" s="28">
        <v>9</v>
      </c>
      <c r="AA22" s="28" t="s">
        <v>34</v>
      </c>
      <c r="AB22" s="40">
        <f t="shared" si="11"/>
        <v>-0.69</v>
      </c>
      <c r="AC22" s="41">
        <v>4.277777777777779E-2</v>
      </c>
      <c r="AD22" s="39">
        <f t="shared" si="12"/>
        <v>-0.76743333333333352</v>
      </c>
      <c r="AE22" s="39">
        <v>-4.9000000000000004</v>
      </c>
      <c r="AF22" s="39">
        <v>-7.670799999999999</v>
      </c>
      <c r="AG22" s="39">
        <v>0</v>
      </c>
    </row>
    <row r="23" spans="1:33" ht="15.75" customHeight="1" x14ac:dyDescent="0.2">
      <c r="A23" s="28" t="s">
        <v>58</v>
      </c>
      <c r="B23" s="28" t="s">
        <v>379</v>
      </c>
      <c r="C23" s="15">
        <f t="shared" si="4"/>
        <v>20.872</v>
      </c>
      <c r="D23" s="29">
        <v>5</v>
      </c>
      <c r="E23" s="29">
        <v>0</v>
      </c>
      <c r="F23" s="32">
        <v>104.36</v>
      </c>
      <c r="G23" s="30">
        <v>-41.169999999999995</v>
      </c>
      <c r="H23" s="31">
        <f t="shared" si="1"/>
        <v>0.39449980835569176</v>
      </c>
      <c r="I23" s="31">
        <f t="shared" si="2"/>
        <v>-0.1496087262041649</v>
      </c>
      <c r="J23" s="32">
        <f t="shared" si="5"/>
        <v>-15.61316666666665</v>
      </c>
      <c r="K23" s="32">
        <f t="shared" si="3"/>
        <v>-3.1226333333333303</v>
      </c>
      <c r="L23" s="29">
        <v>39</v>
      </c>
      <c r="M23" s="33">
        <f t="shared" si="6"/>
        <v>0.12820512820512819</v>
      </c>
      <c r="N23" s="29">
        <v>107</v>
      </c>
      <c r="O23" s="34">
        <f t="shared" ref="O23:P23" si="31">D23/7</f>
        <v>0.7142857142857143</v>
      </c>
      <c r="P23" s="34">
        <f t="shared" si="31"/>
        <v>0</v>
      </c>
      <c r="Q23" s="29">
        <f t="shared" si="8"/>
        <v>149</v>
      </c>
      <c r="R23" s="29"/>
      <c r="S23" s="35">
        <v>0.56470588235294095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10.292499999999999</v>
      </c>
      <c r="Z23" s="28">
        <v>4</v>
      </c>
      <c r="AA23" s="28" t="s">
        <v>34</v>
      </c>
      <c r="AB23" s="40">
        <f t="shared" si="11"/>
        <v>-0.69</v>
      </c>
      <c r="AC23" s="41">
        <v>4.277777777777779E-2</v>
      </c>
      <c r="AD23" s="39">
        <f t="shared" si="12"/>
        <v>-0.29516666666666674</v>
      </c>
      <c r="AE23" s="39">
        <v>-4.9000000000000004</v>
      </c>
      <c r="AF23" s="39">
        <v>-7.670799999999999</v>
      </c>
      <c r="AG23" s="39">
        <v>0</v>
      </c>
    </row>
    <row r="24" spans="1:33" ht="15.75" customHeight="1" x14ac:dyDescent="0.2">
      <c r="A24" s="28" t="s">
        <v>59</v>
      </c>
      <c r="B24" s="28" t="s">
        <v>283</v>
      </c>
      <c r="C24" s="15">
        <f t="shared" si="4"/>
        <v>20.939999999999998</v>
      </c>
      <c r="D24" s="29">
        <v>4</v>
      </c>
      <c r="E24" s="29">
        <v>0</v>
      </c>
      <c r="F24" s="32">
        <v>83.759999999999991</v>
      </c>
      <c r="G24" s="32">
        <v>-38.179999999999993</v>
      </c>
      <c r="H24" s="31">
        <f t="shared" si="1"/>
        <v>0.45582617000955106</v>
      </c>
      <c r="I24" s="31">
        <f t="shared" si="2"/>
        <v>-0.20897007322508768</v>
      </c>
      <c r="J24" s="32">
        <f t="shared" si="5"/>
        <v>-17.503333333333341</v>
      </c>
      <c r="K24" s="32">
        <f t="shared" si="3"/>
        <v>-4.3758333333333352</v>
      </c>
      <c r="L24" s="29">
        <v>39</v>
      </c>
      <c r="M24" s="33">
        <f t="shared" si="6"/>
        <v>0.10256410256410256</v>
      </c>
      <c r="N24" s="29">
        <v>104</v>
      </c>
      <c r="O24" s="34">
        <f t="shared" ref="O24:P24" si="32">D24/7</f>
        <v>0.5714285714285714</v>
      </c>
      <c r="P24" s="34">
        <f t="shared" si="32"/>
        <v>0</v>
      </c>
      <c r="Q24" s="29">
        <f t="shared" si="8"/>
        <v>182</v>
      </c>
      <c r="R24" s="29"/>
      <c r="S24" s="35">
        <v>0.67768595041322299</v>
      </c>
      <c r="T24" s="28">
        <v>0</v>
      </c>
      <c r="U24" s="36" t="s">
        <v>33</v>
      </c>
      <c r="V24" s="37" t="s">
        <v>33</v>
      </c>
      <c r="W24" s="28">
        <v>1</v>
      </c>
      <c r="X24" s="38">
        <f t="shared" si="9"/>
        <v>0.25</v>
      </c>
      <c r="Y24" s="39">
        <f t="shared" si="10"/>
        <v>9.5449999999999982</v>
      </c>
      <c r="Z24" s="28">
        <v>3</v>
      </c>
      <c r="AA24" s="28" t="s">
        <v>34</v>
      </c>
      <c r="AB24" s="40">
        <f t="shared" si="11"/>
        <v>-0.69</v>
      </c>
      <c r="AC24" s="41">
        <v>4.277777777777779E-2</v>
      </c>
      <c r="AD24" s="39">
        <f t="shared" si="12"/>
        <v>-0.23613333333333339</v>
      </c>
      <c r="AE24" s="39">
        <v>-4.9000000000000004</v>
      </c>
      <c r="AF24" s="39">
        <v>-7.670799999999999</v>
      </c>
      <c r="AG24" s="39">
        <v>0</v>
      </c>
    </row>
    <row r="25" spans="1:33" ht="15.75" customHeight="1" x14ac:dyDescent="0.2">
      <c r="A25" s="14" t="s">
        <v>60</v>
      </c>
      <c r="B25" s="14" t="s">
        <v>951</v>
      </c>
      <c r="C25" s="15">
        <f t="shared" si="4"/>
        <v>17.428928571428571</v>
      </c>
      <c r="D25" s="16">
        <v>28</v>
      </c>
      <c r="E25" s="16">
        <v>1</v>
      </c>
      <c r="F25" s="17">
        <v>488.01</v>
      </c>
      <c r="G25" s="17">
        <v>-34.840000000000003</v>
      </c>
      <c r="H25" s="31">
        <f t="shared" si="1"/>
        <v>7.1391979672547706E-2</v>
      </c>
      <c r="I25" s="31">
        <f t="shared" si="2"/>
        <v>5.400620205870086E-2</v>
      </c>
      <c r="J25" s="32">
        <f t="shared" si="5"/>
        <v>26.355566666666608</v>
      </c>
      <c r="K25" s="32">
        <f t="shared" si="3"/>
        <v>0.94127023809523602</v>
      </c>
      <c r="L25" s="16">
        <v>55</v>
      </c>
      <c r="M25" s="33">
        <f t="shared" si="6"/>
        <v>0.50909090909090904</v>
      </c>
      <c r="N25" s="16">
        <v>72</v>
      </c>
      <c r="O25" s="34">
        <f t="shared" ref="O25:P25" si="33">D25/7</f>
        <v>4</v>
      </c>
      <c r="P25" s="34">
        <f t="shared" si="33"/>
        <v>0.14285714285714285</v>
      </c>
      <c r="Q25" s="29">
        <f t="shared" si="8"/>
        <v>17</v>
      </c>
      <c r="R25" s="29"/>
      <c r="S25" s="21">
        <v>1.107142857142857</v>
      </c>
      <c r="T25" s="28">
        <v>0</v>
      </c>
      <c r="U25" s="36" t="s">
        <v>33</v>
      </c>
      <c r="V25" s="37" t="s">
        <v>33</v>
      </c>
      <c r="W25" s="14">
        <v>14</v>
      </c>
      <c r="X25" s="38">
        <f t="shared" si="9"/>
        <v>0.5</v>
      </c>
      <c r="Y25" s="39">
        <f t="shared" si="10"/>
        <v>1.0557575757575759</v>
      </c>
      <c r="Z25" s="14">
        <v>19</v>
      </c>
      <c r="AA25" s="28" t="s">
        <v>34</v>
      </c>
      <c r="AB25" s="40">
        <f t="shared" si="11"/>
        <v>-0.69</v>
      </c>
      <c r="AC25" s="41">
        <v>4.277777777777779E-2</v>
      </c>
      <c r="AD25" s="39">
        <f t="shared" si="12"/>
        <v>-1.6529333333333338</v>
      </c>
      <c r="AE25" s="25">
        <v>-4.9000000000000004</v>
      </c>
      <c r="AF25" s="25">
        <v>-7.67</v>
      </c>
      <c r="AG25" s="25">
        <v>0</v>
      </c>
    </row>
    <row r="26" spans="1:33" ht="15.75" customHeight="1" x14ac:dyDescent="0.2">
      <c r="A26" s="14" t="s">
        <v>61</v>
      </c>
      <c r="B26" s="14" t="s">
        <v>952</v>
      </c>
      <c r="C26" s="15">
        <f t="shared" si="4"/>
        <v>17.364999999999998</v>
      </c>
      <c r="D26" s="16">
        <v>8</v>
      </c>
      <c r="E26" s="16">
        <v>0</v>
      </c>
      <c r="F26" s="17">
        <v>138.91999999999999</v>
      </c>
      <c r="G26" s="17">
        <v>-23.38</v>
      </c>
      <c r="H26" s="31">
        <f t="shared" si="1"/>
        <v>0.16829830118053557</v>
      </c>
      <c r="I26" s="31">
        <f t="shared" si="2"/>
        <v>-4.8493137537191228E-2</v>
      </c>
      <c r="J26" s="32">
        <f t="shared" si="5"/>
        <v>-6.7366666666666051</v>
      </c>
      <c r="K26" s="32">
        <f t="shared" si="3"/>
        <v>-0.84208333333332563</v>
      </c>
      <c r="L26" s="16">
        <v>38</v>
      </c>
      <c r="M26" s="33">
        <f t="shared" si="6"/>
        <v>0.21052631578947367</v>
      </c>
      <c r="N26" s="16">
        <v>65</v>
      </c>
      <c r="O26" s="34">
        <f t="shared" ref="O26:P26" si="34">D26/7</f>
        <v>1.1428571428571428</v>
      </c>
      <c r="P26" s="34">
        <f t="shared" si="34"/>
        <v>0</v>
      </c>
      <c r="Q26" s="29">
        <f t="shared" si="8"/>
        <v>56</v>
      </c>
      <c r="R26" s="29"/>
      <c r="S26" s="21">
        <v>1.544554455445545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7.793333333333333</v>
      </c>
      <c r="Z26" s="14">
        <v>3</v>
      </c>
      <c r="AA26" s="28" t="s">
        <v>34</v>
      </c>
      <c r="AB26" s="40">
        <f t="shared" si="11"/>
        <v>-0.69</v>
      </c>
      <c r="AC26" s="41">
        <v>4.277777777777779E-2</v>
      </c>
      <c r="AD26" s="39">
        <f t="shared" si="12"/>
        <v>-0.47226666666666678</v>
      </c>
      <c r="AE26" s="25">
        <v>-4.95</v>
      </c>
      <c r="AF26" s="25">
        <v>-7.6707999999999901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16.989999999999998</v>
      </c>
      <c r="D27" s="16">
        <v>17</v>
      </c>
      <c r="E27" s="16">
        <v>0</v>
      </c>
      <c r="F27" s="17">
        <v>288.83</v>
      </c>
      <c r="G27" s="17">
        <v>-23.68</v>
      </c>
      <c r="H27" s="31">
        <f t="shared" si="1"/>
        <v>8.1985943288439569E-2</v>
      </c>
      <c r="I27" s="31">
        <f t="shared" si="2"/>
        <v>1.5816685709010365E-2</v>
      </c>
      <c r="J27" s="32">
        <f t="shared" si="5"/>
        <v>4.568333333333463</v>
      </c>
      <c r="K27" s="32">
        <f t="shared" si="3"/>
        <v>0.26872549019608605</v>
      </c>
      <c r="L27" s="16">
        <v>42</v>
      </c>
      <c r="M27" s="33">
        <f t="shared" si="6"/>
        <v>0.40476190476190477</v>
      </c>
      <c r="N27" s="16">
        <v>49</v>
      </c>
      <c r="O27" s="34">
        <f t="shared" ref="O27:P27" si="35">D27/7</f>
        <v>2.4285714285714284</v>
      </c>
      <c r="P27" s="34">
        <f t="shared" si="35"/>
        <v>0</v>
      </c>
      <c r="Q27" s="29">
        <f t="shared" si="8"/>
        <v>20</v>
      </c>
      <c r="R27" s="29"/>
      <c r="S27" s="21">
        <v>1.150159744408946</v>
      </c>
      <c r="T27" s="28">
        <v>0</v>
      </c>
      <c r="U27" s="36" t="s">
        <v>33</v>
      </c>
      <c r="V27" s="37" t="s">
        <v>33</v>
      </c>
      <c r="W27" s="14">
        <v>3</v>
      </c>
      <c r="X27" s="38">
        <f t="shared" si="9"/>
        <v>0.17647058823529413</v>
      </c>
      <c r="Y27" s="39">
        <f t="shared" si="10"/>
        <v>3.9466666666666668</v>
      </c>
      <c r="Z27" s="14">
        <v>3</v>
      </c>
      <c r="AA27" s="28" t="s">
        <v>34</v>
      </c>
      <c r="AB27" s="40">
        <f t="shared" si="11"/>
        <v>-0.69</v>
      </c>
      <c r="AC27" s="41">
        <v>4.277777777777779E-2</v>
      </c>
      <c r="AD27" s="39">
        <f t="shared" si="12"/>
        <v>-1.0035666666666669</v>
      </c>
      <c r="AE27" s="25">
        <v>-4.95</v>
      </c>
      <c r="AF27" s="25">
        <v>-7.6707999999999901</v>
      </c>
      <c r="AG27" s="25">
        <v>-1.7</v>
      </c>
    </row>
    <row r="28" spans="1:33" ht="15.75" customHeight="1" x14ac:dyDescent="0.2">
      <c r="A28" s="14" t="s">
        <v>63</v>
      </c>
      <c r="B28" s="14" t="s">
        <v>953</v>
      </c>
      <c r="C28" s="15">
        <f t="shared" si="4"/>
        <v>17.02</v>
      </c>
      <c r="D28" s="16">
        <v>7</v>
      </c>
      <c r="E28" s="16">
        <v>0</v>
      </c>
      <c r="F28" s="17">
        <v>119.14</v>
      </c>
      <c r="G28" s="17">
        <v>-26.47</v>
      </c>
      <c r="H28" s="31">
        <f t="shared" si="1"/>
        <v>0.22217559174080911</v>
      </c>
      <c r="I28" s="31">
        <f t="shared" si="2"/>
        <v>-0.11717167478036988</v>
      </c>
      <c r="J28" s="32">
        <f t="shared" si="5"/>
        <v>-13.959833333333268</v>
      </c>
      <c r="K28" s="32">
        <f t="shared" si="3"/>
        <v>-1.9942619047618955</v>
      </c>
      <c r="L28" s="16">
        <v>63</v>
      </c>
      <c r="M28" s="33">
        <f t="shared" si="6"/>
        <v>0.1111111111111111</v>
      </c>
      <c r="N28" s="16">
        <v>44</v>
      </c>
      <c r="O28" s="34">
        <f t="shared" ref="O28:P28" si="36">D28/7</f>
        <v>1</v>
      </c>
      <c r="P28" s="34">
        <f t="shared" si="36"/>
        <v>0</v>
      </c>
      <c r="Q28" s="29">
        <f t="shared" si="8"/>
        <v>44</v>
      </c>
      <c r="R28" s="29"/>
      <c r="S28" s="21">
        <v>1.383561643835616</v>
      </c>
      <c r="T28" s="14" t="s">
        <v>33</v>
      </c>
      <c r="U28" s="22" t="s">
        <v>33</v>
      </c>
      <c r="V28" s="43" t="s">
        <v>64</v>
      </c>
      <c r="W28" s="14">
        <v>1</v>
      </c>
      <c r="X28" s="38">
        <f t="shared" si="9"/>
        <v>0.14285714285714285</v>
      </c>
      <c r="Y28" s="39">
        <f t="shared" si="10"/>
        <v>6.6174999999999997</v>
      </c>
      <c r="Z28" s="14">
        <v>3</v>
      </c>
      <c r="AA28" s="28" t="s">
        <v>34</v>
      </c>
      <c r="AB28" s="40">
        <f t="shared" si="11"/>
        <v>-0.69</v>
      </c>
      <c r="AC28" s="41">
        <v>4.277777777777779E-2</v>
      </c>
      <c r="AD28" s="39">
        <f t="shared" si="12"/>
        <v>-0.41323333333333345</v>
      </c>
      <c r="AE28" s="25">
        <v>-4.95</v>
      </c>
      <c r="AF28" s="25">
        <v>-7.6707999999999901</v>
      </c>
      <c r="AG28" s="25">
        <v>0</v>
      </c>
    </row>
    <row r="29" spans="1:33" ht="15.75" customHeight="1" x14ac:dyDescent="0.2">
      <c r="A29" s="14" t="s">
        <v>65</v>
      </c>
      <c r="B29" s="14" t="s">
        <v>954</v>
      </c>
      <c r="C29" s="15">
        <f t="shared" si="4"/>
        <v>17.07</v>
      </c>
      <c r="D29" s="16">
        <v>8</v>
      </c>
      <c r="E29" s="16">
        <v>0</v>
      </c>
      <c r="F29" s="17">
        <v>136.56</v>
      </c>
      <c r="G29" s="17">
        <v>-5.21</v>
      </c>
      <c r="H29" s="31">
        <f t="shared" si="1"/>
        <v>3.8151728178090219E-2</v>
      </c>
      <c r="I29" s="31">
        <f t="shared" si="2"/>
        <v>6.9034368287444428E-2</v>
      </c>
      <c r="J29" s="32">
        <f t="shared" si="5"/>
        <v>9.4273333333334115</v>
      </c>
      <c r="K29" s="32">
        <f t="shared" si="3"/>
        <v>1.1784166666666764</v>
      </c>
      <c r="L29" s="16">
        <v>34</v>
      </c>
      <c r="M29" s="33">
        <f t="shared" si="6"/>
        <v>0.23529411764705882</v>
      </c>
      <c r="N29" s="16">
        <v>34</v>
      </c>
      <c r="O29" s="34">
        <f t="shared" ref="O29:P29" si="37">D29/7</f>
        <v>1.1428571428571428</v>
      </c>
      <c r="P29" s="34">
        <f t="shared" si="37"/>
        <v>0</v>
      </c>
      <c r="Q29" s="29">
        <f t="shared" si="8"/>
        <v>29</v>
      </c>
      <c r="R29" s="29"/>
      <c r="S29" s="21">
        <v>1.7411764705882351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4.277777777777779E-2</v>
      </c>
      <c r="AD29" s="39">
        <f t="shared" si="12"/>
        <v>-0.47226666666666678</v>
      </c>
      <c r="AE29" s="25">
        <v>-4.95</v>
      </c>
      <c r="AF29" s="25">
        <v>-7.6707999999999901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17.899090909090908</v>
      </c>
      <c r="D30" s="16">
        <v>11</v>
      </c>
      <c r="E30" s="16">
        <v>0</v>
      </c>
      <c r="F30" s="17">
        <v>196.89</v>
      </c>
      <c r="G30" s="17">
        <v>-1.48</v>
      </c>
      <c r="H30" s="31">
        <f t="shared" si="1"/>
        <v>7.5168876022144353E-3</v>
      </c>
      <c r="I30" s="31">
        <f t="shared" si="2"/>
        <v>0.14501381442535649</v>
      </c>
      <c r="J30" s="32">
        <f t="shared" si="5"/>
        <v>28.551769922208436</v>
      </c>
      <c r="K30" s="32">
        <f t="shared" si="3"/>
        <v>2.5956154474734943</v>
      </c>
      <c r="L30" s="16">
        <v>25</v>
      </c>
      <c r="M30" s="33">
        <f t="shared" si="6"/>
        <v>0.44</v>
      </c>
      <c r="N30" s="16">
        <v>24</v>
      </c>
      <c r="O30" s="34">
        <f t="shared" ref="O30:P30" si="38">D30/7</f>
        <v>1.5714285714285714</v>
      </c>
      <c r="P30" s="34">
        <f t="shared" si="38"/>
        <v>0</v>
      </c>
      <c r="Q30" s="29">
        <f t="shared" si="8"/>
        <v>15</v>
      </c>
      <c r="R30" s="29"/>
      <c r="S30" s="21">
        <v>1.831325301204819</v>
      </c>
      <c r="T30" s="14" t="s">
        <v>33</v>
      </c>
      <c r="U30" s="22" t="s">
        <v>33</v>
      </c>
      <c r="V30" s="43" t="s">
        <v>64</v>
      </c>
      <c r="W30" s="14">
        <v>2</v>
      </c>
      <c r="X30" s="38">
        <f t="shared" si="9"/>
        <v>0.18181818181818182</v>
      </c>
      <c r="Y30" s="39">
        <f t="shared" si="10"/>
        <v>0.74</v>
      </c>
      <c r="Z30" s="14">
        <v>0</v>
      </c>
      <c r="AA30" s="28" t="s">
        <v>34</v>
      </c>
      <c r="AB30" s="40">
        <f t="shared" si="11"/>
        <v>-0.69</v>
      </c>
      <c r="AC30" s="41">
        <v>4.277777777777779E-2</v>
      </c>
      <c r="AD30" s="39">
        <f t="shared" si="12"/>
        <v>-0.64936666666666687</v>
      </c>
      <c r="AE30" s="25">
        <v>-4.95</v>
      </c>
      <c r="AF30" s="25">
        <v>-7.47503303737499</v>
      </c>
      <c r="AG30" s="25">
        <v>0</v>
      </c>
    </row>
    <row r="31" spans="1:33" ht="15.75" customHeight="1" x14ac:dyDescent="0.2">
      <c r="A31" s="14" t="s">
        <v>67</v>
      </c>
      <c r="B31" s="49" t="s">
        <v>283</v>
      </c>
      <c r="C31" s="15">
        <f t="shared" si="4"/>
        <v>18.989999999999998</v>
      </c>
      <c r="D31" s="16">
        <v>4</v>
      </c>
      <c r="E31" s="16">
        <v>0</v>
      </c>
      <c r="F31" s="17">
        <v>75.959999999999994</v>
      </c>
      <c r="G31" s="44">
        <v>-11.479999999999997</v>
      </c>
      <c r="H31" s="31">
        <f t="shared" si="1"/>
        <v>0.15113217482885727</v>
      </c>
      <c r="I31" s="31">
        <f t="shared" si="2"/>
        <v>4.1465699278128779E-2</v>
      </c>
      <c r="J31" s="32">
        <f t="shared" si="5"/>
        <v>3.1497345171666615</v>
      </c>
      <c r="K31" s="32">
        <f t="shared" si="3"/>
        <v>0.78743362929166538</v>
      </c>
      <c r="L31" s="16">
        <v>24</v>
      </c>
      <c r="M31" s="33">
        <f t="shared" si="6"/>
        <v>0.16666666666666666</v>
      </c>
      <c r="N31" s="16">
        <v>19</v>
      </c>
      <c r="O31" s="34">
        <f t="shared" ref="O31:P32" si="39">D31/7</f>
        <v>0.5714285714285714</v>
      </c>
      <c r="P31" s="34">
        <f t="shared" si="39"/>
        <v>0</v>
      </c>
      <c r="Q31" s="29">
        <f t="shared" si="8"/>
        <v>33</v>
      </c>
      <c r="R31" s="29"/>
      <c r="S31" s="21">
        <v>1.3561253561253499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11.479999999999997</v>
      </c>
      <c r="Z31" s="14">
        <v>1</v>
      </c>
      <c r="AA31" s="14" t="s">
        <v>34</v>
      </c>
      <c r="AB31" s="40">
        <f t="shared" si="11"/>
        <v>-0.69</v>
      </c>
      <c r="AC31" s="27">
        <v>4.277777777777779E-2</v>
      </c>
      <c r="AD31" s="39">
        <f t="shared" si="12"/>
        <v>-0.23613333333333339</v>
      </c>
      <c r="AE31" s="45">
        <v>-4.95</v>
      </c>
      <c r="AF31" s="45">
        <v>-7.4750330373749989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18.989999999999998</v>
      </c>
      <c r="D32" s="54">
        <v>1</v>
      </c>
      <c r="E32" s="54">
        <v>0</v>
      </c>
      <c r="F32" s="55">
        <v>18.989999999999998</v>
      </c>
      <c r="G32" s="55">
        <v>-0.35</v>
      </c>
      <c r="H32" s="31">
        <f t="shared" si="1"/>
        <v>1.8430753027909426E-2</v>
      </c>
      <c r="I32" s="31">
        <f t="shared" si="2"/>
        <v>0.17416712107907711</v>
      </c>
      <c r="J32" s="32">
        <f t="shared" si="5"/>
        <v>3.3074336292916739</v>
      </c>
      <c r="K32" s="32">
        <f t="shared" si="3"/>
        <v>3.3074336292916739</v>
      </c>
      <c r="L32" s="54">
        <v>20</v>
      </c>
      <c r="M32" s="33">
        <f t="shared" si="6"/>
        <v>0.05</v>
      </c>
      <c r="N32" s="54">
        <v>41</v>
      </c>
      <c r="O32" s="34">
        <f t="shared" si="39"/>
        <v>0.14285714285714285</v>
      </c>
      <c r="P32" s="34">
        <f t="shared" si="39"/>
        <v>0</v>
      </c>
      <c r="Q32" s="29">
        <f t="shared" si="8"/>
        <v>287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1.364705882352941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4.277777777777779E-2</v>
      </c>
      <c r="AD32" s="39">
        <f t="shared" si="12"/>
        <v>-5.9033333333333347E-2</v>
      </c>
      <c r="AE32" s="60">
        <v>-4.95</v>
      </c>
      <c r="AF32" s="60">
        <v>-7.47503303737499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2.3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Cabinet Handles - Traditional Squared Drawer Pulls - 10 Pack of Kitchen Cabinet Hardware")</f>
        <v>Black Cabinet Handles - Traditional Squared Drawer Pulls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Info!B1:BJ5000""),2,FALSE),"""")"),"B07PRCZMNQ")</f>
        <v>B07PRCZMNQ</v>
      </c>
      <c r="B2" s="2" t="s">
        <v>955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15.130989701564964</v>
      </c>
      <c r="D3" s="4">
        <f>SUM(D4:D99702)</f>
        <v>1</v>
      </c>
      <c r="E3" s="4"/>
      <c r="F3" s="5">
        <f t="shared" ref="F3:G3" si="0">SUM(F4:F99702)</f>
        <v>29.99</v>
      </c>
      <c r="G3" s="5">
        <f t="shared" si="0"/>
        <v>-0.08</v>
      </c>
      <c r="H3" s="6">
        <f t="shared" ref="H3:H32" si="1">G3/F3*-1</f>
        <v>2.6675558519506505E-3</v>
      </c>
      <c r="I3" s="7">
        <f t="shared" ref="I3:I32" si="2">J3/F3</f>
        <v>0.42624432383135807</v>
      </c>
      <c r="J3" s="5">
        <f>SUM(J4:J99702)</f>
        <v>12.783067271702429</v>
      </c>
      <c r="K3" s="5">
        <f t="shared" ref="K3:K32" si="3">J3/D3</f>
        <v>12.783067271702429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 - March
Disc  - April
Disc  - May
Disc  - June
Disc  - July
Disc  - Aug
Disc  - Sept
Disc  - Oct
Disc  - Nov
Disc  - Dec
Disc  - Jan
Disc  - Feb")</f>
        <v>Disc  - March
Disc  - April
Disc  - May
Disc  - June
Disc  - July
Disc  - Aug
Disc  - Sept
Disc  - Oct
Disc  - Nov
Disc  - Dec
Disc  - Jan
Disc 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-6.1063325312499986E-2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Info!B2:BZ3000""),37,FALSE)),"""")*-1"),-7.44134124633022)</f>
        <v>-7.4413412463302198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1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-7.0209591465748211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1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-7.0209591465748211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1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-7.0209591465748211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1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-7.0209591465748211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1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-7.02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1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-7.1037796593953297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1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-7.1037796593953297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1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-7.1037796593953297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1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-7.1037796593953297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1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-7.1473694029850696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-0.08</v>
      </c>
      <c r="H14" s="31" t="e">
        <f t="shared" si="1"/>
        <v>#DIV/0!</v>
      </c>
      <c r="I14" s="31" t="e">
        <f t="shared" si="2"/>
        <v>#DIV/0!</v>
      </c>
      <c r="J14" s="32">
        <f t="shared" si="5"/>
        <v>-0.08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2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0.28571428571428498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0.08</v>
      </c>
      <c r="Z14" s="28">
        <v>1</v>
      </c>
      <c r="AA14" s="28" t="s">
        <v>34</v>
      </c>
      <c r="AB14" s="40">
        <f t="shared" si="11"/>
        <v>-0.69</v>
      </c>
      <c r="AC14" s="41">
        <v>4.4248786458333328E-2</v>
      </c>
      <c r="AD14" s="39">
        <f t="shared" si="12"/>
        <v>0</v>
      </c>
      <c r="AE14" s="39">
        <v>-5.42</v>
      </c>
      <c r="AF14" s="39">
        <v>-7.1473694029850696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2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>
        <v>0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4.4248786458333328E-2</v>
      </c>
      <c r="AD15" s="39">
        <f t="shared" si="12"/>
        <v>0</v>
      </c>
      <c r="AE15" s="39">
        <v>-5.42</v>
      </c>
      <c r="AF15" s="39">
        <v>-7.1473694029850696</v>
      </c>
      <c r="AG15" s="39">
        <v>0</v>
      </c>
    </row>
    <row r="16" spans="1:33" ht="15.75" customHeight="1" x14ac:dyDescent="0.2">
      <c r="A16" s="28" t="s">
        <v>50</v>
      </c>
      <c r="B16" s="28"/>
      <c r="C16" s="15">
        <f t="shared" si="4"/>
        <v>29.99</v>
      </c>
      <c r="D16" s="29">
        <v>1</v>
      </c>
      <c r="E16" s="29">
        <v>0</v>
      </c>
      <c r="F16" s="32">
        <v>29.99</v>
      </c>
      <c r="G16" s="30">
        <v>0</v>
      </c>
      <c r="H16" s="31">
        <f t="shared" si="1"/>
        <v>0</v>
      </c>
      <c r="I16" s="31">
        <f t="shared" si="2"/>
        <v>0.42891187968330874</v>
      </c>
      <c r="J16" s="32">
        <f t="shared" si="5"/>
        <v>12.863067271702429</v>
      </c>
      <c r="K16" s="32">
        <f t="shared" si="3"/>
        <v>12.863067271702429</v>
      </c>
      <c r="L16" s="29">
        <v>0</v>
      </c>
      <c r="M16" s="33" t="str">
        <f t="shared" si="6"/>
        <v>-</v>
      </c>
      <c r="N16" s="29">
        <v>2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14</v>
      </c>
      <c r="R16" s="29"/>
      <c r="S16" s="35">
        <v>0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4.4248786458333328E-2</v>
      </c>
      <c r="AD16" s="39">
        <f t="shared" si="12"/>
        <v>-6.1063325312499986E-2</v>
      </c>
      <c r="AE16" s="39">
        <v>-5.42</v>
      </c>
      <c r="AF16" s="39">
        <v>-7.1473694029850696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1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4.4248786458333328E-2</v>
      </c>
      <c r="AD17" s="39">
        <f t="shared" si="12"/>
        <v>0</v>
      </c>
      <c r="AE17" s="39">
        <v>-5.42</v>
      </c>
      <c r="AF17" s="39">
        <v>-7.1473694029850696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1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4.4248786458333328E-2</v>
      </c>
      <c r="AD18" s="39">
        <f t="shared" si="12"/>
        <v>0</v>
      </c>
      <c r="AE18" s="39">
        <v>-5.42</v>
      </c>
      <c r="AF18" s="39">
        <v>-7.1473694029850696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1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4.4248786458333328E-2</v>
      </c>
      <c r="AD19" s="39">
        <f t="shared" si="12"/>
        <v>0</v>
      </c>
      <c r="AE19" s="39">
        <v>-5.42</v>
      </c>
      <c r="AF19" s="39">
        <v>-7.1473694029850776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1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4.4248786458333328E-2</v>
      </c>
      <c r="AD20" s="39">
        <f t="shared" si="12"/>
        <v>0</v>
      </c>
      <c r="AE20" s="39">
        <v>-5.42</v>
      </c>
      <c r="AF20" s="39">
        <v>-7.1473694029850776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1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4.4248786458333328E-2</v>
      </c>
      <c r="AD21" s="39">
        <f t="shared" si="12"/>
        <v>0</v>
      </c>
      <c r="AE21" s="39">
        <v>-5.42</v>
      </c>
      <c r="AF21" s="39">
        <v>-7.1473694029850776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1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4.4248786458333328E-2</v>
      </c>
      <c r="AD22" s="39">
        <f t="shared" si="12"/>
        <v>0</v>
      </c>
      <c r="AE22" s="39">
        <v>-5.42</v>
      </c>
      <c r="AF22" s="39">
        <v>-7.1473694029850776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1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4.4248786458333328E-2</v>
      </c>
      <c r="AD23" s="39">
        <f t="shared" si="12"/>
        <v>0</v>
      </c>
      <c r="AE23" s="39">
        <v>-5.42</v>
      </c>
      <c r="AF23" s="39">
        <v>-7.1473694029850776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1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4.4248786458333328E-2</v>
      </c>
      <c r="AD24" s="39">
        <f t="shared" si="12"/>
        <v>0</v>
      </c>
      <c r="AE24" s="39">
        <v>-5.42</v>
      </c>
      <c r="AF24" s="39">
        <v>-7.1473694029850776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1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4.4248786458333328E-2</v>
      </c>
      <c r="AD25" s="39">
        <f t="shared" si="12"/>
        <v>0</v>
      </c>
      <c r="AE25" s="25">
        <v>-5.42</v>
      </c>
      <c r="AF25" s="25">
        <v>-7.15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1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4.4248786458333328E-2</v>
      </c>
      <c r="AD26" s="39">
        <f t="shared" si="12"/>
        <v>0</v>
      </c>
      <c r="AE26" s="25">
        <v>-5.42</v>
      </c>
      <c r="AF26" s="25">
        <v>-7.1473694029850696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1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4.4248786458333328E-2</v>
      </c>
      <c r="AD27" s="39">
        <f t="shared" si="12"/>
        <v>0</v>
      </c>
      <c r="AE27" s="25">
        <v>-5.42</v>
      </c>
      <c r="AF27" s="25">
        <v>-7.6371082089552198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1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4.4248786458333328E-2</v>
      </c>
      <c r="AD28" s="39">
        <f t="shared" si="12"/>
        <v>0</v>
      </c>
      <c r="AE28" s="25">
        <v>-5.42</v>
      </c>
      <c r="AF28" s="25">
        <v>-7.6371082089552198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1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4.4248786458333328E-2</v>
      </c>
      <c r="AD29" s="39">
        <f t="shared" si="12"/>
        <v>0</v>
      </c>
      <c r="AE29" s="25">
        <v>-5.42</v>
      </c>
      <c r="AF29" s="25">
        <v>-7.6371082089552198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1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4.4248786458333328E-2</v>
      </c>
      <c r="AD30" s="39">
        <f t="shared" si="12"/>
        <v>0</v>
      </c>
      <c r="AE30" s="25">
        <v>-5.42</v>
      </c>
      <c r="AF30" s="25">
        <v>-7.4413412463302198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1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4.4248786458333328E-2</v>
      </c>
      <c r="AD31" s="39">
        <f t="shared" si="12"/>
        <v>0</v>
      </c>
      <c r="AE31" s="45">
        <v>-5.42</v>
      </c>
      <c r="AF31" s="45">
        <v>-7.4413412463302269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1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4.4248786458333328E-2</v>
      </c>
      <c r="AD32" s="39">
        <f t="shared" si="12"/>
        <v>0</v>
      </c>
      <c r="AE32" s="60">
        <v>-5.42</v>
      </c>
      <c r="AF32" s="60">
        <v>-7.4413412463302198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Nickle Cabinet Handles - Traditional Squared Drawer Pulls - 10 Pack of Kitchen Cabinet Hardware")</f>
        <v>Satin Nickle Cabinet Handles - Traditional Squared Drawer Pulls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Info!B1:BJ5000""),2,FALSE),"""")"),"B07PRCTF7H")</f>
        <v>B07PRCTF7H</v>
      </c>
      <c r="B2" s="2" t="s">
        <v>956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8.468971406711729</v>
      </c>
      <c r="D3" s="4">
        <f>SUM(D4:D99702)</f>
        <v>0</v>
      </c>
      <c r="E3" s="4"/>
      <c r="F3" s="5">
        <f t="shared" ref="F3:G3" si="0">SUM(F4:F99702)</f>
        <v>0</v>
      </c>
      <c r="G3" s="5">
        <f t="shared" si="0"/>
        <v>0</v>
      </c>
      <c r="H3" s="6" t="e">
        <f t="shared" ref="H3:H32" si="1">G3/F3*-1</f>
        <v>#DIV/0!</v>
      </c>
      <c r="I3" s="7" t="e">
        <f t="shared" ref="I3:I32" si="2">J3/F3</f>
        <v>#DIV/0!</v>
      </c>
      <c r="J3" s="5">
        <f>SUM(J4:J99702)</f>
        <v>0</v>
      </c>
      <c r="K3" s="5" t="e">
        <f t="shared" ref="K3:K32" si="3">J3/D3</f>
        <v>#DIV/0!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Sheet!a1:g5000""),2,FALSE),"""")"),"DISCONTINUED - March
DISCONTINUED - April
DISCONTINUED - May
DISCONTINUED - June
DISCONTINUED - July
DISCONTINUED - Aug
DISCONTINUED - Sept
DISCONTINUED - Oct
DISCONTINUED - Nov
DISCONTINUED - Dec
DISCONTINUED - Jan
DISCONTINUED - Feb")</f>
        <v>DISCONTINUED - March
DISCONTINUED - April
DISCONTINUED - May
DISCONTINUED - June
DISCONTINUED - July
DISCONTINUED - Aug
DISCONTINUED - Sept
DISCONTINUED - Oct
DISCONTINUED - Nov
DISCONTINUED - Dec
DISCONTINUED - Jan
DISCONTINUED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 t="e">
        <f>W3/D3</f>
        <v>#DIV/0!</v>
      </c>
      <c r="Y3" s="5"/>
      <c r="Z3" s="4"/>
      <c r="AA3" s="4"/>
      <c r="AB3" s="4"/>
      <c r="AC3" s="4"/>
      <c r="AD3" s="5">
        <f>SUM(AD4:AD99702)</f>
        <v>0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Info!B2:BZ3000""),37,FALSE)),"""")*-1"),-7.19862569570497)</f>
        <v>-7.1986256957049699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-7.2679824019197152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-7.2679824019197152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-7.2679824019197152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-7.2679824019197152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-7.27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-7.3508029147402203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-7.3508029147402203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-7.3508029147402203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-7.3508029147402203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-7.3943926583299699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-7.3943926583299699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-7.3943926583299699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-7.3943926583299699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-7.3943926583299699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-7.3943926583299699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-7.3943926583299717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-7.3943926583299717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-7.3943926583299717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-7.3943926583299717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-7.3943926583299717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e">
        <v>#N/A</v>
      </c>
      <c r="AB24" s="40" t="e">
        <f t="shared" si="11"/>
        <v>#N/A</v>
      </c>
      <c r="AC24" s="41" t="e">
        <v>#N/A</v>
      </c>
      <c r="AD24" s="39">
        <f t="shared" si="12"/>
        <v>0</v>
      </c>
      <c r="AE24" s="39">
        <v>0</v>
      </c>
      <c r="AF24" s="39">
        <v>-7.3943926583299717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e">
        <v>#N/A</v>
      </c>
      <c r="AB25" s="40" t="e">
        <f t="shared" si="11"/>
        <v>#N/A</v>
      </c>
      <c r="AC25" s="41" t="e">
        <v>#N/A</v>
      </c>
      <c r="AD25" s="39">
        <f t="shared" si="12"/>
        <v>0</v>
      </c>
      <c r="AE25" s="25">
        <v>0</v>
      </c>
      <c r="AF25" s="25">
        <v>-7.39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e">
        <v>#N/A</v>
      </c>
      <c r="AB26" s="40" t="e">
        <f t="shared" si="11"/>
        <v>#N/A</v>
      </c>
      <c r="AC26" s="41" t="e">
        <v>#N/A</v>
      </c>
      <c r="AD26" s="39">
        <f t="shared" si="12"/>
        <v>0</v>
      </c>
      <c r="AE26" s="25">
        <v>0</v>
      </c>
      <c r="AF26" s="25">
        <v>-7.3943926583299699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e">
        <v>#N/A</v>
      </c>
      <c r="AB27" s="40" t="e">
        <f t="shared" si="11"/>
        <v>#N/A</v>
      </c>
      <c r="AC27" s="41" t="e">
        <v>#N/A</v>
      </c>
      <c r="AD27" s="39">
        <f t="shared" si="12"/>
        <v>0</v>
      </c>
      <c r="AE27" s="25">
        <v>0</v>
      </c>
      <c r="AF27" s="25">
        <v>-7.3943926583299699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e">
        <v>#N/A</v>
      </c>
      <c r="AB28" s="40" t="e">
        <f t="shared" si="11"/>
        <v>#N/A</v>
      </c>
      <c r="AC28" s="41" t="e">
        <v>#N/A</v>
      </c>
      <c r="AD28" s="39">
        <f t="shared" si="12"/>
        <v>0</v>
      </c>
      <c r="AE28" s="25">
        <v>0</v>
      </c>
      <c r="AF28" s="25">
        <v>-7.3943926583299699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e">
        <v>#N/A</v>
      </c>
      <c r="AB29" s="40" t="e">
        <f t="shared" si="11"/>
        <v>#N/A</v>
      </c>
      <c r="AC29" s="41" t="e">
        <v>#N/A</v>
      </c>
      <c r="AD29" s="39">
        <f t="shared" si="12"/>
        <v>0</v>
      </c>
      <c r="AE29" s="25">
        <v>0</v>
      </c>
      <c r="AF29" s="25">
        <v>-7.3943926583299699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e">
        <v>#N/A</v>
      </c>
      <c r="AB30" s="40" t="e">
        <f t="shared" si="11"/>
        <v>#N/A</v>
      </c>
      <c r="AC30" s="41" t="e">
        <v>#N/A</v>
      </c>
      <c r="AD30" s="39">
        <f t="shared" si="12"/>
        <v>0</v>
      </c>
      <c r="AE30" s="25">
        <v>0</v>
      </c>
      <c r="AF30" s="25">
        <v>-7.1986256957049699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e">
        <v>#N/A</v>
      </c>
      <c r="AB31" s="40" t="e">
        <f t="shared" si="11"/>
        <v>#N/A</v>
      </c>
      <c r="AC31" s="27" t="e">
        <v>#N/A</v>
      </c>
      <c r="AD31" s="39">
        <f t="shared" si="12"/>
        <v>0</v>
      </c>
      <c r="AE31" s="45">
        <v>0</v>
      </c>
      <c r="AF31" s="45">
        <v>-7.1986256957049717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e">
        <v>#N/A</v>
      </c>
      <c r="AB32" s="40" t="e">
        <f t="shared" si="11"/>
        <v>#N/A</v>
      </c>
      <c r="AC32" s="59" t="e">
        <v>#N/A</v>
      </c>
      <c r="AD32" s="39">
        <f t="shared" si="12"/>
        <v>0</v>
      </c>
      <c r="AE32" s="60">
        <v>0</v>
      </c>
      <c r="AF32" s="60">
        <v>-7.1986256957049699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2.3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25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Cabinet Handles - Modern Squared Drawer Pulls - 25 Pack of Kitchen Cabinet Hardware")</f>
        <v>Oil Rubbed Bronze Cabinet Handles - Modern Squared Drawer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Info!B1:BJ5000""),2,FALSE),"""")"),"B07YX5BRN8")</f>
        <v>B07YX5BRN8</v>
      </c>
      <c r="B2" s="2" t="s">
        <v>957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17" customHeight="1" x14ac:dyDescent="0.2">
      <c r="A3" s="83" t="s">
        <v>30</v>
      </c>
      <c r="B3" s="80"/>
      <c r="C3" s="3">
        <f>((AE32+AF32)/0.85)*-1</f>
        <v>29.655456099724237</v>
      </c>
      <c r="D3" s="4">
        <f>SUM(D4:D99702)</f>
        <v>247</v>
      </c>
      <c r="E3" s="4"/>
      <c r="F3" s="5">
        <f t="shared" ref="F3:G3" si="0">SUM(F4:F99702)</f>
        <v>9124.2000000000007</v>
      </c>
      <c r="G3" s="5">
        <f t="shared" si="0"/>
        <v>-162.07999999999998</v>
      </c>
      <c r="H3" s="6">
        <f t="shared" ref="H3:H32" si="1">G3/F3*-1</f>
        <v>1.776374915061046E-2</v>
      </c>
      <c r="I3" s="7">
        <f t="shared" ref="I3:I32" si="2">J3/F3</f>
        <v>0.18366864113338724</v>
      </c>
      <c r="J3" s="5">
        <f>SUM(J4:J99702)</f>
        <v>1675.8294154292519</v>
      </c>
      <c r="K3" s="5">
        <f t="shared" ref="K3:K32" si="3">J3/D3</f>
        <v>6.7847344754220726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Sheet!a1:g5000""),2,FALSE),"""")"),"3 - March
3 - April
3 - May
3 - June
3 - July
3 - Aug
3 - Sept
3 - Oct
3 - Nov
1 - Dec
3 - Jan
3 - Feb")</f>
        <v>3 - March
3 - April
3 - May
3 - June
3 - July
3 - Aug
3 - Sept
3 - Oct
3 - Nov
1 - Dec
3 - Jan
3 -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QTY-216")</f>
        <v>US QTY-216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18</v>
      </c>
      <c r="X3" s="6">
        <f>W3/D3</f>
        <v>7.28744939271255E-2</v>
      </c>
      <c r="Y3" s="5"/>
      <c r="Z3" s="4"/>
      <c r="AA3" s="4"/>
      <c r="AB3" s="4"/>
      <c r="AC3" s="4"/>
      <c r="AD3" s="5">
        <f>SUM(AD4:AD99702)</f>
        <v>-19.950807825415207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Info!B2:BZ3000""),37,FALSE)),"""")*-1"),-18.9271376847656)</f>
        <v>-18.927137684765601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958</v>
      </c>
      <c r="C4" s="15">
        <f t="shared" ref="C4:C32" si="4">IFERROR(F4/D4," - ")</f>
        <v>37.85</v>
      </c>
      <c r="D4" s="16">
        <v>5</v>
      </c>
      <c r="E4" s="16">
        <v>0</v>
      </c>
      <c r="F4" s="17">
        <v>189.25</v>
      </c>
      <c r="G4" s="17">
        <v>-32.459999999999994</v>
      </c>
      <c r="H4" s="18">
        <f t="shared" si="1"/>
        <v>0.17151915455746364</v>
      </c>
      <c r="I4" s="18">
        <f t="shared" si="2"/>
        <v>5.2553693730311886E-2</v>
      </c>
      <c r="J4" s="17">
        <f t="shared" ref="J4:J32" si="5">F4*0.85+G4+AF4*D4+D4*AE4+AG4+AD4</f>
        <v>9.9457865384615243</v>
      </c>
      <c r="K4" s="17">
        <f t="shared" si="3"/>
        <v>1.9891573076923048</v>
      </c>
      <c r="L4" s="16">
        <v>44</v>
      </c>
      <c r="M4" s="19">
        <f t="shared" ref="M4:M32" si="6">IFERROR(D4/L4,"-")</f>
        <v>0.11363636363636363</v>
      </c>
      <c r="N4" s="16">
        <v>165</v>
      </c>
      <c r="O4" s="20">
        <f t="shared" ref="O4:P4" si="7">D4/7</f>
        <v>0.7142857142857143</v>
      </c>
      <c r="P4" s="20">
        <f t="shared" si="7"/>
        <v>0</v>
      </c>
      <c r="Q4" s="16">
        <f t="shared" ref="Q4:Q32" si="8">ROUNDDOWN(N4/(O4+P4),0)</f>
        <v>231</v>
      </c>
      <c r="R4" s="16"/>
      <c r="S4" s="21">
        <v>0.296296296296296</v>
      </c>
      <c r="T4" s="14">
        <v>480</v>
      </c>
      <c r="U4" s="22" t="s">
        <v>33</v>
      </c>
      <c r="V4" s="23" t="s">
        <v>33</v>
      </c>
      <c r="W4" s="14">
        <v>5</v>
      </c>
      <c r="X4" s="24">
        <f t="shared" ref="X4:X32" si="9">IFERROR(W4/D4,0)</f>
        <v>1</v>
      </c>
      <c r="Y4" s="25">
        <f t="shared" ref="Y4:Y32" si="10">IFERROR(G4/(W4+Z4)*-1,0)</f>
        <v>6.4919999999999991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5.8527777777777769E-2</v>
      </c>
      <c r="AD4" s="25">
        <f t="shared" ref="AD4:AD32" si="12">IFERROR(AB4*AC4*D4*2,0)</f>
        <v>-0.4038416666666666</v>
      </c>
      <c r="AE4" s="25">
        <v>-6.18</v>
      </c>
      <c r="AF4" s="25">
        <v>-17.430574358974358</v>
      </c>
      <c r="AG4" s="25">
        <v>0</v>
      </c>
    </row>
    <row r="5" spans="1:33" ht="15.75" customHeight="1" x14ac:dyDescent="0.2">
      <c r="A5" s="28" t="s">
        <v>35</v>
      </c>
      <c r="B5" s="28" t="s">
        <v>959</v>
      </c>
      <c r="C5" s="15">
        <f t="shared" si="4"/>
        <v>35.596363636363634</v>
      </c>
      <c r="D5" s="29">
        <v>11</v>
      </c>
      <c r="E5" s="29">
        <v>0</v>
      </c>
      <c r="F5" s="30">
        <v>391.55999999999995</v>
      </c>
      <c r="G5" s="30">
        <v>-24.26</v>
      </c>
      <c r="H5" s="31">
        <f t="shared" si="1"/>
        <v>6.1957299009091853E-2</v>
      </c>
      <c r="I5" s="31">
        <f t="shared" si="2"/>
        <v>0.12248493434603512</v>
      </c>
      <c r="J5" s="32">
        <f t="shared" si="5"/>
        <v>47.960200892533507</v>
      </c>
      <c r="K5" s="32">
        <f t="shared" si="3"/>
        <v>4.3600182629575919</v>
      </c>
      <c r="L5" s="29">
        <v>63</v>
      </c>
      <c r="M5" s="33">
        <f t="shared" si="6"/>
        <v>0.17460317460317459</v>
      </c>
      <c r="N5" s="29">
        <v>152</v>
      </c>
      <c r="O5" s="34">
        <f t="shared" ref="O5:P5" si="13">D5/7</f>
        <v>1.5714285714285714</v>
      </c>
      <c r="P5" s="34">
        <f t="shared" si="13"/>
        <v>0</v>
      </c>
      <c r="Q5" s="29">
        <f t="shared" si="8"/>
        <v>96</v>
      </c>
      <c r="R5" s="29"/>
      <c r="S5" s="35">
        <v>0.39215686274509798</v>
      </c>
      <c r="T5" s="28">
        <v>480</v>
      </c>
      <c r="U5" s="36" t="s">
        <v>33</v>
      </c>
      <c r="V5" s="37" t="s">
        <v>33</v>
      </c>
      <c r="W5" s="28">
        <v>3</v>
      </c>
      <c r="X5" s="38">
        <f t="shared" si="9"/>
        <v>0.27272727272727271</v>
      </c>
      <c r="Y5" s="39">
        <f t="shared" si="10"/>
        <v>6.0650000000000004</v>
      </c>
      <c r="Z5" s="28">
        <v>1</v>
      </c>
      <c r="AA5" s="28" t="s">
        <v>34</v>
      </c>
      <c r="AB5" s="40">
        <f t="shared" si="11"/>
        <v>-0.69</v>
      </c>
      <c r="AC5" s="41">
        <v>5.8595596755504048E-2</v>
      </c>
      <c r="AD5" s="39">
        <f t="shared" si="12"/>
        <v>-0.88948115874855138</v>
      </c>
      <c r="AE5" s="39">
        <v>-6.18</v>
      </c>
      <c r="AF5" s="39">
        <v>-17.430574358974358</v>
      </c>
      <c r="AG5" s="39">
        <v>0</v>
      </c>
    </row>
    <row r="6" spans="1:33" ht="15.75" customHeight="1" x14ac:dyDescent="0.2">
      <c r="A6" s="28" t="s">
        <v>37</v>
      </c>
      <c r="B6" s="28" t="s">
        <v>960</v>
      </c>
      <c r="C6" s="15">
        <f t="shared" si="4"/>
        <v>34.286000000000001</v>
      </c>
      <c r="D6" s="29">
        <v>25</v>
      </c>
      <c r="E6" s="29">
        <v>0</v>
      </c>
      <c r="F6" s="30">
        <v>857.15000000000009</v>
      </c>
      <c r="G6" s="30">
        <v>-36.51</v>
      </c>
      <c r="H6" s="31">
        <f t="shared" si="1"/>
        <v>4.2594645044624624E-2</v>
      </c>
      <c r="I6" s="31">
        <f t="shared" si="2"/>
        <v>0.11641361802754219</v>
      </c>
      <c r="J6" s="32">
        <f t="shared" si="5"/>
        <v>99.7839326923078</v>
      </c>
      <c r="K6" s="32">
        <f t="shared" si="3"/>
        <v>3.9913573076923119</v>
      </c>
      <c r="L6" s="29">
        <v>80</v>
      </c>
      <c r="M6" s="33">
        <f t="shared" si="6"/>
        <v>0.3125</v>
      </c>
      <c r="N6" s="29">
        <v>127</v>
      </c>
      <c r="O6" s="34">
        <f t="shared" ref="O6:P6" si="14">D6/7</f>
        <v>3.5714285714285716</v>
      </c>
      <c r="P6" s="34">
        <f t="shared" si="14"/>
        <v>0</v>
      </c>
      <c r="Q6" s="29">
        <f t="shared" si="8"/>
        <v>35</v>
      </c>
      <c r="R6" s="29"/>
      <c r="S6" s="35">
        <v>0.43594646271510501</v>
      </c>
      <c r="T6" s="28">
        <v>480</v>
      </c>
      <c r="U6" s="36" t="s">
        <v>33</v>
      </c>
      <c r="V6" s="37" t="s">
        <v>38</v>
      </c>
      <c r="W6" s="28">
        <v>4</v>
      </c>
      <c r="X6" s="38">
        <f t="shared" si="9"/>
        <v>0.16</v>
      </c>
      <c r="Y6" s="39">
        <f t="shared" si="10"/>
        <v>6.085</v>
      </c>
      <c r="Z6" s="28">
        <v>2</v>
      </c>
      <c r="AA6" s="28" t="s">
        <v>34</v>
      </c>
      <c r="AB6" s="40">
        <f t="shared" si="11"/>
        <v>-0.69</v>
      </c>
      <c r="AC6" s="41">
        <v>5.8527777777777769E-2</v>
      </c>
      <c r="AD6" s="39">
        <f t="shared" si="12"/>
        <v>-2.0192083333333328</v>
      </c>
      <c r="AE6" s="39">
        <v>-6.18</v>
      </c>
      <c r="AF6" s="39">
        <v>-17.430574358974358</v>
      </c>
      <c r="AG6" s="39">
        <v>0</v>
      </c>
    </row>
    <row r="7" spans="1:33" ht="15.75" customHeight="1" x14ac:dyDescent="0.2">
      <c r="A7" s="28" t="s">
        <v>39</v>
      </c>
      <c r="B7" s="28" t="s">
        <v>961</v>
      </c>
      <c r="C7" s="15">
        <f t="shared" si="4"/>
        <v>36.177727272727275</v>
      </c>
      <c r="D7" s="29">
        <v>22</v>
      </c>
      <c r="E7" s="29">
        <v>0</v>
      </c>
      <c r="F7" s="30">
        <v>795.91000000000008</v>
      </c>
      <c r="G7" s="30">
        <v>-15.969999999999999</v>
      </c>
      <c r="H7" s="31">
        <f t="shared" si="1"/>
        <v>2.0065082735485164E-2</v>
      </c>
      <c r="I7" s="31">
        <f t="shared" si="2"/>
        <v>0.17507502201157268</v>
      </c>
      <c r="J7" s="32">
        <f t="shared" si="5"/>
        <v>139.34396076923082</v>
      </c>
      <c r="K7" s="32">
        <f t="shared" si="3"/>
        <v>6.3338163986014004</v>
      </c>
      <c r="L7" s="29">
        <v>88</v>
      </c>
      <c r="M7" s="33">
        <f t="shared" si="6"/>
        <v>0.25</v>
      </c>
      <c r="N7" s="29">
        <v>102</v>
      </c>
      <c r="O7" s="34">
        <f t="shared" ref="O7:P7" si="15">D7/7</f>
        <v>3.1428571428571428</v>
      </c>
      <c r="P7" s="34">
        <f t="shared" si="15"/>
        <v>0</v>
      </c>
      <c r="Q7" s="29">
        <f t="shared" si="8"/>
        <v>32</v>
      </c>
      <c r="R7" s="29"/>
      <c r="S7" s="35">
        <v>0.68049792531120301</v>
      </c>
      <c r="T7" s="28">
        <v>480</v>
      </c>
      <c r="U7" s="36" t="s">
        <v>33</v>
      </c>
      <c r="V7" s="37" t="s">
        <v>38</v>
      </c>
      <c r="W7" s="28">
        <v>2</v>
      </c>
      <c r="X7" s="38">
        <f t="shared" si="9"/>
        <v>9.0909090909090912E-2</v>
      </c>
      <c r="Y7" s="39">
        <f t="shared" si="10"/>
        <v>7.9849999999999994</v>
      </c>
      <c r="Z7" s="28">
        <v>0</v>
      </c>
      <c r="AA7" s="28" t="s">
        <v>34</v>
      </c>
      <c r="AB7" s="40">
        <f t="shared" si="11"/>
        <v>-0.69</v>
      </c>
      <c r="AC7" s="41">
        <v>5.8527777777777769E-2</v>
      </c>
      <c r="AD7" s="39">
        <f t="shared" si="12"/>
        <v>-1.7769033333333331</v>
      </c>
      <c r="AE7" s="39">
        <v>-6.18</v>
      </c>
      <c r="AF7" s="39">
        <v>-17.430574358974358</v>
      </c>
      <c r="AG7" s="39">
        <v>0</v>
      </c>
    </row>
    <row r="8" spans="1:33" ht="15.75" customHeight="1" x14ac:dyDescent="0.2">
      <c r="A8" s="28" t="s">
        <v>41</v>
      </c>
      <c r="B8" s="28" t="s">
        <v>962</v>
      </c>
      <c r="C8" s="15">
        <f t="shared" si="4"/>
        <v>36.621249999999996</v>
      </c>
      <c r="D8" s="29">
        <v>16</v>
      </c>
      <c r="E8" s="29">
        <v>4</v>
      </c>
      <c r="F8" s="30">
        <v>585.93999999999994</v>
      </c>
      <c r="G8" s="30">
        <v>0</v>
      </c>
      <c r="H8" s="31">
        <f t="shared" si="1"/>
        <v>0</v>
      </c>
      <c r="I8" s="31">
        <f t="shared" si="2"/>
        <v>0.20308684620723386</v>
      </c>
      <c r="J8" s="32">
        <f t="shared" si="5"/>
        <v>118.9967066666666</v>
      </c>
      <c r="K8" s="32">
        <f t="shared" si="3"/>
        <v>7.4372941666666623</v>
      </c>
      <c r="L8" s="29">
        <v>76</v>
      </c>
      <c r="M8" s="33">
        <f t="shared" si="6"/>
        <v>0.21052631578947367</v>
      </c>
      <c r="N8" s="29">
        <v>85</v>
      </c>
      <c r="O8" s="34">
        <f t="shared" ref="O8:P8" si="16">D8/7</f>
        <v>2.2857142857142856</v>
      </c>
      <c r="P8" s="34">
        <f t="shared" si="16"/>
        <v>0.5714285714285714</v>
      </c>
      <c r="Q8" s="29">
        <f t="shared" si="8"/>
        <v>29</v>
      </c>
      <c r="R8" s="29"/>
      <c r="S8" s="35">
        <v>0.92027334851936204</v>
      </c>
      <c r="T8" s="28">
        <v>480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5.8527777777777769E-2</v>
      </c>
      <c r="AD8" s="39">
        <f t="shared" si="12"/>
        <v>-1.2922933333333331</v>
      </c>
      <c r="AE8" s="39">
        <v>-6.18</v>
      </c>
      <c r="AF8" s="39">
        <v>-17.43</v>
      </c>
      <c r="AG8" s="39">
        <v>0</v>
      </c>
    </row>
    <row r="9" spans="1:33" ht="15.75" customHeight="1" x14ac:dyDescent="0.2">
      <c r="A9" s="28" t="s">
        <v>43</v>
      </c>
      <c r="B9" s="28" t="s">
        <v>82</v>
      </c>
      <c r="C9" s="15">
        <f t="shared" si="4"/>
        <v>37.305714285714295</v>
      </c>
      <c r="D9" s="29">
        <v>14</v>
      </c>
      <c r="E9" s="29">
        <v>1</v>
      </c>
      <c r="F9" s="30">
        <v>522.28000000000009</v>
      </c>
      <c r="G9" s="30">
        <v>0</v>
      </c>
      <c r="H9" s="31">
        <f t="shared" si="1"/>
        <v>0</v>
      </c>
      <c r="I9" s="31">
        <f t="shared" si="2"/>
        <v>0.20939052684187595</v>
      </c>
      <c r="J9" s="32">
        <f t="shared" si="5"/>
        <v>109.36048435897499</v>
      </c>
      <c r="K9" s="32">
        <f t="shared" si="3"/>
        <v>7.8114631684982134</v>
      </c>
      <c r="L9" s="29">
        <v>62</v>
      </c>
      <c r="M9" s="33">
        <f t="shared" si="6"/>
        <v>0.22580645161290322</v>
      </c>
      <c r="N9" s="29">
        <v>67</v>
      </c>
      <c r="O9" s="34">
        <f t="shared" ref="O9:P9" si="17">D9/7</f>
        <v>2</v>
      </c>
      <c r="P9" s="34">
        <f t="shared" si="17"/>
        <v>0.14285714285714285</v>
      </c>
      <c r="Q9" s="29">
        <f t="shared" si="8"/>
        <v>31</v>
      </c>
      <c r="R9" s="29"/>
      <c r="S9" s="35">
        <v>1.09952606635071</v>
      </c>
      <c r="T9" s="28">
        <v>9480</v>
      </c>
      <c r="U9" s="36">
        <v>2200</v>
      </c>
      <c r="V9" s="37" t="s">
        <v>963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5.8527777777777769E-2</v>
      </c>
      <c r="AD9" s="39">
        <f t="shared" si="12"/>
        <v>-1.1307566666666664</v>
      </c>
      <c r="AE9" s="39">
        <v>-6.18</v>
      </c>
      <c r="AF9" s="39">
        <v>-17.6376256410256</v>
      </c>
      <c r="AG9" s="39">
        <v>0</v>
      </c>
    </row>
    <row r="10" spans="1:33" ht="15.75" customHeight="1" x14ac:dyDescent="0.2">
      <c r="A10" s="28" t="s">
        <v>44</v>
      </c>
      <c r="B10" s="28" t="s">
        <v>964</v>
      </c>
      <c r="C10" s="15">
        <f t="shared" si="4"/>
        <v>38.72538461538462</v>
      </c>
      <c r="D10" s="29">
        <v>13</v>
      </c>
      <c r="E10" s="29">
        <v>0</v>
      </c>
      <c r="F10" s="30">
        <v>503.43000000000006</v>
      </c>
      <c r="G10" s="30">
        <v>0</v>
      </c>
      <c r="H10" s="31">
        <f t="shared" si="1"/>
        <v>0</v>
      </c>
      <c r="I10" s="31">
        <f t="shared" si="2"/>
        <v>0.23287523257122916</v>
      </c>
      <c r="J10" s="32">
        <f t="shared" si="5"/>
        <v>117.23637833333392</v>
      </c>
      <c r="K10" s="32">
        <f t="shared" si="3"/>
        <v>9.0181829487179943</v>
      </c>
      <c r="L10" s="29">
        <v>56</v>
      </c>
      <c r="M10" s="33">
        <f t="shared" si="6"/>
        <v>0.23214285714285715</v>
      </c>
      <c r="N10" s="29">
        <v>54</v>
      </c>
      <c r="O10" s="34">
        <f t="shared" ref="O10:P10" si="18">D10/7</f>
        <v>1.8571428571428572</v>
      </c>
      <c r="P10" s="34">
        <f t="shared" si="18"/>
        <v>0</v>
      </c>
      <c r="Q10" s="29">
        <f t="shared" si="8"/>
        <v>29</v>
      </c>
      <c r="R10" s="29"/>
      <c r="S10" s="35">
        <v>1.37789203084832</v>
      </c>
      <c r="T10" s="28">
        <v>2952</v>
      </c>
      <c r="U10" s="36">
        <v>2200</v>
      </c>
      <c r="V10" s="37" t="s">
        <v>965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5.8527777777777769E-2</v>
      </c>
      <c r="AD10" s="39">
        <f t="shared" si="12"/>
        <v>-1.0499883333333331</v>
      </c>
      <c r="AE10" s="39">
        <v>-6.18</v>
      </c>
      <c r="AF10" s="39">
        <v>-17.6376256410256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38.49</v>
      </c>
      <c r="D11" s="29">
        <v>6</v>
      </c>
      <c r="E11" s="29">
        <v>1</v>
      </c>
      <c r="F11" s="30">
        <v>230.94</v>
      </c>
      <c r="G11" s="30">
        <v>0</v>
      </c>
      <c r="H11" s="31">
        <f t="shared" si="1"/>
        <v>0</v>
      </c>
      <c r="I11" s="31">
        <f t="shared" si="2"/>
        <v>0.22910122176256348</v>
      </c>
      <c r="J11" s="32">
        <f t="shared" si="5"/>
        <v>52.908636153846409</v>
      </c>
      <c r="K11" s="32">
        <f t="shared" si="3"/>
        <v>8.8181060256410682</v>
      </c>
      <c r="L11" s="29">
        <v>32</v>
      </c>
      <c r="M11" s="33">
        <f t="shared" si="6"/>
        <v>0.1875</v>
      </c>
      <c r="N11" s="29">
        <v>45</v>
      </c>
      <c r="O11" s="34">
        <f t="shared" ref="O11:P11" si="19">D11/7</f>
        <v>0.8571428571428571</v>
      </c>
      <c r="P11" s="34">
        <f t="shared" si="19"/>
        <v>0.14285714285714285</v>
      </c>
      <c r="Q11" s="29">
        <f t="shared" si="8"/>
        <v>45</v>
      </c>
      <c r="R11" s="29"/>
      <c r="S11" s="35">
        <v>1.0415094339622599</v>
      </c>
      <c r="T11" s="28">
        <v>840</v>
      </c>
      <c r="U11" s="36">
        <v>272</v>
      </c>
      <c r="V11" s="37" t="s">
        <v>966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5.8527777777777769E-2</v>
      </c>
      <c r="AD11" s="39">
        <f t="shared" si="12"/>
        <v>-0.48460999999999987</v>
      </c>
      <c r="AE11" s="39">
        <v>-6.18</v>
      </c>
      <c r="AF11" s="39">
        <v>-17.6376256410256</v>
      </c>
      <c r="AG11" s="39">
        <v>0</v>
      </c>
    </row>
    <row r="12" spans="1:33" ht="15.75" customHeight="1" x14ac:dyDescent="0.2">
      <c r="A12" s="28" t="s">
        <v>46</v>
      </c>
      <c r="B12" s="28" t="s">
        <v>967</v>
      </c>
      <c r="C12" s="15">
        <f t="shared" si="4"/>
        <v>38.99</v>
      </c>
      <c r="D12" s="29">
        <v>1</v>
      </c>
      <c r="E12" s="29">
        <v>1</v>
      </c>
      <c r="F12" s="30">
        <v>38.99</v>
      </c>
      <c r="G12" s="30">
        <v>0</v>
      </c>
      <c r="H12" s="31">
        <f t="shared" si="1"/>
        <v>0</v>
      </c>
      <c r="I12" s="31">
        <f t="shared" si="2"/>
        <v>0.23706350412005814</v>
      </c>
      <c r="J12" s="32">
        <f t="shared" si="5"/>
        <v>9.2431060256410671</v>
      </c>
      <c r="K12" s="32">
        <f t="shared" si="3"/>
        <v>9.2431060256410671</v>
      </c>
      <c r="L12" s="29">
        <v>32</v>
      </c>
      <c r="M12" s="33">
        <f t="shared" si="6"/>
        <v>3.125E-2</v>
      </c>
      <c r="N12" s="29">
        <v>42</v>
      </c>
      <c r="O12" s="34">
        <f t="shared" ref="O12:P12" si="20">D12/7</f>
        <v>0.14285714285714285</v>
      </c>
      <c r="P12" s="34">
        <f t="shared" si="20"/>
        <v>0.14285714285714285</v>
      </c>
      <c r="Q12" s="29">
        <f t="shared" si="8"/>
        <v>147</v>
      </c>
      <c r="R12" s="29"/>
      <c r="S12" s="35">
        <v>1.11066398390342</v>
      </c>
      <c r="T12" s="28">
        <v>360</v>
      </c>
      <c r="U12" s="36">
        <v>272</v>
      </c>
      <c r="V12" s="37" t="s">
        <v>968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5.8527777777777769E-2</v>
      </c>
      <c r="AD12" s="39">
        <f t="shared" si="12"/>
        <v>-8.0768333333333317E-2</v>
      </c>
      <c r="AE12" s="39">
        <v>-6.18</v>
      </c>
      <c r="AF12" s="39">
        <v>-17.6376256410256</v>
      </c>
      <c r="AG12" s="39">
        <v>0</v>
      </c>
    </row>
    <row r="13" spans="1:33" ht="15.75" customHeight="1" x14ac:dyDescent="0.2">
      <c r="A13" s="28" t="s">
        <v>47</v>
      </c>
      <c r="B13" s="28" t="s">
        <v>820</v>
      </c>
      <c r="C13" s="15">
        <f t="shared" si="4"/>
        <v>37.563333333333333</v>
      </c>
      <c r="D13" s="29">
        <v>3</v>
      </c>
      <c r="E13" s="29">
        <v>0</v>
      </c>
      <c r="F13" s="32">
        <v>112.69</v>
      </c>
      <c r="G13" s="30">
        <v>-0.08</v>
      </c>
      <c r="H13" s="31">
        <f t="shared" si="1"/>
        <v>7.0991214837163902E-4</v>
      </c>
      <c r="I13" s="31">
        <f t="shared" si="2"/>
        <v>0.21017299671665624</v>
      </c>
      <c r="J13" s="32">
        <f t="shared" si="5"/>
        <v>23.684394999999991</v>
      </c>
      <c r="K13" s="32">
        <f t="shared" si="3"/>
        <v>7.8947983333333305</v>
      </c>
      <c r="L13" s="29">
        <v>26</v>
      </c>
      <c r="M13" s="33">
        <f t="shared" si="6"/>
        <v>0.11538461538461539</v>
      </c>
      <c r="N13" s="29">
        <v>41</v>
      </c>
      <c r="O13" s="34">
        <f t="shared" ref="O13:P13" si="21">D13/7</f>
        <v>0.42857142857142855</v>
      </c>
      <c r="P13" s="34">
        <f t="shared" si="21"/>
        <v>0</v>
      </c>
      <c r="Q13" s="29">
        <f t="shared" si="8"/>
        <v>95</v>
      </c>
      <c r="R13" s="29"/>
      <c r="S13" s="35">
        <v>1.1252566735112901</v>
      </c>
      <c r="T13" s="28">
        <v>360</v>
      </c>
      <c r="U13" s="36">
        <v>272</v>
      </c>
      <c r="V13" s="37" t="s">
        <v>969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5.8527777777777769E-2</v>
      </c>
      <c r="AD13" s="39">
        <f t="shared" si="12"/>
        <v>-0.24230499999999994</v>
      </c>
      <c r="AE13" s="39">
        <v>-6.18</v>
      </c>
      <c r="AF13" s="39">
        <v>-17.746600000000001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32.856000000000002</v>
      </c>
      <c r="D14" s="29">
        <v>5</v>
      </c>
      <c r="E14" s="29">
        <v>0</v>
      </c>
      <c r="F14" s="32">
        <v>164.28</v>
      </c>
      <c r="G14" s="30">
        <v>0</v>
      </c>
      <c r="H14" s="31">
        <f t="shared" si="1"/>
        <v>0</v>
      </c>
      <c r="I14" s="31">
        <f t="shared" si="2"/>
        <v>0.1193155486567649</v>
      </c>
      <c r="J14" s="32">
        <f t="shared" si="5"/>
        <v>19.601158333333338</v>
      </c>
      <c r="K14" s="32">
        <f t="shared" si="3"/>
        <v>3.9202316666666674</v>
      </c>
      <c r="L14" s="29">
        <v>30</v>
      </c>
      <c r="M14" s="33">
        <f t="shared" si="6"/>
        <v>0.16666666666666666</v>
      </c>
      <c r="N14" s="29">
        <v>38</v>
      </c>
      <c r="O14" s="34">
        <f t="shared" ref="O14:P14" si="22">D14/7</f>
        <v>0.7142857142857143</v>
      </c>
      <c r="P14" s="34">
        <f t="shared" si="22"/>
        <v>0</v>
      </c>
      <c r="Q14" s="29">
        <f t="shared" si="8"/>
        <v>53</v>
      </c>
      <c r="R14" s="29"/>
      <c r="S14" s="35">
        <v>1.1964285714285701</v>
      </c>
      <c r="T14" s="28">
        <v>472</v>
      </c>
      <c r="U14" s="36">
        <v>272</v>
      </c>
      <c r="V14" s="37" t="s">
        <v>969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5.8527777777777769E-2</v>
      </c>
      <c r="AD14" s="39">
        <f t="shared" si="12"/>
        <v>-0.4038416666666666</v>
      </c>
      <c r="AE14" s="39">
        <v>-6.18</v>
      </c>
      <c r="AF14" s="39">
        <v>-17.746600000000001</v>
      </c>
      <c r="AG14" s="39">
        <v>0</v>
      </c>
    </row>
    <row r="15" spans="1:33" ht="15.75" customHeight="1" x14ac:dyDescent="0.2">
      <c r="A15" s="28" t="s">
        <v>49</v>
      </c>
      <c r="B15" s="28" t="s">
        <v>82</v>
      </c>
      <c r="C15" s="15">
        <f t="shared" si="4"/>
        <v>30.931428571428572</v>
      </c>
      <c r="D15" s="29">
        <v>7</v>
      </c>
      <c r="E15" s="29">
        <v>0</v>
      </c>
      <c r="F15" s="32">
        <v>216.52</v>
      </c>
      <c r="G15" s="30">
        <v>0</v>
      </c>
      <c r="H15" s="31">
        <f t="shared" si="1"/>
        <v>0</v>
      </c>
      <c r="I15" s="31">
        <f t="shared" si="2"/>
        <v>7.385193823511299E-2</v>
      </c>
      <c r="J15" s="32">
        <f t="shared" si="5"/>
        <v>15.990421666666665</v>
      </c>
      <c r="K15" s="32">
        <f t="shared" si="3"/>
        <v>2.2843459523809519</v>
      </c>
      <c r="L15" s="29">
        <v>26</v>
      </c>
      <c r="M15" s="33">
        <f t="shared" si="6"/>
        <v>0.26923076923076922</v>
      </c>
      <c r="N15" s="29">
        <v>31</v>
      </c>
      <c r="O15" s="34">
        <f t="shared" ref="O15:P15" si="23">D15/7</f>
        <v>1</v>
      </c>
      <c r="P15" s="34">
        <f t="shared" si="23"/>
        <v>0</v>
      </c>
      <c r="Q15" s="29">
        <f t="shared" si="8"/>
        <v>31</v>
      </c>
      <c r="R15" s="29"/>
      <c r="S15" s="35">
        <v>1.41361256544502</v>
      </c>
      <c r="T15" s="28">
        <v>472</v>
      </c>
      <c r="U15" s="36">
        <v>272</v>
      </c>
      <c r="V15" s="37" t="s">
        <v>969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5.8527777777777769E-2</v>
      </c>
      <c r="AD15" s="39">
        <f t="shared" si="12"/>
        <v>-0.56537833333333321</v>
      </c>
      <c r="AE15" s="39">
        <v>-6.18</v>
      </c>
      <c r="AF15" s="39">
        <v>-17.746600000000001</v>
      </c>
      <c r="AG15" s="39">
        <v>0</v>
      </c>
    </row>
    <row r="16" spans="1:33" ht="15.75" customHeight="1" x14ac:dyDescent="0.2">
      <c r="A16" s="28" t="s">
        <v>50</v>
      </c>
      <c r="B16" s="28" t="s">
        <v>970</v>
      </c>
      <c r="C16" s="15">
        <f t="shared" si="4"/>
        <v>29.99</v>
      </c>
      <c r="D16" s="29">
        <v>6</v>
      </c>
      <c r="E16" s="29">
        <v>0</v>
      </c>
      <c r="F16" s="32">
        <v>179.94</v>
      </c>
      <c r="G16" s="30">
        <v>0</v>
      </c>
      <c r="H16" s="31">
        <f t="shared" si="1"/>
        <v>0</v>
      </c>
      <c r="I16" s="31">
        <f t="shared" si="2"/>
        <v>4.9487551406024122E-2</v>
      </c>
      <c r="J16" s="32">
        <f t="shared" si="5"/>
        <v>8.9047899999999807</v>
      </c>
      <c r="K16" s="32">
        <f t="shared" si="3"/>
        <v>1.4841316666666635</v>
      </c>
      <c r="L16" s="29">
        <v>61</v>
      </c>
      <c r="M16" s="33">
        <f t="shared" si="6"/>
        <v>9.8360655737704916E-2</v>
      </c>
      <c r="N16" s="29">
        <v>24</v>
      </c>
      <c r="O16" s="34">
        <f t="shared" ref="O16:P16" si="24">D16/7</f>
        <v>0.8571428571428571</v>
      </c>
      <c r="P16" s="34">
        <f t="shared" si="24"/>
        <v>0</v>
      </c>
      <c r="Q16" s="29">
        <f t="shared" si="8"/>
        <v>28</v>
      </c>
      <c r="R16" s="29"/>
      <c r="S16" s="35">
        <v>1.5909090909090899</v>
      </c>
      <c r="T16" s="28">
        <v>472</v>
      </c>
      <c r="U16" s="36">
        <v>272</v>
      </c>
      <c r="V16" s="37" t="s">
        <v>971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5.8527777777777769E-2</v>
      </c>
      <c r="AD16" s="39">
        <f t="shared" si="12"/>
        <v>-0.48460999999999987</v>
      </c>
      <c r="AE16" s="39">
        <v>-6.18</v>
      </c>
      <c r="AF16" s="39">
        <v>-17.746600000000001</v>
      </c>
      <c r="AG16" s="39">
        <v>0</v>
      </c>
    </row>
    <row r="17" spans="1:33" ht="15.75" customHeight="1" x14ac:dyDescent="0.2">
      <c r="A17" s="28" t="s">
        <v>51</v>
      </c>
      <c r="B17" s="28" t="s">
        <v>82</v>
      </c>
      <c r="C17" s="15">
        <f t="shared" si="4"/>
        <v>32.581666666666671</v>
      </c>
      <c r="D17" s="29">
        <v>6</v>
      </c>
      <c r="E17" s="29">
        <v>0</v>
      </c>
      <c r="F17" s="32">
        <v>195.49</v>
      </c>
      <c r="G17" s="30">
        <v>0</v>
      </c>
      <c r="H17" s="31">
        <f t="shared" si="1"/>
        <v>0</v>
      </c>
      <c r="I17" s="31">
        <f t="shared" si="2"/>
        <v>0.11316328200930999</v>
      </c>
      <c r="J17" s="32">
        <f t="shared" si="5"/>
        <v>22.12229000000001</v>
      </c>
      <c r="K17" s="32">
        <f t="shared" si="3"/>
        <v>3.687048333333335</v>
      </c>
      <c r="L17" s="29">
        <v>47</v>
      </c>
      <c r="M17" s="33">
        <f t="shared" si="6"/>
        <v>0.1276595744680851</v>
      </c>
      <c r="N17" s="29">
        <v>21</v>
      </c>
      <c r="O17" s="34">
        <f t="shared" ref="O17:P17" si="25">D17/7</f>
        <v>0.8571428571428571</v>
      </c>
      <c r="P17" s="34">
        <f t="shared" si="25"/>
        <v>0</v>
      </c>
      <c r="Q17" s="29">
        <f t="shared" si="8"/>
        <v>24</v>
      </c>
      <c r="R17" s="29"/>
      <c r="S17" s="35">
        <v>1.73170731707317</v>
      </c>
      <c r="T17" s="28">
        <v>472</v>
      </c>
      <c r="U17" s="36">
        <v>272</v>
      </c>
      <c r="V17" s="37" t="s">
        <v>972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5.8527777777777769E-2</v>
      </c>
      <c r="AD17" s="39">
        <f t="shared" si="12"/>
        <v>-0.48460999999999987</v>
      </c>
      <c r="AE17" s="39">
        <v>-6.18</v>
      </c>
      <c r="AF17" s="39">
        <v>-17.746600000000001</v>
      </c>
      <c r="AG17" s="39">
        <v>0</v>
      </c>
    </row>
    <row r="18" spans="1:33" ht="15.75" customHeight="1" x14ac:dyDescent="0.2">
      <c r="A18" s="28" t="s">
        <v>52</v>
      </c>
      <c r="B18" s="28" t="s">
        <v>164</v>
      </c>
      <c r="C18" s="15">
        <f t="shared" si="4"/>
        <v>33.99</v>
      </c>
      <c r="D18" s="29">
        <v>1</v>
      </c>
      <c r="E18" s="29">
        <v>0</v>
      </c>
      <c r="F18" s="32">
        <v>33.99</v>
      </c>
      <c r="G18" s="30">
        <v>0</v>
      </c>
      <c r="H18" s="31">
        <f t="shared" si="1"/>
        <v>0</v>
      </c>
      <c r="I18" s="31">
        <f t="shared" si="2"/>
        <v>0.14369319407668921</v>
      </c>
      <c r="J18" s="32">
        <f t="shared" si="5"/>
        <v>4.8841316666666668</v>
      </c>
      <c r="K18" s="32">
        <f t="shared" si="3"/>
        <v>4.8841316666666668</v>
      </c>
      <c r="L18" s="29">
        <v>36</v>
      </c>
      <c r="M18" s="33">
        <f t="shared" si="6"/>
        <v>2.7777777777777776E-2</v>
      </c>
      <c r="N18" s="29">
        <v>18</v>
      </c>
      <c r="O18" s="34">
        <f t="shared" ref="O18:P18" si="26">D18/7</f>
        <v>0.14285714285714285</v>
      </c>
      <c r="P18" s="34">
        <f t="shared" si="26"/>
        <v>0</v>
      </c>
      <c r="Q18" s="29">
        <f t="shared" si="8"/>
        <v>126</v>
      </c>
      <c r="R18" s="29"/>
      <c r="S18" s="35">
        <v>1.7777777777777699</v>
      </c>
      <c r="T18" s="28">
        <v>112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5.8527777777777769E-2</v>
      </c>
      <c r="AD18" s="39">
        <f t="shared" si="12"/>
        <v>-8.0768333333333317E-2</v>
      </c>
      <c r="AE18" s="39">
        <v>-6.18</v>
      </c>
      <c r="AF18" s="39">
        <v>-17.746600000000001</v>
      </c>
      <c r="AG18" s="39">
        <v>0</v>
      </c>
    </row>
    <row r="19" spans="1:33" ht="15.75" customHeight="1" x14ac:dyDescent="0.2">
      <c r="A19" s="28" t="s">
        <v>54</v>
      </c>
      <c r="B19" s="28" t="s">
        <v>973</v>
      </c>
      <c r="C19" s="15">
        <f t="shared" si="4"/>
        <v>33.99</v>
      </c>
      <c r="D19" s="29">
        <v>17</v>
      </c>
      <c r="E19" s="29">
        <v>0</v>
      </c>
      <c r="F19" s="32">
        <v>577.83000000000004</v>
      </c>
      <c r="G19" s="30">
        <v>-36.159999999999997</v>
      </c>
      <c r="H19" s="31">
        <f t="shared" si="1"/>
        <v>6.2578959209456053E-2</v>
      </c>
      <c r="I19" s="31">
        <f t="shared" si="2"/>
        <v>8.1114234867233112E-2</v>
      </c>
      <c r="J19" s="32">
        <f t="shared" si="5"/>
        <v>46.870238333333312</v>
      </c>
      <c r="K19" s="32">
        <f t="shared" si="3"/>
        <v>2.7570728431372538</v>
      </c>
      <c r="L19" s="29">
        <v>43</v>
      </c>
      <c r="M19" s="33">
        <f t="shared" si="6"/>
        <v>0.39534883720930231</v>
      </c>
      <c r="N19" s="29">
        <v>94</v>
      </c>
      <c r="O19" s="34">
        <f t="shared" ref="O19:P19" si="27">D19/7</f>
        <v>2.4285714285714284</v>
      </c>
      <c r="P19" s="34">
        <f t="shared" si="27"/>
        <v>0</v>
      </c>
      <c r="Q19" s="29">
        <f t="shared" si="8"/>
        <v>38</v>
      </c>
      <c r="R19" s="29"/>
      <c r="S19" s="35">
        <v>1.3567251461988299</v>
      </c>
      <c r="T19" s="28">
        <v>112</v>
      </c>
      <c r="U19" s="36" t="s">
        <v>33</v>
      </c>
      <c r="V19" s="37" t="s">
        <v>33</v>
      </c>
      <c r="W19" s="28">
        <v>4</v>
      </c>
      <c r="X19" s="38">
        <f t="shared" si="9"/>
        <v>0.23529411764705882</v>
      </c>
      <c r="Y19" s="39">
        <f t="shared" si="10"/>
        <v>9.0399999999999991</v>
      </c>
      <c r="Z19" s="28">
        <v>0</v>
      </c>
      <c r="AA19" s="28" t="s">
        <v>34</v>
      </c>
      <c r="AB19" s="40">
        <f t="shared" si="11"/>
        <v>-0.69</v>
      </c>
      <c r="AC19" s="41">
        <v>5.8527777777777769E-2</v>
      </c>
      <c r="AD19" s="39">
        <f t="shared" si="12"/>
        <v>-1.3730616666666664</v>
      </c>
      <c r="AE19" s="39">
        <v>-6.18</v>
      </c>
      <c r="AF19" s="39">
        <v>-17.746600000000001</v>
      </c>
      <c r="AG19" s="39">
        <v>0</v>
      </c>
    </row>
    <row r="20" spans="1:33" ht="15.75" customHeight="1" x14ac:dyDescent="0.2">
      <c r="A20" s="28" t="s">
        <v>55</v>
      </c>
      <c r="B20" s="28" t="s">
        <v>82</v>
      </c>
      <c r="C20" s="15">
        <f t="shared" si="4"/>
        <v>34.965384615384622</v>
      </c>
      <c r="D20" s="29">
        <v>13</v>
      </c>
      <c r="E20" s="29">
        <v>0</v>
      </c>
      <c r="F20" s="32">
        <v>454.55000000000007</v>
      </c>
      <c r="G20" s="30">
        <v>-16.64</v>
      </c>
      <c r="H20" s="31">
        <f t="shared" si="1"/>
        <v>3.660763392366076E-2</v>
      </c>
      <c r="I20" s="31">
        <f t="shared" si="2"/>
        <v>0.12678849778168896</v>
      </c>
      <c r="J20" s="32">
        <f t="shared" si="5"/>
        <v>57.631711666666732</v>
      </c>
      <c r="K20" s="32">
        <f t="shared" si="3"/>
        <v>4.4332085897435949</v>
      </c>
      <c r="L20" s="29">
        <v>53</v>
      </c>
      <c r="M20" s="33">
        <f t="shared" si="6"/>
        <v>0.24528301886792453</v>
      </c>
      <c r="N20" s="29">
        <v>77</v>
      </c>
      <c r="O20" s="34">
        <f t="shared" ref="O20:P20" si="28">D20/7</f>
        <v>1.8571428571428572</v>
      </c>
      <c r="P20" s="34">
        <f t="shared" si="28"/>
        <v>0</v>
      </c>
      <c r="Q20" s="29">
        <f t="shared" si="8"/>
        <v>41</v>
      </c>
      <c r="R20" s="29"/>
      <c r="S20" s="35">
        <v>1.61732851985559</v>
      </c>
      <c r="T20" s="28">
        <v>112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16.64</v>
      </c>
      <c r="Z20" s="28">
        <v>1</v>
      </c>
      <c r="AA20" s="28" t="s">
        <v>34</v>
      </c>
      <c r="AB20" s="40">
        <f t="shared" si="11"/>
        <v>-0.69</v>
      </c>
      <c r="AC20" s="41">
        <v>5.8527777777777769E-2</v>
      </c>
      <c r="AD20" s="39">
        <f t="shared" si="12"/>
        <v>-1.0499883333333331</v>
      </c>
      <c r="AE20" s="39">
        <v>-6.18</v>
      </c>
      <c r="AF20" s="39">
        <v>-17.746600000000001</v>
      </c>
      <c r="AG20" s="39">
        <v>0</v>
      </c>
    </row>
    <row r="21" spans="1:33" ht="15.75" customHeight="1" x14ac:dyDescent="0.2">
      <c r="A21" s="28" t="s">
        <v>56</v>
      </c>
      <c r="B21" s="28" t="s">
        <v>974</v>
      </c>
      <c r="C21" s="15">
        <f t="shared" si="4"/>
        <v>37.058571428571433</v>
      </c>
      <c r="D21" s="29">
        <v>7</v>
      </c>
      <c r="E21" s="29">
        <v>1</v>
      </c>
      <c r="F21" s="32">
        <v>259.41000000000003</v>
      </c>
      <c r="G21" s="30">
        <v>0</v>
      </c>
      <c r="H21" s="31">
        <f t="shared" si="1"/>
        <v>0</v>
      </c>
      <c r="I21" s="31">
        <f t="shared" si="2"/>
        <v>0.2021777173843208</v>
      </c>
      <c r="J21" s="32">
        <f t="shared" si="5"/>
        <v>52.446921666666668</v>
      </c>
      <c r="K21" s="32">
        <f t="shared" si="3"/>
        <v>7.4924173809523813</v>
      </c>
      <c r="L21" s="29">
        <v>36</v>
      </c>
      <c r="M21" s="33">
        <f t="shared" si="6"/>
        <v>0.19444444444444445</v>
      </c>
      <c r="N21" s="29">
        <v>59</v>
      </c>
      <c r="O21" s="34">
        <f t="shared" ref="O21:P21" si="29">D21/7</f>
        <v>1</v>
      </c>
      <c r="P21" s="34">
        <f t="shared" si="29"/>
        <v>0.14285714285714285</v>
      </c>
      <c r="Q21" s="29">
        <f t="shared" si="8"/>
        <v>51</v>
      </c>
      <c r="R21" s="29"/>
      <c r="S21" s="35">
        <v>1.8515283842794701</v>
      </c>
      <c r="T21" s="28">
        <v>112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5.8527777777777769E-2</v>
      </c>
      <c r="AD21" s="39">
        <f t="shared" si="12"/>
        <v>-0.56537833333333321</v>
      </c>
      <c r="AE21" s="39">
        <v>-6.18</v>
      </c>
      <c r="AF21" s="39">
        <v>-17.746600000000001</v>
      </c>
      <c r="AG21" s="39">
        <v>0</v>
      </c>
    </row>
    <row r="22" spans="1:33" ht="15.75" customHeight="1" x14ac:dyDescent="0.2">
      <c r="A22" s="28" t="s">
        <v>57</v>
      </c>
      <c r="B22" s="28" t="s">
        <v>424</v>
      </c>
      <c r="C22" s="15">
        <f t="shared" si="4"/>
        <v>37.518571428571427</v>
      </c>
      <c r="D22" s="29">
        <v>14</v>
      </c>
      <c r="E22" s="29">
        <v>2</v>
      </c>
      <c r="F22" s="30">
        <v>525.26</v>
      </c>
      <c r="G22" s="30">
        <v>0</v>
      </c>
      <c r="H22" s="31">
        <f t="shared" si="1"/>
        <v>0</v>
      </c>
      <c r="I22" s="31">
        <f t="shared" si="2"/>
        <v>0.21012040386348346</v>
      </c>
      <c r="J22" s="32">
        <f t="shared" si="5"/>
        <v>110.36784333333333</v>
      </c>
      <c r="K22" s="32">
        <f t="shared" si="3"/>
        <v>7.8834173809523804</v>
      </c>
      <c r="L22" s="29">
        <v>55</v>
      </c>
      <c r="M22" s="33">
        <f t="shared" si="6"/>
        <v>0.25454545454545452</v>
      </c>
      <c r="N22" s="29">
        <v>47</v>
      </c>
      <c r="O22" s="34">
        <f t="shared" ref="O22:P22" si="30">D22/7</f>
        <v>2</v>
      </c>
      <c r="P22" s="34">
        <f t="shared" si="30"/>
        <v>0.2857142857142857</v>
      </c>
      <c r="Q22" s="29">
        <f t="shared" si="8"/>
        <v>20</v>
      </c>
      <c r="R22" s="29"/>
      <c r="S22" s="35">
        <v>2</v>
      </c>
      <c r="T22" s="28">
        <v>112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5.8527777777777769E-2</v>
      </c>
      <c r="AD22" s="39">
        <f t="shared" si="12"/>
        <v>-1.1307566666666664</v>
      </c>
      <c r="AE22" s="39">
        <v>-6.18</v>
      </c>
      <c r="AF22" s="39">
        <v>-17.746600000000001</v>
      </c>
      <c r="AG22" s="39">
        <v>0</v>
      </c>
    </row>
    <row r="23" spans="1:33" ht="15.75" customHeight="1" x14ac:dyDescent="0.2">
      <c r="A23" s="28" t="s">
        <v>58</v>
      </c>
      <c r="B23" s="28" t="s">
        <v>154</v>
      </c>
      <c r="C23" s="15">
        <f t="shared" si="4"/>
        <v>40.348333333333336</v>
      </c>
      <c r="D23" s="29">
        <v>6</v>
      </c>
      <c r="E23" s="29">
        <v>0</v>
      </c>
      <c r="F23" s="32">
        <v>242.09000000000003</v>
      </c>
      <c r="G23" s="30">
        <v>0</v>
      </c>
      <c r="H23" s="31">
        <f t="shared" si="1"/>
        <v>0</v>
      </c>
      <c r="I23" s="31">
        <f t="shared" si="2"/>
        <v>0.2549972737411707</v>
      </c>
      <c r="J23" s="32">
        <f t="shared" si="5"/>
        <v>61.732290000000027</v>
      </c>
      <c r="K23" s="32">
        <f t="shared" si="3"/>
        <v>10.288715000000005</v>
      </c>
      <c r="L23" s="29">
        <v>43</v>
      </c>
      <c r="M23" s="33">
        <f t="shared" si="6"/>
        <v>0.13953488372093023</v>
      </c>
      <c r="N23" s="29">
        <v>48</v>
      </c>
      <c r="O23" s="34">
        <f t="shared" ref="O23:P23" si="31">D23/7</f>
        <v>0.8571428571428571</v>
      </c>
      <c r="P23" s="34">
        <f t="shared" si="31"/>
        <v>0</v>
      </c>
      <c r="Q23" s="29">
        <f t="shared" si="8"/>
        <v>56</v>
      </c>
      <c r="R23" s="29"/>
      <c r="S23" s="35">
        <v>1.4151624548736399</v>
      </c>
      <c r="T23" s="28">
        <v>112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5.8527777777777769E-2</v>
      </c>
      <c r="AD23" s="39">
        <f t="shared" si="12"/>
        <v>-0.48460999999999987</v>
      </c>
      <c r="AE23" s="39">
        <v>-6.18</v>
      </c>
      <c r="AF23" s="39">
        <v>-17.746600000000001</v>
      </c>
      <c r="AG23" s="39">
        <v>0</v>
      </c>
    </row>
    <row r="24" spans="1:33" ht="15.75" customHeight="1" x14ac:dyDescent="0.2">
      <c r="A24" s="28" t="s">
        <v>59</v>
      </c>
      <c r="B24" s="28" t="s">
        <v>154</v>
      </c>
      <c r="C24" s="15">
        <f t="shared" si="4"/>
        <v>40.450000000000003</v>
      </c>
      <c r="D24" s="29">
        <v>10</v>
      </c>
      <c r="E24" s="29">
        <v>0</v>
      </c>
      <c r="F24" s="32">
        <v>404.50000000000006</v>
      </c>
      <c r="G24" s="32">
        <v>0</v>
      </c>
      <c r="H24" s="31">
        <f t="shared" si="1"/>
        <v>0</v>
      </c>
      <c r="I24" s="31">
        <f t="shared" si="2"/>
        <v>0.25649274824886698</v>
      </c>
      <c r="J24" s="32">
        <f t="shared" si="5"/>
        <v>103.75131666666671</v>
      </c>
      <c r="K24" s="32">
        <f t="shared" si="3"/>
        <v>10.375131666666672</v>
      </c>
      <c r="L24" s="29">
        <v>49</v>
      </c>
      <c r="M24" s="33">
        <f t="shared" si="6"/>
        <v>0.20408163265306123</v>
      </c>
      <c r="N24" s="29">
        <v>39</v>
      </c>
      <c r="O24" s="34">
        <f t="shared" ref="O24:P24" si="32">D24/7</f>
        <v>1.4285714285714286</v>
      </c>
      <c r="P24" s="34">
        <f t="shared" si="32"/>
        <v>0</v>
      </c>
      <c r="Q24" s="29">
        <f t="shared" si="8"/>
        <v>27</v>
      </c>
      <c r="R24" s="29"/>
      <c r="S24" s="35">
        <v>1.63404255319148</v>
      </c>
      <c r="T24" s="28">
        <v>112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5.8527777777777769E-2</v>
      </c>
      <c r="AD24" s="39">
        <f t="shared" si="12"/>
        <v>-0.8076833333333332</v>
      </c>
      <c r="AE24" s="39">
        <v>-6.18</v>
      </c>
      <c r="AF24" s="39">
        <v>-17.746600000000001</v>
      </c>
      <c r="AG24" s="39">
        <v>0</v>
      </c>
    </row>
    <row r="25" spans="1:33" ht="15.75" customHeight="1" x14ac:dyDescent="0.2">
      <c r="A25" s="14" t="s">
        <v>60</v>
      </c>
      <c r="B25" s="28" t="s">
        <v>154</v>
      </c>
      <c r="C25" s="15">
        <f t="shared" si="4"/>
        <v>41.716666666666669</v>
      </c>
      <c r="D25" s="16">
        <v>6</v>
      </c>
      <c r="E25" s="16">
        <v>1</v>
      </c>
      <c r="F25" s="17">
        <v>250.3</v>
      </c>
      <c r="G25" s="17">
        <v>0</v>
      </c>
      <c r="H25" s="31">
        <f t="shared" si="1"/>
        <v>0</v>
      </c>
      <c r="I25" s="31">
        <f t="shared" si="2"/>
        <v>0.27443224131042743</v>
      </c>
      <c r="J25" s="32">
        <f t="shared" si="5"/>
        <v>68.690389999999994</v>
      </c>
      <c r="K25" s="32">
        <f t="shared" si="3"/>
        <v>11.448398333333332</v>
      </c>
      <c r="L25" s="16">
        <v>39</v>
      </c>
      <c r="M25" s="33">
        <f t="shared" si="6"/>
        <v>0.15384615384615385</v>
      </c>
      <c r="N25" s="16">
        <v>31</v>
      </c>
      <c r="O25" s="34">
        <f t="shared" ref="O25:P25" si="33">D25/7</f>
        <v>0.8571428571428571</v>
      </c>
      <c r="P25" s="34">
        <f t="shared" si="33"/>
        <v>0.14285714285714285</v>
      </c>
      <c r="Q25" s="29">
        <f t="shared" si="8"/>
        <v>31</v>
      </c>
      <c r="R25" s="29"/>
      <c r="S25" s="21">
        <v>2.3771428571428568</v>
      </c>
      <c r="T25" s="28">
        <v>112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5.8527777777777769E-2</v>
      </c>
      <c r="AD25" s="39">
        <f t="shared" si="12"/>
        <v>-0.48460999999999987</v>
      </c>
      <c r="AE25" s="25">
        <v>-6.18</v>
      </c>
      <c r="AF25" s="25">
        <v>-17.75</v>
      </c>
      <c r="AG25" s="25">
        <v>0</v>
      </c>
    </row>
    <row r="26" spans="1:33" ht="15.75" customHeight="1" x14ac:dyDescent="0.2">
      <c r="A26" s="14" t="s">
        <v>61</v>
      </c>
      <c r="B26" s="14" t="s">
        <v>975</v>
      </c>
      <c r="C26" s="15">
        <f t="shared" si="4"/>
        <v>40.692500000000003</v>
      </c>
      <c r="D26" s="16">
        <v>8</v>
      </c>
      <c r="E26" s="16">
        <v>0</v>
      </c>
      <c r="F26" s="17">
        <v>325.54000000000002</v>
      </c>
      <c r="G26" s="17">
        <v>0</v>
      </c>
      <c r="H26" s="31">
        <f t="shared" si="1"/>
        <v>0</v>
      </c>
      <c r="I26" s="31">
        <f t="shared" si="2"/>
        <v>0.25757219798898234</v>
      </c>
      <c r="J26" s="32">
        <f t="shared" si="5"/>
        <v>83.850053333333321</v>
      </c>
      <c r="K26" s="32">
        <f t="shared" si="3"/>
        <v>10.481256666666665</v>
      </c>
      <c r="L26" s="16">
        <v>56</v>
      </c>
      <c r="M26" s="33">
        <f t="shared" si="6"/>
        <v>0.14285714285714285</v>
      </c>
      <c r="N26" s="16">
        <v>23</v>
      </c>
      <c r="O26" s="34">
        <f t="shared" ref="O26:P26" si="34">D26/7</f>
        <v>1.1428571428571428</v>
      </c>
      <c r="P26" s="34">
        <f t="shared" si="34"/>
        <v>0</v>
      </c>
      <c r="Q26" s="29">
        <f t="shared" si="8"/>
        <v>20</v>
      </c>
      <c r="R26" s="29"/>
      <c r="S26" s="21">
        <v>2.5868263473053892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5.8527777777777769E-2</v>
      </c>
      <c r="AD26" s="39">
        <f t="shared" si="12"/>
        <v>-0.64614666666666654</v>
      </c>
      <c r="AE26" s="25">
        <v>-6.28</v>
      </c>
      <c r="AF26" s="25">
        <v>-17.746600000000001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41.556249999999999</v>
      </c>
      <c r="D27" s="16">
        <v>8</v>
      </c>
      <c r="E27" s="16">
        <v>0</v>
      </c>
      <c r="F27" s="17">
        <v>332.45</v>
      </c>
      <c r="G27" s="17">
        <v>0</v>
      </c>
      <c r="H27" s="31">
        <f t="shared" si="1"/>
        <v>0</v>
      </c>
      <c r="I27" s="31">
        <f t="shared" si="2"/>
        <v>0.26988585752243438</v>
      </c>
      <c r="J27" s="32">
        <f t="shared" si="5"/>
        <v>89.7235533333333</v>
      </c>
      <c r="K27" s="32">
        <f t="shared" si="3"/>
        <v>11.215444166666662</v>
      </c>
      <c r="L27" s="16">
        <v>35</v>
      </c>
      <c r="M27" s="33">
        <f t="shared" si="6"/>
        <v>0.22857142857142856</v>
      </c>
      <c r="N27" s="16">
        <v>16</v>
      </c>
      <c r="O27" s="34">
        <f t="shared" ref="O27:P27" si="35">D27/7</f>
        <v>1.1428571428571428</v>
      </c>
      <c r="P27" s="34">
        <f t="shared" si="35"/>
        <v>0</v>
      </c>
      <c r="Q27" s="29">
        <f t="shared" si="8"/>
        <v>14</v>
      </c>
      <c r="R27" s="29"/>
      <c r="S27" s="21">
        <v>1.8600823045267489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5.8527777777777769E-2</v>
      </c>
      <c r="AD27" s="39">
        <f t="shared" si="12"/>
        <v>-0.64614666666666654</v>
      </c>
      <c r="AE27" s="25">
        <v>-6.28</v>
      </c>
      <c r="AF27" s="25">
        <v>-17.746600000000001</v>
      </c>
      <c r="AG27" s="25">
        <v>0</v>
      </c>
    </row>
    <row r="28" spans="1:33" ht="15.75" customHeight="1" x14ac:dyDescent="0.2">
      <c r="A28" s="14" t="s">
        <v>63</v>
      </c>
      <c r="B28" s="14" t="s">
        <v>83</v>
      </c>
      <c r="C28" s="15">
        <f t="shared" si="4"/>
        <v>42.658888888888889</v>
      </c>
      <c r="D28" s="16">
        <v>9</v>
      </c>
      <c r="E28" s="16">
        <v>0</v>
      </c>
      <c r="F28" s="17">
        <v>383.93</v>
      </c>
      <c r="G28" s="17">
        <v>0</v>
      </c>
      <c r="H28" s="31">
        <f t="shared" si="1"/>
        <v>0</v>
      </c>
      <c r="I28" s="31">
        <f t="shared" si="2"/>
        <v>0.28488053811892794</v>
      </c>
      <c r="J28" s="32">
        <f t="shared" si="5"/>
        <v>109.374185</v>
      </c>
      <c r="K28" s="32">
        <f t="shared" si="3"/>
        <v>12.152687222222221</v>
      </c>
      <c r="L28" s="16">
        <v>39</v>
      </c>
      <c r="M28" s="33">
        <f t="shared" si="6"/>
        <v>0.23076923076923078</v>
      </c>
      <c r="N28" s="16">
        <v>6</v>
      </c>
      <c r="O28" s="34">
        <f t="shared" ref="O28:P28" si="36">D28/7</f>
        <v>1.2857142857142858</v>
      </c>
      <c r="P28" s="34">
        <f t="shared" si="36"/>
        <v>0</v>
      </c>
      <c r="Q28" s="29">
        <f t="shared" si="8"/>
        <v>4</v>
      </c>
      <c r="R28" s="29"/>
      <c r="S28" s="21">
        <v>2.200956937799043</v>
      </c>
      <c r="T28" s="14" t="s">
        <v>33</v>
      </c>
      <c r="U28" s="22" t="s">
        <v>33</v>
      </c>
      <c r="V28" s="43" t="s">
        <v>976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5.8527777777777769E-2</v>
      </c>
      <c r="AD28" s="39">
        <f t="shared" si="12"/>
        <v>-0.72691499999999987</v>
      </c>
      <c r="AE28" s="25">
        <v>-6.28</v>
      </c>
      <c r="AF28" s="25">
        <v>-17.746600000000001</v>
      </c>
      <c r="AG28" s="25">
        <v>0</v>
      </c>
    </row>
    <row r="29" spans="1:33" ht="15.75" customHeight="1" x14ac:dyDescent="0.2">
      <c r="A29" s="14" t="s">
        <v>65</v>
      </c>
      <c r="B29" s="14" t="s">
        <v>977</v>
      </c>
      <c r="C29" s="15">
        <f t="shared" si="4"/>
        <v>41.99</v>
      </c>
      <c r="D29" s="16">
        <v>3</v>
      </c>
      <c r="E29" s="16">
        <v>0</v>
      </c>
      <c r="F29" s="17">
        <v>125.97</v>
      </c>
      <c r="G29" s="17">
        <v>0</v>
      </c>
      <c r="H29" s="31">
        <f t="shared" si="1"/>
        <v>0</v>
      </c>
      <c r="I29" s="31">
        <f t="shared" si="2"/>
        <v>0.21795318797134242</v>
      </c>
      <c r="J29" s="32">
        <f t="shared" si="5"/>
        <v>27.455563088750004</v>
      </c>
      <c r="K29" s="32">
        <f t="shared" si="3"/>
        <v>9.1518543629166675</v>
      </c>
      <c r="L29" s="16">
        <v>29</v>
      </c>
      <c r="M29" s="33">
        <f t="shared" si="6"/>
        <v>0.10344827586206896</v>
      </c>
      <c r="N29" s="16">
        <v>4</v>
      </c>
      <c r="O29" s="34">
        <f t="shared" ref="O29:P29" si="37">D29/7</f>
        <v>0.42857142857142855</v>
      </c>
      <c r="P29" s="34">
        <f t="shared" si="37"/>
        <v>0</v>
      </c>
      <c r="Q29" s="29">
        <f t="shared" si="8"/>
        <v>9</v>
      </c>
      <c r="R29" s="29"/>
      <c r="S29" s="21">
        <v>2.904458598726114</v>
      </c>
      <c r="T29" s="14" t="s">
        <v>33</v>
      </c>
      <c r="U29" s="22" t="s">
        <v>33</v>
      </c>
      <c r="V29" s="43" t="s">
        <v>976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5.8527777777777769E-2</v>
      </c>
      <c r="AD29" s="39">
        <f t="shared" si="12"/>
        <v>-0.24230499999999994</v>
      </c>
      <c r="AE29" s="25">
        <v>-6.28</v>
      </c>
      <c r="AF29" s="25">
        <v>-20.178877303749999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45.72</v>
      </c>
      <c r="D30" s="16">
        <v>3</v>
      </c>
      <c r="E30" s="16">
        <v>0</v>
      </c>
      <c r="F30" s="17">
        <v>137.16</v>
      </c>
      <c r="G30" s="17">
        <v>0</v>
      </c>
      <c r="H30" s="31">
        <f t="shared" si="1"/>
        <v>0</v>
      </c>
      <c r="I30" s="31">
        <f t="shared" si="2"/>
        <v>0.29689619382985699</v>
      </c>
      <c r="J30" s="32">
        <f t="shared" si="5"/>
        <v>40.722281945703187</v>
      </c>
      <c r="K30" s="32">
        <f t="shared" si="3"/>
        <v>13.574093981901063</v>
      </c>
      <c r="L30" s="16">
        <v>34</v>
      </c>
      <c r="M30" s="33">
        <f t="shared" si="6"/>
        <v>8.8235294117647065E-2</v>
      </c>
      <c r="N30" s="16">
        <v>1</v>
      </c>
      <c r="O30" s="34">
        <f t="shared" ref="O30:P30" si="38">D30/7</f>
        <v>0.42857142857142855</v>
      </c>
      <c r="P30" s="34">
        <f t="shared" si="38"/>
        <v>0</v>
      </c>
      <c r="Q30" s="29">
        <f t="shared" si="8"/>
        <v>2</v>
      </c>
      <c r="R30" s="29"/>
      <c r="S30" s="21">
        <v>3.1111111111111112</v>
      </c>
      <c r="T30" s="14" t="s">
        <v>33</v>
      </c>
      <c r="U30" s="22" t="s">
        <v>33</v>
      </c>
      <c r="V30" s="43" t="s">
        <v>976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5.8527777777777769E-2</v>
      </c>
      <c r="AD30" s="39">
        <f t="shared" si="12"/>
        <v>-0.24230499999999994</v>
      </c>
      <c r="AE30" s="25">
        <v>-6.28</v>
      </c>
      <c r="AF30" s="25">
        <v>-18.927137684765601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4"/>
        <v>44.86</v>
      </c>
      <c r="D31" s="16">
        <v>1</v>
      </c>
      <c r="E31" s="16">
        <v>0</v>
      </c>
      <c r="F31" s="17">
        <v>44.86</v>
      </c>
      <c r="G31" s="44">
        <v>0</v>
      </c>
      <c r="H31" s="31">
        <f t="shared" si="1"/>
        <v>0</v>
      </c>
      <c r="I31" s="31">
        <f t="shared" si="2"/>
        <v>0.28629277712663931</v>
      </c>
      <c r="J31" s="32">
        <f t="shared" si="5"/>
        <v>12.84309398190104</v>
      </c>
      <c r="K31" s="32">
        <f t="shared" si="3"/>
        <v>12.84309398190104</v>
      </c>
      <c r="L31" s="16">
        <v>11</v>
      </c>
      <c r="M31" s="33">
        <f t="shared" si="6"/>
        <v>9.0909090909090912E-2</v>
      </c>
      <c r="N31" s="16">
        <v>0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0</v>
      </c>
      <c r="R31" s="29"/>
      <c r="S31" s="21" t="e">
        <v>#N/A</v>
      </c>
      <c r="T31" s="14">
        <v>112</v>
      </c>
      <c r="U31" s="22" t="s">
        <v>33</v>
      </c>
      <c r="V31" s="43" t="s">
        <v>976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5.8527777777777769E-2</v>
      </c>
      <c r="AD31" s="39">
        <f t="shared" si="12"/>
        <v>-8.0768333333333317E-2</v>
      </c>
      <c r="AE31" s="45">
        <v>-6.28</v>
      </c>
      <c r="AF31" s="45">
        <v>-18.927137684765626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41.99</v>
      </c>
      <c r="D32" s="54">
        <v>1</v>
      </c>
      <c r="E32" s="54">
        <v>2</v>
      </c>
      <c r="F32" s="55">
        <v>41.99</v>
      </c>
      <c r="G32" s="55">
        <v>0</v>
      </c>
      <c r="H32" s="31">
        <f t="shared" si="1"/>
        <v>0</v>
      </c>
      <c r="I32" s="31">
        <f t="shared" si="2"/>
        <v>0.24776360995239491</v>
      </c>
      <c r="J32" s="32">
        <f t="shared" si="5"/>
        <v>10.403593981901063</v>
      </c>
      <c r="K32" s="32">
        <f t="shared" si="3"/>
        <v>10.403593981901063</v>
      </c>
      <c r="L32" s="54">
        <v>0</v>
      </c>
      <c r="M32" s="33" t="str">
        <f t="shared" si="6"/>
        <v>-</v>
      </c>
      <c r="N32" s="54">
        <v>65</v>
      </c>
      <c r="O32" s="34">
        <f t="shared" si="39"/>
        <v>0.14285714285714285</v>
      </c>
      <c r="P32" s="34">
        <f t="shared" si="39"/>
        <v>0.2857142857142857</v>
      </c>
      <c r="Q32" s="29">
        <f t="shared" si="8"/>
        <v>151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1.7241379310344831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5.8527777777777769E-2</v>
      </c>
      <c r="AD32" s="39">
        <f t="shared" si="12"/>
        <v>-8.0768333333333317E-2</v>
      </c>
      <c r="AE32" s="60">
        <v>-6.28</v>
      </c>
      <c r="AF32" s="60">
        <v>-18.927137684765601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19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Cabinet Handles - Modern Squared Drawer Pulls - 25 Pack of Kitchen Cabinet Hardware")</f>
        <v>Black Cabinet Handles - Modern Squared Drawer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Info!B1:BJ5000""),2,FALSE),"""")"),"B07YX4KPD3")</f>
        <v>B07YX4KPD3</v>
      </c>
      <c r="B2" s="2" t="s">
        <v>978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28.148014335018356</v>
      </c>
      <c r="D3" s="4">
        <f>SUM(D4:D99702)</f>
        <v>564</v>
      </c>
      <c r="E3" s="4"/>
      <c r="F3" s="5">
        <f t="shared" ref="F3:G3" si="0">SUM(F4:F99702)</f>
        <v>19766.36</v>
      </c>
      <c r="G3" s="5">
        <f t="shared" si="0"/>
        <v>-108.91999999999999</v>
      </c>
      <c r="H3" s="6">
        <f t="shared" ref="H3:H32" si="1">G3/F3*-1</f>
        <v>5.5103721676626341E-3</v>
      </c>
      <c r="I3" s="7">
        <f t="shared" ref="I3:I32" si="2">J3/F3</f>
        <v>0.18888450793241018</v>
      </c>
      <c r="J3" s="5">
        <f>SUM(J4:J99702)</f>
        <v>3733.5591822148754</v>
      </c>
      <c r="K3" s="5">
        <f t="shared" ref="K3:K32" si="3">J3/D3</f>
        <v>6.6197857840689283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Sheet!a1:g5000""),2,FALSE),"""")"),"5 - March
5 - April
5 - May
6 - June
6 - July
6 - Aug
6 - Sept
6 - Oct
6 - Nov
5 - Dec
5 - Jan
5 - Feb")</f>
        <v>5 - March
5 - April
5 - May
6 - June
6 - July
6 - Aug
6 - Sept
6 - Oct
6 - Nov
5 - Dec
5 - Jan
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QTY-33")</f>
        <v>Del QTY-33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QTY-160")</f>
        <v>US QTY-160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11</v>
      </c>
      <c r="X3" s="6">
        <f>W3/D3</f>
        <v>1.9503546099290781E-2</v>
      </c>
      <c r="Y3" s="5"/>
      <c r="Z3" s="4"/>
      <c r="AA3" s="4"/>
      <c r="AB3" s="4"/>
      <c r="AC3" s="4"/>
      <c r="AD3" s="5">
        <f>SUM(AD4:AD99702)</f>
        <v>-46.740091720835139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Info!B2:BZ3000""),37,FALSE)),"""")*-1"),-17.6458121847656)</f>
        <v>-17.6458121847656</v>
      </c>
      <c r="AG3" s="5">
        <f>SUM(AG4:AG99702)</f>
        <v>-36.200000000000003</v>
      </c>
    </row>
    <row r="4" spans="1:33" ht="15.75" customHeight="1" x14ac:dyDescent="0.2">
      <c r="A4" s="14" t="s">
        <v>31</v>
      </c>
      <c r="B4" s="14" t="s">
        <v>979</v>
      </c>
      <c r="C4" s="15">
        <f t="shared" ref="C4:C32" si="4">IFERROR(F4/D4," - ")</f>
        <v>29.921034482758625</v>
      </c>
      <c r="D4" s="16">
        <v>29</v>
      </c>
      <c r="E4" s="16">
        <v>1</v>
      </c>
      <c r="F4" s="17">
        <v>867.71000000000015</v>
      </c>
      <c r="G4" s="17">
        <v>-28.62</v>
      </c>
      <c r="H4" s="18">
        <f t="shared" si="1"/>
        <v>3.2983370019937529E-2</v>
      </c>
      <c r="I4" s="18">
        <f t="shared" si="2"/>
        <v>6.436665338176295E-2</v>
      </c>
      <c r="J4" s="17">
        <f t="shared" ref="J4:J32" si="5">F4*0.85+G4+AF4*D4+D4*AE4+AG4+AD4</f>
        <v>55.851588805889534</v>
      </c>
      <c r="K4" s="17">
        <f t="shared" si="3"/>
        <v>1.9259168553755013</v>
      </c>
      <c r="L4" s="16">
        <v>38</v>
      </c>
      <c r="M4" s="19">
        <f t="shared" ref="M4:M32" si="6">IFERROR(D4/L4,"-")</f>
        <v>0.76315789473684215</v>
      </c>
      <c r="N4" s="16">
        <v>161</v>
      </c>
      <c r="O4" s="20">
        <f t="shared" ref="O4:P4" si="7">D4/7</f>
        <v>4.1428571428571432</v>
      </c>
      <c r="P4" s="20">
        <f t="shared" si="7"/>
        <v>0.14285714285714285</v>
      </c>
      <c r="Q4" s="16">
        <f t="shared" ref="Q4:Q32" si="8">ROUNDDOWN(N4/(O4+P4),0)</f>
        <v>37</v>
      </c>
      <c r="R4" s="16"/>
      <c r="S4" s="21">
        <v>0.22284122562674</v>
      </c>
      <c r="T4" s="14">
        <v>552</v>
      </c>
      <c r="U4" s="22" t="s">
        <v>33</v>
      </c>
      <c r="V4" s="23" t="s">
        <v>33</v>
      </c>
      <c r="W4" s="14">
        <v>5</v>
      </c>
      <c r="X4" s="24">
        <f t="shared" ref="X4:X32" si="9">IFERROR(W4/D4,0)</f>
        <v>0.17241379310344829</v>
      </c>
      <c r="Y4" s="25">
        <f t="shared" ref="Y4:Y32" si="10">IFERROR(G4/(W4+Z4)*-1,0)</f>
        <v>5.7240000000000002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6.0048220486111109E-2</v>
      </c>
      <c r="AD4" s="25">
        <f t="shared" ref="AD4:AD32" si="12">IFERROR(AB4*AC4*D4*2,0)</f>
        <v>-2.4031297838541663</v>
      </c>
      <c r="AE4" s="25">
        <v>-6.18</v>
      </c>
      <c r="AF4" s="25">
        <v>-16.257199358974358</v>
      </c>
      <c r="AG4" s="25">
        <v>0</v>
      </c>
    </row>
    <row r="5" spans="1:33" ht="15.75" customHeight="1" x14ac:dyDescent="0.2">
      <c r="A5" s="28" t="s">
        <v>35</v>
      </c>
      <c r="B5" s="28" t="s">
        <v>980</v>
      </c>
      <c r="C5" s="15">
        <f t="shared" si="4"/>
        <v>31.418571428571433</v>
      </c>
      <c r="D5" s="29">
        <v>35</v>
      </c>
      <c r="E5" s="29">
        <v>0</v>
      </c>
      <c r="F5" s="30">
        <v>1099.6500000000001</v>
      </c>
      <c r="G5" s="30">
        <v>-5</v>
      </c>
      <c r="H5" s="31">
        <f t="shared" si="1"/>
        <v>4.5469012867730635E-3</v>
      </c>
      <c r="I5" s="31">
        <f t="shared" si="2"/>
        <v>0.12867442607587259</v>
      </c>
      <c r="J5" s="32">
        <f t="shared" si="5"/>
        <v>141.49683263433332</v>
      </c>
      <c r="K5" s="32">
        <f t="shared" si="3"/>
        <v>4.0427666466952372</v>
      </c>
      <c r="L5" s="29">
        <v>82</v>
      </c>
      <c r="M5" s="33">
        <f t="shared" si="6"/>
        <v>0.42682926829268292</v>
      </c>
      <c r="N5" s="29">
        <v>169</v>
      </c>
      <c r="O5" s="34">
        <f t="shared" ref="O5:P5" si="13">D5/7</f>
        <v>5</v>
      </c>
      <c r="P5" s="34">
        <f t="shared" si="13"/>
        <v>0</v>
      </c>
      <c r="Q5" s="29">
        <f t="shared" si="8"/>
        <v>33</v>
      </c>
      <c r="R5" s="29"/>
      <c r="S5" s="35">
        <v>0.56396866840730997</v>
      </c>
      <c r="T5" s="28">
        <v>552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6.0117801274623406E-2</v>
      </c>
      <c r="AD5" s="39">
        <f t="shared" si="12"/>
        <v>-2.9036898015643104</v>
      </c>
      <c r="AE5" s="39">
        <v>-6.18</v>
      </c>
      <c r="AF5" s="39">
        <v>-16.257199358974358</v>
      </c>
      <c r="AG5" s="39">
        <v>0</v>
      </c>
    </row>
    <row r="6" spans="1:33" ht="15.75" customHeight="1" x14ac:dyDescent="0.2">
      <c r="A6" s="28" t="s">
        <v>37</v>
      </c>
      <c r="B6" s="28" t="s">
        <v>973</v>
      </c>
      <c r="C6" s="15">
        <f t="shared" si="4"/>
        <v>32.21857142857143</v>
      </c>
      <c r="D6" s="29">
        <v>35</v>
      </c>
      <c r="E6" s="29">
        <v>0</v>
      </c>
      <c r="F6" s="30">
        <v>1127.6500000000001</v>
      </c>
      <c r="G6" s="30">
        <v>0</v>
      </c>
      <c r="H6" s="31">
        <f t="shared" si="1"/>
        <v>0</v>
      </c>
      <c r="I6" s="31">
        <f t="shared" si="2"/>
        <v>0.15102220847463166</v>
      </c>
      <c r="J6" s="32">
        <f t="shared" si="5"/>
        <v>170.30019338641841</v>
      </c>
      <c r="K6" s="32">
        <f t="shared" si="3"/>
        <v>4.8657198110405258</v>
      </c>
      <c r="L6" s="29">
        <v>96</v>
      </c>
      <c r="M6" s="33">
        <f t="shared" si="6"/>
        <v>0.36458333333333331</v>
      </c>
      <c r="N6" s="29">
        <v>136</v>
      </c>
      <c r="O6" s="34">
        <f t="shared" ref="O6:P6" si="14">D6/7</f>
        <v>5</v>
      </c>
      <c r="P6" s="34">
        <f t="shared" si="14"/>
        <v>0</v>
      </c>
      <c r="Q6" s="29">
        <f t="shared" si="8"/>
        <v>27</v>
      </c>
      <c r="R6" s="29"/>
      <c r="S6" s="35">
        <v>0.685288640595903</v>
      </c>
      <c r="T6" s="28">
        <v>552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6.0048220486111109E-2</v>
      </c>
      <c r="AD6" s="39">
        <f t="shared" si="12"/>
        <v>-2.9003290494791667</v>
      </c>
      <c r="AE6" s="39">
        <v>-6.18</v>
      </c>
      <c r="AF6" s="39">
        <v>-16.257199358974358</v>
      </c>
      <c r="AG6" s="39">
        <v>0</v>
      </c>
    </row>
    <row r="7" spans="1:33" ht="15.75" customHeight="1" x14ac:dyDescent="0.2">
      <c r="A7" s="28" t="s">
        <v>39</v>
      </c>
      <c r="B7" s="28" t="s">
        <v>981</v>
      </c>
      <c r="C7" s="15">
        <f t="shared" si="4"/>
        <v>34.615000000000002</v>
      </c>
      <c r="D7" s="29">
        <v>40</v>
      </c>
      <c r="E7" s="29">
        <v>0</v>
      </c>
      <c r="F7" s="30">
        <v>1384.6000000000001</v>
      </c>
      <c r="G7" s="30">
        <v>0</v>
      </c>
      <c r="H7" s="31">
        <f t="shared" si="1"/>
        <v>0</v>
      </c>
      <c r="I7" s="31">
        <f t="shared" si="2"/>
        <v>0.19941308960724571</v>
      </c>
      <c r="J7" s="32">
        <f t="shared" si="5"/>
        <v>276.10736387019244</v>
      </c>
      <c r="K7" s="32">
        <f t="shared" si="3"/>
        <v>6.9026840967548111</v>
      </c>
      <c r="L7" s="29">
        <v>107</v>
      </c>
      <c r="M7" s="33">
        <f t="shared" si="6"/>
        <v>0.37383177570093457</v>
      </c>
      <c r="N7" s="29">
        <v>161</v>
      </c>
      <c r="O7" s="34">
        <f t="shared" ref="O7:P7" si="15">D7/7</f>
        <v>5.7142857142857144</v>
      </c>
      <c r="P7" s="34">
        <f t="shared" si="15"/>
        <v>0</v>
      </c>
      <c r="Q7" s="29">
        <f t="shared" si="8"/>
        <v>28</v>
      </c>
      <c r="R7" s="29"/>
      <c r="S7" s="35">
        <v>0.91549295774647799</v>
      </c>
      <c r="T7" s="28">
        <v>552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6.0048220486111109E-2</v>
      </c>
      <c r="AD7" s="39">
        <f t="shared" si="12"/>
        <v>-3.3146617708333332</v>
      </c>
      <c r="AE7" s="39">
        <v>-6.18</v>
      </c>
      <c r="AF7" s="39">
        <v>-16.257199358974358</v>
      </c>
      <c r="AG7" s="39">
        <v>0</v>
      </c>
    </row>
    <row r="8" spans="1:33" ht="15.75" customHeight="1" x14ac:dyDescent="0.2">
      <c r="A8" s="28" t="s">
        <v>41</v>
      </c>
      <c r="B8" s="28" t="s">
        <v>982</v>
      </c>
      <c r="C8" s="15">
        <f t="shared" si="4"/>
        <v>38.8874358974359</v>
      </c>
      <c r="D8" s="29">
        <v>39</v>
      </c>
      <c r="E8" s="29">
        <v>2</v>
      </c>
      <c r="F8" s="30">
        <v>1516.6100000000001</v>
      </c>
      <c r="G8" s="30">
        <v>0</v>
      </c>
      <c r="H8" s="31">
        <f t="shared" si="1"/>
        <v>0</v>
      </c>
      <c r="I8" s="31">
        <f t="shared" si="2"/>
        <v>0.27081893484378805</v>
      </c>
      <c r="J8" s="32">
        <f t="shared" si="5"/>
        <v>410.72670477343746</v>
      </c>
      <c r="K8" s="32">
        <f t="shared" si="3"/>
        <v>10.531453968549679</v>
      </c>
      <c r="L8" s="29">
        <v>77</v>
      </c>
      <c r="M8" s="33">
        <f t="shared" si="6"/>
        <v>0.50649350649350644</v>
      </c>
      <c r="N8" s="29">
        <v>122</v>
      </c>
      <c r="O8" s="34">
        <f t="shared" ref="O8:P8" si="16">D8/7</f>
        <v>5.5714285714285712</v>
      </c>
      <c r="P8" s="34">
        <f t="shared" si="16"/>
        <v>0.2857142857142857</v>
      </c>
      <c r="Q8" s="29">
        <f t="shared" si="8"/>
        <v>20</v>
      </c>
      <c r="R8" s="29"/>
      <c r="S8" s="35">
        <v>1.50103092783505</v>
      </c>
      <c r="T8" s="28">
        <v>552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6.0048220486111109E-2</v>
      </c>
      <c r="AD8" s="39">
        <f t="shared" si="12"/>
        <v>-3.2317952265624998</v>
      </c>
      <c r="AE8" s="39">
        <v>-6.18</v>
      </c>
      <c r="AF8" s="39">
        <v>-16.260000000000002</v>
      </c>
      <c r="AG8" s="39">
        <v>0</v>
      </c>
    </row>
    <row r="9" spans="1:33" ht="15.75" customHeight="1" x14ac:dyDescent="0.2">
      <c r="A9" s="28" t="s">
        <v>43</v>
      </c>
      <c r="B9" s="28" t="s">
        <v>82</v>
      </c>
      <c r="C9" s="15">
        <f t="shared" si="4"/>
        <v>44.444545454545455</v>
      </c>
      <c r="D9" s="29">
        <v>11</v>
      </c>
      <c r="E9" s="29">
        <v>0</v>
      </c>
      <c r="F9" s="30">
        <v>488.89000000000004</v>
      </c>
      <c r="G9" s="30">
        <v>0</v>
      </c>
      <c r="H9" s="31">
        <f t="shared" si="1"/>
        <v>0</v>
      </c>
      <c r="I9" s="31">
        <f t="shared" si="2"/>
        <v>0.33864102551031783</v>
      </c>
      <c r="J9" s="32">
        <f t="shared" si="5"/>
        <v>165.55821096173929</v>
      </c>
      <c r="K9" s="32">
        <f t="shared" si="3"/>
        <v>15.050746451067209</v>
      </c>
      <c r="L9" s="29">
        <v>76</v>
      </c>
      <c r="M9" s="33">
        <f t="shared" si="6"/>
        <v>0.14473684210526316</v>
      </c>
      <c r="N9" s="29">
        <v>114</v>
      </c>
      <c r="O9" s="34">
        <f t="shared" ref="O9:P9" si="17">D9/7</f>
        <v>1.5714285714285714</v>
      </c>
      <c r="P9" s="34">
        <f t="shared" si="17"/>
        <v>0</v>
      </c>
      <c r="Q9" s="29">
        <f t="shared" si="8"/>
        <v>72</v>
      </c>
      <c r="R9" s="29"/>
      <c r="S9" s="35">
        <v>1.6146044624746401</v>
      </c>
      <c r="T9" s="28">
        <v>14352</v>
      </c>
      <c r="U9" s="36">
        <v>400</v>
      </c>
      <c r="V9" s="37" t="s">
        <v>983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6.0048220486111109E-2</v>
      </c>
      <c r="AD9" s="39">
        <f t="shared" si="12"/>
        <v>-0.9115319869791666</v>
      </c>
      <c r="AE9" s="39">
        <v>-6.18</v>
      </c>
      <c r="AF9" s="39">
        <v>-16.4642506410256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45.99</v>
      </c>
      <c r="D10" s="29">
        <v>12</v>
      </c>
      <c r="E10" s="29">
        <v>0</v>
      </c>
      <c r="F10" s="30">
        <v>551.88</v>
      </c>
      <c r="G10" s="30">
        <v>0</v>
      </c>
      <c r="H10" s="31">
        <f t="shared" si="1"/>
        <v>0</v>
      </c>
      <c r="I10" s="31">
        <f t="shared" si="2"/>
        <v>0.35582480571218883</v>
      </c>
      <c r="J10" s="32">
        <f t="shared" si="5"/>
        <v>196.37259377644276</v>
      </c>
      <c r="K10" s="32">
        <f t="shared" si="3"/>
        <v>16.364382814703564</v>
      </c>
      <c r="L10" s="29">
        <v>61</v>
      </c>
      <c r="M10" s="33">
        <f t="shared" si="6"/>
        <v>0.19672131147540983</v>
      </c>
      <c r="N10" s="29">
        <v>102</v>
      </c>
      <c r="O10" s="34">
        <f t="shared" ref="O10:P10" si="18">D10/7</f>
        <v>1.7142857142857142</v>
      </c>
      <c r="P10" s="34">
        <f t="shared" si="18"/>
        <v>0</v>
      </c>
      <c r="Q10" s="29">
        <f t="shared" si="8"/>
        <v>59</v>
      </c>
      <c r="R10" s="29"/>
      <c r="S10" s="35">
        <v>1.7892473118279499</v>
      </c>
      <c r="T10" s="28">
        <v>1488</v>
      </c>
      <c r="U10" s="36">
        <v>400</v>
      </c>
      <c r="V10" s="37" t="s">
        <v>984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6.0048220486111109E-2</v>
      </c>
      <c r="AD10" s="39">
        <f t="shared" si="12"/>
        <v>-0.99439853124999988</v>
      </c>
      <c r="AE10" s="39">
        <v>-6.18</v>
      </c>
      <c r="AF10" s="39">
        <v>-16.4642506410256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47.695882352941176</v>
      </c>
      <c r="D11" s="29">
        <v>17</v>
      </c>
      <c r="E11" s="29">
        <v>1</v>
      </c>
      <c r="F11" s="30">
        <v>810.83</v>
      </c>
      <c r="G11" s="30">
        <v>0</v>
      </c>
      <c r="H11" s="31">
        <f t="shared" si="1"/>
        <v>0</v>
      </c>
      <c r="I11" s="31">
        <f t="shared" si="2"/>
        <v>0.37349938686279566</v>
      </c>
      <c r="J11" s="32">
        <f t="shared" si="5"/>
        <v>302.84450784996062</v>
      </c>
      <c r="K11" s="32">
        <f t="shared" si="3"/>
        <v>17.814382814703567</v>
      </c>
      <c r="L11" s="29">
        <v>51</v>
      </c>
      <c r="M11" s="33">
        <f t="shared" si="6"/>
        <v>0.33333333333333331</v>
      </c>
      <c r="N11" s="29">
        <v>85</v>
      </c>
      <c r="O11" s="34">
        <f t="shared" ref="O11:P11" si="19">D11/7</f>
        <v>2.4285714285714284</v>
      </c>
      <c r="P11" s="34">
        <f t="shared" si="19"/>
        <v>0.14285714285714285</v>
      </c>
      <c r="Q11" s="29">
        <f t="shared" si="8"/>
        <v>33</v>
      </c>
      <c r="R11" s="29"/>
      <c r="S11" s="35">
        <v>1.5126050420168</v>
      </c>
      <c r="T11" s="28">
        <v>1104</v>
      </c>
      <c r="U11" s="36">
        <v>536</v>
      </c>
      <c r="V11" s="37" t="s">
        <v>985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6.0048220486111109E-2</v>
      </c>
      <c r="AD11" s="39">
        <f t="shared" si="12"/>
        <v>-1.4087312526041667</v>
      </c>
      <c r="AE11" s="39">
        <v>-6.18</v>
      </c>
      <c r="AF11" s="39">
        <v>-16.4642506410256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46.99</v>
      </c>
      <c r="D12" s="29">
        <v>13</v>
      </c>
      <c r="E12" s="29">
        <v>0</v>
      </c>
      <c r="F12" s="30">
        <v>610.87</v>
      </c>
      <c r="G12" s="30">
        <v>0</v>
      </c>
      <c r="H12" s="31">
        <f t="shared" si="1"/>
        <v>0</v>
      </c>
      <c r="I12" s="31">
        <f t="shared" si="2"/>
        <v>0.3663414091232936</v>
      </c>
      <c r="J12" s="32">
        <f t="shared" si="5"/>
        <v>223.78697659114636</v>
      </c>
      <c r="K12" s="32">
        <f t="shared" si="3"/>
        <v>17.214382814703566</v>
      </c>
      <c r="L12" s="29">
        <v>38</v>
      </c>
      <c r="M12" s="33">
        <f t="shared" si="6"/>
        <v>0.34210526315789475</v>
      </c>
      <c r="N12" s="29">
        <v>71</v>
      </c>
      <c r="O12" s="34">
        <f t="shared" ref="O12:P12" si="20">D12/7</f>
        <v>1.8571428571428572</v>
      </c>
      <c r="P12" s="34">
        <f t="shared" si="20"/>
        <v>0</v>
      </c>
      <c r="Q12" s="29">
        <f t="shared" si="8"/>
        <v>38</v>
      </c>
      <c r="R12" s="29"/>
      <c r="S12" s="35">
        <v>1.57737104825291</v>
      </c>
      <c r="T12" s="28">
        <v>552</v>
      </c>
      <c r="U12" s="36">
        <v>536</v>
      </c>
      <c r="V12" s="37" t="s">
        <v>986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6.0048220486111109E-2</v>
      </c>
      <c r="AD12" s="39">
        <f t="shared" si="12"/>
        <v>-1.0772650755208333</v>
      </c>
      <c r="AE12" s="39">
        <v>-6.18</v>
      </c>
      <c r="AF12" s="39">
        <v>-16.4642506410256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46.256666666666668</v>
      </c>
      <c r="D13" s="29">
        <v>15</v>
      </c>
      <c r="E13" s="29">
        <v>0</v>
      </c>
      <c r="F13" s="32">
        <v>693.85</v>
      </c>
      <c r="G13" s="30">
        <v>0</v>
      </c>
      <c r="H13" s="31">
        <f t="shared" si="1"/>
        <v>0</v>
      </c>
      <c r="I13" s="31">
        <f t="shared" si="2"/>
        <v>0.35631783070683504</v>
      </c>
      <c r="J13" s="32">
        <f t="shared" si="5"/>
        <v>247.23112683593752</v>
      </c>
      <c r="K13" s="32">
        <f t="shared" si="3"/>
        <v>16.482075122395834</v>
      </c>
      <c r="L13" s="29">
        <v>34</v>
      </c>
      <c r="M13" s="33">
        <f t="shared" si="6"/>
        <v>0.44117647058823528</v>
      </c>
      <c r="N13" s="29">
        <v>59</v>
      </c>
      <c r="O13" s="34">
        <f t="shared" ref="O13:P13" si="21">D13/7</f>
        <v>2.1428571428571428</v>
      </c>
      <c r="P13" s="34">
        <f t="shared" si="21"/>
        <v>0</v>
      </c>
      <c r="Q13" s="29">
        <f t="shared" si="8"/>
        <v>27</v>
      </c>
      <c r="R13" s="29"/>
      <c r="S13" s="35">
        <v>1.7062937062937</v>
      </c>
      <c r="T13" s="28">
        <v>616</v>
      </c>
      <c r="U13" s="36">
        <v>536</v>
      </c>
      <c r="V13" s="37" t="s">
        <v>987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6.0048220486111109E-2</v>
      </c>
      <c r="AD13" s="39">
        <f t="shared" si="12"/>
        <v>-1.2429981640624999</v>
      </c>
      <c r="AE13" s="39">
        <v>-6.18</v>
      </c>
      <c r="AF13" s="39">
        <v>-16.573225000000001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46.99</v>
      </c>
      <c r="D14" s="29">
        <v>6</v>
      </c>
      <c r="E14" s="29">
        <v>0</v>
      </c>
      <c r="F14" s="32">
        <v>281.94</v>
      </c>
      <c r="G14" s="30">
        <v>0</v>
      </c>
      <c r="H14" s="31">
        <f t="shared" si="1"/>
        <v>0</v>
      </c>
      <c r="I14" s="31">
        <f t="shared" si="2"/>
        <v>0.36402231231600701</v>
      </c>
      <c r="J14" s="32">
        <f t="shared" si="5"/>
        <v>102.63245073437501</v>
      </c>
      <c r="K14" s="32">
        <f t="shared" si="3"/>
        <v>17.105408455729169</v>
      </c>
      <c r="L14" s="29">
        <v>24</v>
      </c>
      <c r="M14" s="33">
        <f t="shared" si="6"/>
        <v>0.25</v>
      </c>
      <c r="N14" s="29">
        <v>57</v>
      </c>
      <c r="O14" s="34">
        <f t="shared" ref="O14:P14" si="22">D14/7</f>
        <v>0.8571428571428571</v>
      </c>
      <c r="P14" s="34">
        <f t="shared" si="22"/>
        <v>0</v>
      </c>
      <c r="Q14" s="29">
        <f t="shared" si="8"/>
        <v>66</v>
      </c>
      <c r="R14" s="29"/>
      <c r="S14" s="35">
        <v>1.90791896869244</v>
      </c>
      <c r="T14" s="28">
        <v>1048</v>
      </c>
      <c r="U14" s="36">
        <v>536</v>
      </c>
      <c r="V14" s="37" t="s">
        <v>987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6.0048220486111109E-2</v>
      </c>
      <c r="AD14" s="39">
        <f t="shared" si="12"/>
        <v>-0.49719926562499994</v>
      </c>
      <c r="AE14" s="39">
        <v>-6.18</v>
      </c>
      <c r="AF14" s="39">
        <v>-16.573225000000001</v>
      </c>
      <c r="AG14" s="39">
        <v>0</v>
      </c>
    </row>
    <row r="15" spans="1:33" ht="15.75" customHeight="1" x14ac:dyDescent="0.2">
      <c r="A15" s="28" t="s">
        <v>49</v>
      </c>
      <c r="B15" s="28" t="s">
        <v>981</v>
      </c>
      <c r="C15" s="15">
        <f t="shared" si="4"/>
        <v>44.99</v>
      </c>
      <c r="D15" s="29">
        <v>7</v>
      </c>
      <c r="E15" s="29">
        <v>0</v>
      </c>
      <c r="F15" s="32">
        <v>314.93</v>
      </c>
      <c r="G15" s="30">
        <v>0</v>
      </c>
      <c r="H15" s="31">
        <f t="shared" si="1"/>
        <v>0</v>
      </c>
      <c r="I15" s="31">
        <f t="shared" si="2"/>
        <v>0.34241850312800992</v>
      </c>
      <c r="J15" s="32">
        <f t="shared" si="5"/>
        <v>107.83785919010417</v>
      </c>
      <c r="K15" s="32">
        <f t="shared" si="3"/>
        <v>15.405408455729168</v>
      </c>
      <c r="L15" s="29">
        <v>24</v>
      </c>
      <c r="M15" s="33">
        <f t="shared" si="6"/>
        <v>0.29166666666666669</v>
      </c>
      <c r="N15" s="29">
        <v>115</v>
      </c>
      <c r="O15" s="34">
        <f t="shared" ref="O15:P15" si="23">D15/7</f>
        <v>1</v>
      </c>
      <c r="P15" s="34">
        <f t="shared" si="23"/>
        <v>0</v>
      </c>
      <c r="Q15" s="29">
        <f t="shared" si="8"/>
        <v>115</v>
      </c>
      <c r="R15" s="29"/>
      <c r="S15" s="35">
        <v>1.94833948339483</v>
      </c>
      <c r="T15" s="28">
        <v>1048</v>
      </c>
      <c r="U15" s="36">
        <v>536</v>
      </c>
      <c r="V15" s="37" t="s">
        <v>987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6.0048220486111109E-2</v>
      </c>
      <c r="AD15" s="39">
        <f t="shared" si="12"/>
        <v>-0.58006580989583334</v>
      </c>
      <c r="AE15" s="39">
        <v>-6.18</v>
      </c>
      <c r="AF15" s="39">
        <v>-16.573225000000001</v>
      </c>
      <c r="AG15" s="39">
        <v>0</v>
      </c>
    </row>
    <row r="16" spans="1:33" ht="15.75" customHeight="1" x14ac:dyDescent="0.2">
      <c r="A16" s="28" t="s">
        <v>50</v>
      </c>
      <c r="B16" s="28" t="s">
        <v>164</v>
      </c>
      <c r="C16" s="15">
        <f t="shared" si="4"/>
        <v>41.262727272727275</v>
      </c>
      <c r="D16" s="29">
        <v>11</v>
      </c>
      <c r="E16" s="29">
        <v>0</v>
      </c>
      <c r="F16" s="32">
        <v>453.89000000000004</v>
      </c>
      <c r="G16" s="30">
        <v>0</v>
      </c>
      <c r="H16" s="31">
        <f t="shared" si="1"/>
        <v>0</v>
      </c>
      <c r="I16" s="31">
        <f t="shared" si="2"/>
        <v>0.29656853645821868</v>
      </c>
      <c r="J16" s="32">
        <f t="shared" si="5"/>
        <v>134.60949301302088</v>
      </c>
      <c r="K16" s="32">
        <f t="shared" si="3"/>
        <v>12.237226637547353</v>
      </c>
      <c r="L16" s="29">
        <v>42</v>
      </c>
      <c r="M16" s="33">
        <f t="shared" si="6"/>
        <v>0.26190476190476192</v>
      </c>
      <c r="N16" s="29">
        <v>107</v>
      </c>
      <c r="O16" s="34">
        <f t="shared" ref="O16:P16" si="24">D16/7</f>
        <v>1.5714285714285714</v>
      </c>
      <c r="P16" s="34">
        <f t="shared" si="24"/>
        <v>0</v>
      </c>
      <c r="Q16" s="29">
        <f t="shared" si="8"/>
        <v>68</v>
      </c>
      <c r="R16" s="29"/>
      <c r="S16" s="35">
        <v>1.9636363636363601</v>
      </c>
      <c r="T16" s="28" t="s">
        <v>33</v>
      </c>
      <c r="U16" s="36" t="s">
        <v>33</v>
      </c>
      <c r="V16" s="37" t="s">
        <v>988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6.0048220486111109E-2</v>
      </c>
      <c r="AD16" s="39">
        <f t="shared" si="12"/>
        <v>-0.9115319869791666</v>
      </c>
      <c r="AE16" s="39">
        <v>-6.18</v>
      </c>
      <c r="AF16" s="39">
        <v>-16.573225000000001</v>
      </c>
      <c r="AG16" s="39">
        <v>0</v>
      </c>
    </row>
    <row r="17" spans="1:33" ht="15.75" customHeight="1" x14ac:dyDescent="0.2">
      <c r="A17" s="28" t="s">
        <v>51</v>
      </c>
      <c r="B17" s="28" t="s">
        <v>506</v>
      </c>
      <c r="C17" s="15">
        <f t="shared" si="4"/>
        <v>39.790000000000006</v>
      </c>
      <c r="D17" s="29">
        <v>5</v>
      </c>
      <c r="E17" s="29">
        <v>2</v>
      </c>
      <c r="F17" s="32">
        <v>198.95000000000002</v>
      </c>
      <c r="G17" s="30">
        <v>-12.180000000000001</v>
      </c>
      <c r="H17" s="31">
        <f t="shared" si="1"/>
        <v>6.1221412415179699E-2</v>
      </c>
      <c r="I17" s="31">
        <f t="shared" si="2"/>
        <v>0.2148632434211904</v>
      </c>
      <c r="J17" s="32">
        <f t="shared" si="5"/>
        <v>42.747042278645836</v>
      </c>
      <c r="K17" s="32">
        <f t="shared" si="3"/>
        <v>8.5494084557291679</v>
      </c>
      <c r="L17" s="29">
        <v>39</v>
      </c>
      <c r="M17" s="33">
        <f t="shared" si="6"/>
        <v>0.12820512820512819</v>
      </c>
      <c r="N17" s="29">
        <v>99</v>
      </c>
      <c r="O17" s="34">
        <f t="shared" ref="O17:P17" si="25">D17/7</f>
        <v>0.7142857142857143</v>
      </c>
      <c r="P17" s="34">
        <f t="shared" si="25"/>
        <v>0.2857142857142857</v>
      </c>
      <c r="Q17" s="29">
        <f t="shared" si="8"/>
        <v>99</v>
      </c>
      <c r="R17" s="29"/>
      <c r="S17" s="35">
        <v>2.0983606557377001</v>
      </c>
      <c r="T17" s="28" t="s">
        <v>33</v>
      </c>
      <c r="U17" s="36" t="s">
        <v>33</v>
      </c>
      <c r="V17" s="37" t="s">
        <v>989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6.0048220486111109E-2</v>
      </c>
      <c r="AD17" s="39">
        <f t="shared" si="12"/>
        <v>-0.41433272135416666</v>
      </c>
      <c r="AE17" s="39">
        <v>-6.18</v>
      </c>
      <c r="AF17" s="39">
        <v>-16.573225000000001</v>
      </c>
      <c r="AG17" s="39">
        <v>0</v>
      </c>
    </row>
    <row r="18" spans="1:33" ht="15.75" customHeight="1" x14ac:dyDescent="0.2">
      <c r="A18" s="28" t="s">
        <v>52</v>
      </c>
      <c r="B18" s="28" t="s">
        <v>82</v>
      </c>
      <c r="C18" s="15">
        <f t="shared" si="4"/>
        <v>38.682307692307695</v>
      </c>
      <c r="D18" s="29">
        <v>13</v>
      </c>
      <c r="E18" s="29">
        <v>0</v>
      </c>
      <c r="F18" s="32">
        <v>502.87000000000006</v>
      </c>
      <c r="G18" s="30">
        <v>-0.8</v>
      </c>
      <c r="H18" s="31">
        <f t="shared" si="1"/>
        <v>1.5908684152961996E-3</v>
      </c>
      <c r="I18" s="31">
        <f t="shared" si="2"/>
        <v>0.25805935912756611</v>
      </c>
      <c r="J18" s="32">
        <f t="shared" si="5"/>
        <v>129.77030992447919</v>
      </c>
      <c r="K18" s="32">
        <f t="shared" si="3"/>
        <v>9.9823315326522462</v>
      </c>
      <c r="L18" s="29">
        <v>42</v>
      </c>
      <c r="M18" s="33">
        <f t="shared" si="6"/>
        <v>0.30952380952380953</v>
      </c>
      <c r="N18" s="29">
        <v>83</v>
      </c>
      <c r="O18" s="34">
        <f t="shared" ref="O18:P18" si="26">D18/7</f>
        <v>1.8571428571428572</v>
      </c>
      <c r="P18" s="34">
        <f t="shared" si="26"/>
        <v>0</v>
      </c>
      <c r="Q18" s="29">
        <f t="shared" si="8"/>
        <v>44</v>
      </c>
      <c r="R18" s="29"/>
      <c r="S18" s="35">
        <v>1.95798319327731</v>
      </c>
      <c r="T18" s="28">
        <v>432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6.0048220486111109E-2</v>
      </c>
      <c r="AD18" s="39">
        <f t="shared" si="12"/>
        <v>-1.0772650755208333</v>
      </c>
      <c r="AE18" s="39">
        <v>-6.18</v>
      </c>
      <c r="AF18" s="39">
        <v>-16.573225000000001</v>
      </c>
      <c r="AG18" s="39">
        <v>0</v>
      </c>
    </row>
    <row r="19" spans="1:33" ht="15.75" customHeight="1" x14ac:dyDescent="0.2">
      <c r="A19" s="28" t="s">
        <v>54</v>
      </c>
      <c r="B19" s="28" t="s">
        <v>981</v>
      </c>
      <c r="C19" s="15">
        <f t="shared" si="4"/>
        <v>35.934444444444445</v>
      </c>
      <c r="D19" s="29">
        <v>18</v>
      </c>
      <c r="E19" s="29">
        <v>2</v>
      </c>
      <c r="F19" s="32">
        <v>646.82000000000005</v>
      </c>
      <c r="G19" s="30">
        <v>0</v>
      </c>
      <c r="H19" s="31">
        <f t="shared" si="1"/>
        <v>0</v>
      </c>
      <c r="I19" s="31">
        <f t="shared" si="2"/>
        <v>0.21450689867834169</v>
      </c>
      <c r="J19" s="32">
        <f t="shared" si="5"/>
        <v>138.74735220312499</v>
      </c>
      <c r="K19" s="32">
        <f t="shared" si="3"/>
        <v>7.708186233506944</v>
      </c>
      <c r="L19" s="29">
        <v>41</v>
      </c>
      <c r="M19" s="33">
        <f t="shared" si="6"/>
        <v>0.43902439024390244</v>
      </c>
      <c r="N19" s="29">
        <v>82</v>
      </c>
      <c r="O19" s="34">
        <f t="shared" ref="O19:P19" si="27">D19/7</f>
        <v>2.5714285714285716</v>
      </c>
      <c r="P19" s="34">
        <f t="shared" si="27"/>
        <v>0.2857142857142857</v>
      </c>
      <c r="Q19" s="29">
        <f t="shared" si="8"/>
        <v>28</v>
      </c>
      <c r="R19" s="29"/>
      <c r="S19" s="35">
        <v>1.7750511247443701</v>
      </c>
      <c r="T19" s="28">
        <v>496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6.0048220486111109E-2</v>
      </c>
      <c r="AD19" s="39">
        <f t="shared" si="12"/>
        <v>-1.4915977968749998</v>
      </c>
      <c r="AE19" s="39">
        <v>-6.18</v>
      </c>
      <c r="AF19" s="39">
        <v>-16.573225000000001</v>
      </c>
      <c r="AG19" s="39">
        <v>0</v>
      </c>
    </row>
    <row r="20" spans="1:33" ht="15.75" customHeight="1" x14ac:dyDescent="0.2">
      <c r="A20" s="28" t="s">
        <v>55</v>
      </c>
      <c r="B20" s="28" t="s">
        <v>873</v>
      </c>
      <c r="C20" s="15">
        <f t="shared" si="4"/>
        <v>36.568947368421057</v>
      </c>
      <c r="D20" s="29">
        <v>19</v>
      </c>
      <c r="E20" s="29">
        <v>3</v>
      </c>
      <c r="F20" s="32">
        <v>694.81000000000006</v>
      </c>
      <c r="G20" s="30">
        <v>0</v>
      </c>
      <c r="H20" s="31">
        <f t="shared" si="1"/>
        <v>0</v>
      </c>
      <c r="I20" s="31">
        <f t="shared" si="2"/>
        <v>0.22553325464350574</v>
      </c>
      <c r="J20" s="32">
        <f t="shared" si="5"/>
        <v>156.70276065885423</v>
      </c>
      <c r="K20" s="32">
        <f t="shared" si="3"/>
        <v>8.2475137188870651</v>
      </c>
      <c r="L20" s="29">
        <v>49</v>
      </c>
      <c r="M20" s="33">
        <f t="shared" si="6"/>
        <v>0.38775510204081631</v>
      </c>
      <c r="N20" s="29">
        <v>66</v>
      </c>
      <c r="O20" s="34">
        <f t="shared" ref="O20:P20" si="28">D20/7</f>
        <v>2.7142857142857144</v>
      </c>
      <c r="P20" s="34">
        <f t="shared" si="28"/>
        <v>0.42857142857142855</v>
      </c>
      <c r="Q20" s="29">
        <f t="shared" si="8"/>
        <v>21</v>
      </c>
      <c r="R20" s="29"/>
      <c r="S20" s="35">
        <v>1.6548856548856501</v>
      </c>
      <c r="T20" s="28">
        <v>496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6.0048220486111109E-2</v>
      </c>
      <c r="AD20" s="39">
        <f t="shared" si="12"/>
        <v>-1.5744643411458332</v>
      </c>
      <c r="AE20" s="39">
        <v>-6.18</v>
      </c>
      <c r="AF20" s="39">
        <v>-16.573225000000001</v>
      </c>
      <c r="AG20" s="39">
        <v>0</v>
      </c>
    </row>
    <row r="21" spans="1:33" ht="15.75" customHeight="1" x14ac:dyDescent="0.2">
      <c r="A21" s="28" t="s">
        <v>56</v>
      </c>
      <c r="B21" s="28" t="s">
        <v>981</v>
      </c>
      <c r="C21" s="15">
        <f t="shared" si="4"/>
        <v>42.561428571428571</v>
      </c>
      <c r="D21" s="29">
        <v>7</v>
      </c>
      <c r="E21" s="29">
        <v>0</v>
      </c>
      <c r="F21" s="32">
        <v>297.93</v>
      </c>
      <c r="G21" s="30">
        <v>0</v>
      </c>
      <c r="H21" s="31">
        <f t="shared" si="1"/>
        <v>0</v>
      </c>
      <c r="I21" s="31">
        <f t="shared" si="2"/>
        <v>0.31345570835466108</v>
      </c>
      <c r="J21" s="32">
        <f t="shared" si="5"/>
        <v>93.38785919010418</v>
      </c>
      <c r="K21" s="32">
        <f t="shared" si="3"/>
        <v>13.341122741443455</v>
      </c>
      <c r="L21" s="29">
        <v>41</v>
      </c>
      <c r="M21" s="33">
        <f t="shared" si="6"/>
        <v>0.17073170731707318</v>
      </c>
      <c r="N21" s="29">
        <v>411</v>
      </c>
      <c r="O21" s="34">
        <f t="shared" ref="O21:P21" si="29">D21/7</f>
        <v>1</v>
      </c>
      <c r="P21" s="34">
        <f t="shared" si="29"/>
        <v>0</v>
      </c>
      <c r="Q21" s="29">
        <f t="shared" si="8"/>
        <v>411</v>
      </c>
      <c r="R21" s="29"/>
      <c r="S21" s="35">
        <v>0.87071240105540804</v>
      </c>
      <c r="T21" s="28">
        <v>496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6.0048220486111109E-2</v>
      </c>
      <c r="AD21" s="39">
        <f t="shared" si="12"/>
        <v>-0.58006580989583334</v>
      </c>
      <c r="AE21" s="39">
        <v>-6.18</v>
      </c>
      <c r="AF21" s="39">
        <v>-16.573225000000001</v>
      </c>
      <c r="AG21" s="39">
        <v>0</v>
      </c>
    </row>
    <row r="22" spans="1:33" ht="15.75" customHeight="1" x14ac:dyDescent="0.2">
      <c r="A22" s="28" t="s">
        <v>57</v>
      </c>
      <c r="B22" s="28" t="s">
        <v>990</v>
      </c>
      <c r="C22" s="15">
        <f t="shared" si="4"/>
        <v>40.132857142857141</v>
      </c>
      <c r="D22" s="29">
        <v>7</v>
      </c>
      <c r="E22" s="29">
        <v>0</v>
      </c>
      <c r="F22" s="30">
        <v>280.93</v>
      </c>
      <c r="G22" s="30">
        <v>0</v>
      </c>
      <c r="H22" s="31">
        <f t="shared" si="1"/>
        <v>0</v>
      </c>
      <c r="I22" s="31">
        <f t="shared" si="2"/>
        <v>0.28098764528567327</v>
      </c>
      <c r="J22" s="32">
        <f t="shared" si="5"/>
        <v>78.937859190104191</v>
      </c>
      <c r="K22" s="32">
        <f t="shared" si="3"/>
        <v>11.276837027157741</v>
      </c>
      <c r="L22" s="29">
        <v>34</v>
      </c>
      <c r="M22" s="33">
        <f t="shared" si="6"/>
        <v>0.20588235294117646</v>
      </c>
      <c r="N22" s="29">
        <v>404</v>
      </c>
      <c r="O22" s="34">
        <f t="shared" ref="O22:P22" si="30">D22/7</f>
        <v>1</v>
      </c>
      <c r="P22" s="34">
        <f t="shared" si="30"/>
        <v>0</v>
      </c>
      <c r="Q22" s="29">
        <f t="shared" si="8"/>
        <v>404</v>
      </c>
      <c r="R22" s="29"/>
      <c r="S22" s="35">
        <v>0.87482806052269602</v>
      </c>
      <c r="T22" s="28">
        <v>432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6.0048220486111109E-2</v>
      </c>
      <c r="AD22" s="39">
        <f t="shared" si="12"/>
        <v>-0.58006580989583334</v>
      </c>
      <c r="AE22" s="39">
        <v>-6.18</v>
      </c>
      <c r="AF22" s="39">
        <v>-16.573225000000001</v>
      </c>
      <c r="AG22" s="39">
        <v>0</v>
      </c>
    </row>
    <row r="23" spans="1:33" ht="15.75" customHeight="1" x14ac:dyDescent="0.2">
      <c r="A23" s="28" t="s">
        <v>58</v>
      </c>
      <c r="B23" s="28" t="s">
        <v>991</v>
      </c>
      <c r="C23" s="15">
        <f t="shared" si="4"/>
        <v>36.434444444444445</v>
      </c>
      <c r="D23" s="29">
        <v>9</v>
      </c>
      <c r="E23" s="29">
        <v>1</v>
      </c>
      <c r="F23" s="32">
        <v>327.91</v>
      </c>
      <c r="G23" s="30">
        <v>-0.08</v>
      </c>
      <c r="H23" s="31">
        <f t="shared" si="1"/>
        <v>2.4396938184257874E-4</v>
      </c>
      <c r="I23" s="31">
        <f t="shared" si="2"/>
        <v>0.22298397762057423</v>
      </c>
      <c r="J23" s="32">
        <f t="shared" si="5"/>
        <v>73.1186761015625</v>
      </c>
      <c r="K23" s="32">
        <f t="shared" si="3"/>
        <v>8.1242973446180553</v>
      </c>
      <c r="L23" s="29">
        <v>25</v>
      </c>
      <c r="M23" s="33">
        <f t="shared" si="6"/>
        <v>0.36</v>
      </c>
      <c r="N23" s="29">
        <v>345</v>
      </c>
      <c r="O23" s="34">
        <f t="shared" ref="O23:P23" si="31">D23/7</f>
        <v>1.2857142857142858</v>
      </c>
      <c r="P23" s="34">
        <f t="shared" si="31"/>
        <v>0.14285714285714285</v>
      </c>
      <c r="Q23" s="29">
        <f t="shared" si="8"/>
        <v>241</v>
      </c>
      <c r="R23" s="29"/>
      <c r="S23" s="35">
        <v>0.94894894894894899</v>
      </c>
      <c r="T23" s="28">
        <v>432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6.0048220486111109E-2</v>
      </c>
      <c r="AD23" s="39">
        <f t="shared" si="12"/>
        <v>-0.74579889843749991</v>
      </c>
      <c r="AE23" s="39">
        <v>-6.18</v>
      </c>
      <c r="AF23" s="39">
        <v>-16.573225000000001</v>
      </c>
      <c r="AG23" s="39">
        <v>0</v>
      </c>
    </row>
    <row r="24" spans="1:33" ht="15.75" customHeight="1" x14ac:dyDescent="0.2">
      <c r="A24" s="28" t="s">
        <v>59</v>
      </c>
      <c r="B24" s="28" t="s">
        <v>992</v>
      </c>
      <c r="C24" s="15">
        <f t="shared" si="4"/>
        <v>29.754705882352948</v>
      </c>
      <c r="D24" s="29">
        <v>17</v>
      </c>
      <c r="E24" s="29">
        <v>2</v>
      </c>
      <c r="F24" s="32">
        <v>505.8300000000001</v>
      </c>
      <c r="G24" s="32">
        <v>-8.15</v>
      </c>
      <c r="H24" s="31">
        <f t="shared" si="1"/>
        <v>1.6112132534646027E-2</v>
      </c>
      <c r="I24" s="31">
        <f t="shared" si="2"/>
        <v>4.0313828257311626E-2</v>
      </c>
      <c r="J24" s="32">
        <f t="shared" si="5"/>
        <v>20.391943747395946</v>
      </c>
      <c r="K24" s="32">
        <f t="shared" si="3"/>
        <v>1.1995261027879969</v>
      </c>
      <c r="L24" s="29">
        <v>42</v>
      </c>
      <c r="M24" s="33">
        <f t="shared" si="6"/>
        <v>0.40476190476190477</v>
      </c>
      <c r="N24" s="29">
        <v>360</v>
      </c>
      <c r="O24" s="34">
        <f t="shared" ref="O24:P24" si="32">D24/7</f>
        <v>2.4285714285714284</v>
      </c>
      <c r="P24" s="34">
        <f t="shared" si="32"/>
        <v>0.2857142857142857</v>
      </c>
      <c r="Q24" s="29">
        <f t="shared" si="8"/>
        <v>132</v>
      </c>
      <c r="R24" s="29"/>
      <c r="S24" s="35">
        <v>0.85594405594405598</v>
      </c>
      <c r="T24" s="28">
        <v>432</v>
      </c>
      <c r="U24" s="36" t="s">
        <v>33</v>
      </c>
      <c r="V24" s="37" t="s">
        <v>33</v>
      </c>
      <c r="W24" s="28">
        <v>1</v>
      </c>
      <c r="X24" s="38">
        <f t="shared" si="9"/>
        <v>5.8823529411764705E-2</v>
      </c>
      <c r="Y24" s="39">
        <f t="shared" si="10"/>
        <v>8.15</v>
      </c>
      <c r="Z24" s="28">
        <v>0</v>
      </c>
      <c r="AA24" s="28" t="s">
        <v>34</v>
      </c>
      <c r="AB24" s="40">
        <f t="shared" si="11"/>
        <v>-0.69</v>
      </c>
      <c r="AC24" s="41">
        <v>6.0048220486111109E-2</v>
      </c>
      <c r="AD24" s="39">
        <f t="shared" si="12"/>
        <v>-1.4087312526041667</v>
      </c>
      <c r="AE24" s="39">
        <v>-6.18</v>
      </c>
      <c r="AF24" s="39">
        <v>-16.573225000000001</v>
      </c>
      <c r="AG24" s="39">
        <v>-13.200000000000001</v>
      </c>
    </row>
    <row r="25" spans="1:33" ht="15.75" customHeight="1" x14ac:dyDescent="0.2">
      <c r="A25" s="14" t="s">
        <v>60</v>
      </c>
      <c r="B25" s="14" t="s">
        <v>993</v>
      </c>
      <c r="C25" s="15">
        <f t="shared" si="4"/>
        <v>28.904285714285713</v>
      </c>
      <c r="D25" s="16">
        <v>35</v>
      </c>
      <c r="E25" s="16">
        <v>1</v>
      </c>
      <c r="F25" s="17">
        <v>1011.65</v>
      </c>
      <c r="G25" s="17">
        <v>-20.88</v>
      </c>
      <c r="H25" s="31">
        <f t="shared" si="1"/>
        <v>2.0639549251223247E-2</v>
      </c>
      <c r="I25" s="31">
        <f t="shared" si="2"/>
        <v>1.6677873721663346E-2</v>
      </c>
      <c r="J25" s="32">
        <f t="shared" si="5"/>
        <v>16.872170950520726</v>
      </c>
      <c r="K25" s="32">
        <f t="shared" si="3"/>
        <v>0.482062027157735</v>
      </c>
      <c r="L25" s="16">
        <v>72</v>
      </c>
      <c r="M25" s="33">
        <f t="shared" si="6"/>
        <v>0.4861111111111111</v>
      </c>
      <c r="N25" s="16">
        <v>318</v>
      </c>
      <c r="O25" s="34">
        <f t="shared" ref="O25:P25" si="33">D25/7</f>
        <v>5</v>
      </c>
      <c r="P25" s="34">
        <f t="shared" si="33"/>
        <v>0.14285714285714285</v>
      </c>
      <c r="Q25" s="29">
        <f t="shared" si="8"/>
        <v>61</v>
      </c>
      <c r="R25" s="29"/>
      <c r="S25" s="21">
        <v>0.66733668341708541</v>
      </c>
      <c r="T25" s="28">
        <v>432</v>
      </c>
      <c r="U25" s="36" t="s">
        <v>33</v>
      </c>
      <c r="V25" s="37" t="s">
        <v>33</v>
      </c>
      <c r="W25" s="14">
        <v>3</v>
      </c>
      <c r="X25" s="38">
        <f t="shared" si="9"/>
        <v>8.5714285714285715E-2</v>
      </c>
      <c r="Y25" s="39">
        <f t="shared" si="10"/>
        <v>6.96</v>
      </c>
      <c r="Z25" s="14">
        <v>0</v>
      </c>
      <c r="AA25" s="28" t="s">
        <v>34</v>
      </c>
      <c r="AB25" s="40">
        <f t="shared" si="11"/>
        <v>-0.69</v>
      </c>
      <c r="AC25" s="41">
        <v>6.0048220486111109E-2</v>
      </c>
      <c r="AD25" s="39">
        <f t="shared" si="12"/>
        <v>-2.9003290494791667</v>
      </c>
      <c r="AE25" s="25">
        <v>-6.18</v>
      </c>
      <c r="AF25" s="25">
        <v>-16.57</v>
      </c>
      <c r="AG25" s="25">
        <v>-23</v>
      </c>
    </row>
    <row r="26" spans="1:33" ht="15.75" customHeight="1" x14ac:dyDescent="0.2">
      <c r="A26" s="14" t="s">
        <v>61</v>
      </c>
      <c r="B26" s="14" t="s">
        <v>994</v>
      </c>
      <c r="C26" s="15">
        <f t="shared" si="4"/>
        <v>28.288245614035088</v>
      </c>
      <c r="D26" s="16">
        <v>57</v>
      </c>
      <c r="E26" s="16">
        <v>0</v>
      </c>
      <c r="F26" s="17">
        <v>1612.43</v>
      </c>
      <c r="G26" s="17">
        <v>-6.35</v>
      </c>
      <c r="H26" s="31">
        <f t="shared" si="1"/>
        <v>3.9381554548104407E-3</v>
      </c>
      <c r="I26" s="31">
        <f t="shared" si="2"/>
        <v>3.5262480837346365E-2</v>
      </c>
      <c r="J26" s="32">
        <f t="shared" si="5"/>
        <v>56.858281976562402</v>
      </c>
      <c r="K26" s="32">
        <f t="shared" si="3"/>
        <v>0.99751371888705964</v>
      </c>
      <c r="L26" s="16">
        <v>116</v>
      </c>
      <c r="M26" s="33">
        <f t="shared" si="6"/>
        <v>0.49137931034482757</v>
      </c>
      <c r="N26" s="16">
        <v>287</v>
      </c>
      <c r="O26" s="34">
        <f t="shared" ref="O26:P26" si="34">D26/7</f>
        <v>8.1428571428571423</v>
      </c>
      <c r="P26" s="34">
        <f t="shared" si="34"/>
        <v>0</v>
      </c>
      <c r="Q26" s="29">
        <f t="shared" si="8"/>
        <v>35</v>
      </c>
      <c r="R26" s="29"/>
      <c r="S26" s="21">
        <v>0.85378868729989332</v>
      </c>
      <c r="T26" s="28">
        <v>0</v>
      </c>
      <c r="U26" s="36" t="s">
        <v>33</v>
      </c>
      <c r="V26" s="37" t="s">
        <v>33</v>
      </c>
      <c r="W26" s="14">
        <v>1</v>
      </c>
      <c r="X26" s="38">
        <f t="shared" si="9"/>
        <v>1.7543859649122806E-2</v>
      </c>
      <c r="Y26" s="39">
        <f t="shared" si="10"/>
        <v>2.1166666666666667</v>
      </c>
      <c r="Z26" s="14">
        <v>2</v>
      </c>
      <c r="AA26" s="28" t="s">
        <v>34</v>
      </c>
      <c r="AB26" s="40">
        <f t="shared" si="11"/>
        <v>-0.69</v>
      </c>
      <c r="AC26" s="41">
        <v>6.0048220486111109E-2</v>
      </c>
      <c r="AD26" s="39">
        <f t="shared" si="12"/>
        <v>-4.7233930234374997</v>
      </c>
      <c r="AE26" s="25">
        <v>-6.28</v>
      </c>
      <c r="AF26" s="25">
        <v>-16.573225000000001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29.767777777777781</v>
      </c>
      <c r="D27" s="16">
        <v>36</v>
      </c>
      <c r="E27" s="16">
        <v>0</v>
      </c>
      <c r="F27" s="17">
        <v>1071.6400000000001</v>
      </c>
      <c r="G27" s="17">
        <v>-7.8999999999999986</v>
      </c>
      <c r="H27" s="31">
        <f t="shared" si="1"/>
        <v>7.3718786159531167E-3</v>
      </c>
      <c r="I27" s="31">
        <f t="shared" si="2"/>
        <v>7.2127490954284973E-2</v>
      </c>
      <c r="J27" s="32">
        <f t="shared" si="5"/>
        <v>77.294704406249963</v>
      </c>
      <c r="K27" s="32">
        <f t="shared" si="3"/>
        <v>2.1470751223958322</v>
      </c>
      <c r="L27" s="16">
        <v>63</v>
      </c>
      <c r="M27" s="33">
        <f t="shared" si="6"/>
        <v>0.5714285714285714</v>
      </c>
      <c r="N27" s="16">
        <v>248</v>
      </c>
      <c r="O27" s="34">
        <f t="shared" ref="O27:P27" si="35">D27/7</f>
        <v>5.1428571428571432</v>
      </c>
      <c r="P27" s="34">
        <f t="shared" si="35"/>
        <v>0</v>
      </c>
      <c r="Q27" s="29">
        <f t="shared" si="8"/>
        <v>48</v>
      </c>
      <c r="R27" s="29"/>
      <c r="S27" s="21">
        <v>1.173913043478261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6.0048220486111109E-2</v>
      </c>
      <c r="AD27" s="39">
        <f t="shared" si="12"/>
        <v>-2.9831955937499997</v>
      </c>
      <c r="AE27" s="25">
        <v>-6.28</v>
      </c>
      <c r="AF27" s="25">
        <v>-16.573225000000001</v>
      </c>
      <c r="AG27" s="25">
        <v>0</v>
      </c>
    </row>
    <row r="28" spans="1:33" ht="15.75" customHeight="1" x14ac:dyDescent="0.2">
      <c r="A28" s="14" t="s">
        <v>63</v>
      </c>
      <c r="B28" s="14" t="s">
        <v>995</v>
      </c>
      <c r="C28" s="15">
        <f t="shared" si="4"/>
        <v>30.65666666666667</v>
      </c>
      <c r="D28" s="16">
        <v>15</v>
      </c>
      <c r="E28" s="16">
        <v>0</v>
      </c>
      <c r="F28" s="17">
        <v>459.85</v>
      </c>
      <c r="G28" s="17">
        <v>-16.260000000000002</v>
      </c>
      <c r="H28" s="31">
        <f t="shared" si="1"/>
        <v>3.5359356311840819E-2</v>
      </c>
      <c r="I28" s="31">
        <f t="shared" si="2"/>
        <v>6.6480649855251719E-2</v>
      </c>
      <c r="J28" s="32">
        <f t="shared" si="5"/>
        <v>30.571126835937505</v>
      </c>
      <c r="K28" s="32">
        <f t="shared" si="3"/>
        <v>2.0380751223958335</v>
      </c>
      <c r="L28" s="16">
        <v>51</v>
      </c>
      <c r="M28" s="33">
        <f t="shared" si="6"/>
        <v>0.29411764705882354</v>
      </c>
      <c r="N28" s="16">
        <v>233</v>
      </c>
      <c r="O28" s="34">
        <f t="shared" ref="O28:P28" si="36">D28/7</f>
        <v>2.1428571428571428</v>
      </c>
      <c r="P28" s="34">
        <f t="shared" si="36"/>
        <v>0</v>
      </c>
      <c r="Q28" s="29">
        <f t="shared" si="8"/>
        <v>108</v>
      </c>
      <c r="R28" s="29"/>
      <c r="S28" s="21">
        <v>1.155756207674943</v>
      </c>
      <c r="T28" s="14" t="s">
        <v>33</v>
      </c>
      <c r="U28" s="22" t="s">
        <v>33</v>
      </c>
      <c r="V28" s="43" t="s">
        <v>996</v>
      </c>
      <c r="W28" s="14">
        <v>1</v>
      </c>
      <c r="X28" s="38">
        <f t="shared" si="9"/>
        <v>6.6666666666666666E-2</v>
      </c>
      <c r="Y28" s="39">
        <f t="shared" si="10"/>
        <v>5.4200000000000008</v>
      </c>
      <c r="Z28" s="14">
        <v>2</v>
      </c>
      <c r="AA28" s="28" t="s">
        <v>34</v>
      </c>
      <c r="AB28" s="40">
        <f t="shared" si="11"/>
        <v>-0.69</v>
      </c>
      <c r="AC28" s="41">
        <v>6.0048220486111109E-2</v>
      </c>
      <c r="AD28" s="39">
        <f t="shared" si="12"/>
        <v>-1.2429981640624999</v>
      </c>
      <c r="AE28" s="25">
        <v>-6.28</v>
      </c>
      <c r="AF28" s="25">
        <v>-16.573225000000001</v>
      </c>
      <c r="AG28" s="25">
        <v>0</v>
      </c>
    </row>
    <row r="29" spans="1:33" ht="15.75" customHeight="1" x14ac:dyDescent="0.2">
      <c r="A29" s="14" t="s">
        <v>65</v>
      </c>
      <c r="B29" s="14" t="s">
        <v>997</v>
      </c>
      <c r="C29" s="15">
        <f t="shared" si="4"/>
        <v>33.74</v>
      </c>
      <c r="D29" s="16">
        <v>24</v>
      </c>
      <c r="E29" s="16">
        <v>0</v>
      </c>
      <c r="F29" s="17">
        <v>809.76</v>
      </c>
      <c r="G29" s="17">
        <v>0</v>
      </c>
      <c r="H29" s="31">
        <f t="shared" si="1"/>
        <v>0</v>
      </c>
      <c r="I29" s="31">
        <f t="shared" si="2"/>
        <v>0.1029353285634044</v>
      </c>
      <c r="J29" s="32">
        <f t="shared" si="5"/>
        <v>83.352911657502347</v>
      </c>
      <c r="K29" s="32">
        <f t="shared" si="3"/>
        <v>3.4730379857292646</v>
      </c>
      <c r="L29" s="16">
        <v>50</v>
      </c>
      <c r="M29" s="33">
        <f t="shared" si="6"/>
        <v>0.48</v>
      </c>
      <c r="N29" s="16">
        <v>209</v>
      </c>
      <c r="O29" s="34">
        <f t="shared" ref="O29:P29" si="37">D29/7</f>
        <v>3.4285714285714284</v>
      </c>
      <c r="P29" s="34">
        <f t="shared" si="37"/>
        <v>0</v>
      </c>
      <c r="Q29" s="29">
        <f t="shared" si="8"/>
        <v>60</v>
      </c>
      <c r="R29" s="29"/>
      <c r="S29" s="21">
        <v>1.310596833130329</v>
      </c>
      <c r="T29" s="14" t="s">
        <v>33</v>
      </c>
      <c r="U29" s="22" t="s">
        <v>33</v>
      </c>
      <c r="V29" s="43" t="s">
        <v>996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6.0048220486111109E-2</v>
      </c>
      <c r="AD29" s="39">
        <f t="shared" si="12"/>
        <v>-1.9887970624999998</v>
      </c>
      <c r="AE29" s="25">
        <v>-6.28</v>
      </c>
      <c r="AF29" s="25">
        <v>-18.843095469999898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36.073333333333338</v>
      </c>
      <c r="D30" s="16">
        <v>12</v>
      </c>
      <c r="E30" s="16">
        <v>0</v>
      </c>
      <c r="F30" s="17">
        <v>432.88000000000005</v>
      </c>
      <c r="G30" s="17">
        <v>-2.7</v>
      </c>
      <c r="H30" s="31">
        <f t="shared" si="1"/>
        <v>6.2372944002956933E-3</v>
      </c>
      <c r="I30" s="31">
        <f t="shared" si="2"/>
        <v>0.17821071717696096</v>
      </c>
      <c r="J30" s="32">
        <f t="shared" si="5"/>
        <v>77.143855251562869</v>
      </c>
      <c r="K30" s="32">
        <f t="shared" si="3"/>
        <v>6.4286546042969057</v>
      </c>
      <c r="L30" s="16">
        <v>41</v>
      </c>
      <c r="M30" s="33">
        <f t="shared" si="6"/>
        <v>0.29268292682926828</v>
      </c>
      <c r="N30" s="16">
        <v>199</v>
      </c>
      <c r="O30" s="34">
        <f t="shared" ref="O30:P30" si="38">D30/7</f>
        <v>1.7142857142857142</v>
      </c>
      <c r="P30" s="34">
        <f t="shared" si="38"/>
        <v>0</v>
      </c>
      <c r="Q30" s="29">
        <f t="shared" si="8"/>
        <v>116</v>
      </c>
      <c r="R30" s="29"/>
      <c r="S30" s="21">
        <v>0.97612732095490717</v>
      </c>
      <c r="T30" s="14" t="s">
        <v>33</v>
      </c>
      <c r="U30" s="22" t="s">
        <v>33</v>
      </c>
      <c r="V30" s="43" t="s">
        <v>996</v>
      </c>
      <c r="W30" s="14">
        <v>0</v>
      </c>
      <c r="X30" s="38">
        <f t="shared" si="9"/>
        <v>0</v>
      </c>
      <c r="Y30" s="39">
        <f t="shared" si="10"/>
        <v>2.7</v>
      </c>
      <c r="Z30" s="14">
        <v>1</v>
      </c>
      <c r="AA30" s="28" t="s">
        <v>34</v>
      </c>
      <c r="AB30" s="40">
        <f t="shared" si="11"/>
        <v>-0.69</v>
      </c>
      <c r="AC30" s="41">
        <v>6.0048220486111109E-2</v>
      </c>
      <c r="AD30" s="39">
        <f t="shared" si="12"/>
        <v>-0.99439853124999988</v>
      </c>
      <c r="AE30" s="25">
        <v>-6.28</v>
      </c>
      <c r="AF30" s="25">
        <v>-17.6458121847656</v>
      </c>
      <c r="AG30" s="25">
        <v>0</v>
      </c>
    </row>
    <row r="31" spans="1:33" ht="15.75" customHeight="1" x14ac:dyDescent="0.2">
      <c r="A31" s="14" t="s">
        <v>67</v>
      </c>
      <c r="B31" s="49" t="s">
        <v>206</v>
      </c>
      <c r="C31" s="15">
        <f t="shared" si="4"/>
        <v>35.865000000000002</v>
      </c>
      <c r="D31" s="16">
        <v>8</v>
      </c>
      <c r="E31" s="16">
        <v>0</v>
      </c>
      <c r="F31" s="17">
        <v>286.92</v>
      </c>
      <c r="G31" s="44">
        <v>0</v>
      </c>
      <c r="H31" s="31">
        <f t="shared" si="1"/>
        <v>0</v>
      </c>
      <c r="I31" s="31">
        <f t="shared" si="2"/>
        <v>0.18058193980101889</v>
      </c>
      <c r="J31" s="32">
        <f t="shared" si="5"/>
        <v>51.812570167708344</v>
      </c>
      <c r="K31" s="32">
        <f t="shared" si="3"/>
        <v>6.476571270963543</v>
      </c>
      <c r="L31" s="16">
        <v>30</v>
      </c>
      <c r="M31" s="33">
        <f t="shared" si="6"/>
        <v>0.26666666666666666</v>
      </c>
      <c r="N31" s="16">
        <v>190</v>
      </c>
      <c r="O31" s="34">
        <f t="shared" ref="O31:P32" si="39">D31/7</f>
        <v>1.1428571428571428</v>
      </c>
      <c r="P31" s="34">
        <f t="shared" si="39"/>
        <v>0</v>
      </c>
      <c r="Q31" s="29">
        <f t="shared" si="8"/>
        <v>166</v>
      </c>
      <c r="R31" s="29"/>
      <c r="S31" s="21">
        <v>1.04429783223374</v>
      </c>
      <c r="T31" s="14">
        <v>432</v>
      </c>
      <c r="U31" s="22" t="s">
        <v>33</v>
      </c>
      <c r="V31" s="43" t="s">
        <v>996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6.0048220486111109E-2</v>
      </c>
      <c r="AD31" s="39">
        <f t="shared" si="12"/>
        <v>-0.66293235416666663</v>
      </c>
      <c r="AE31" s="45">
        <v>-6.28</v>
      </c>
      <c r="AF31" s="45">
        <v>-17.645812184765624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35.156666666666666</v>
      </c>
      <c r="D32" s="54">
        <v>12</v>
      </c>
      <c r="E32" s="54">
        <v>0</v>
      </c>
      <c r="F32" s="55">
        <v>421.88</v>
      </c>
      <c r="G32" s="55">
        <v>0</v>
      </c>
      <c r="H32" s="31">
        <f t="shared" si="1"/>
        <v>0</v>
      </c>
      <c r="I32" s="31">
        <f t="shared" si="2"/>
        <v>0.16709456540144788</v>
      </c>
      <c r="J32" s="32">
        <f t="shared" si="5"/>
        <v>70.493855251562834</v>
      </c>
      <c r="K32" s="32">
        <f t="shared" si="3"/>
        <v>5.8744879376302359</v>
      </c>
      <c r="L32" s="54">
        <v>24</v>
      </c>
      <c r="M32" s="33">
        <f t="shared" si="6"/>
        <v>0.5</v>
      </c>
      <c r="N32" s="54">
        <v>182</v>
      </c>
      <c r="O32" s="34">
        <f t="shared" si="39"/>
        <v>1.7142857142857142</v>
      </c>
      <c r="P32" s="34">
        <f t="shared" si="39"/>
        <v>0</v>
      </c>
      <c r="Q32" s="29">
        <f t="shared" si="8"/>
        <v>106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1.099365750528541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6.0048220486111109E-2</v>
      </c>
      <c r="AD32" s="39">
        <f t="shared" si="12"/>
        <v>-0.99439853124999988</v>
      </c>
      <c r="AE32" s="60">
        <v>-6.28</v>
      </c>
      <c r="AF32" s="60">
        <v>-17.6458121847656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2.3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Nickle Cabinet Handles - Modern Squared Drawer Pulls - 25 Pack of Kitchen Cabinet Hardware")</f>
        <v>Satin Nickle Cabinet Handles - Modern Squared Drawer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Info!B1:BJ5000""),2,FALSE),"""")"),"B07YX4PRP2")</f>
        <v>B07YX4PRP2</v>
      </c>
      <c r="B2" s="2" t="s">
        <v>998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27.051174335018352</v>
      </c>
      <c r="D3" s="4">
        <f>SUM(D4:D99702)</f>
        <v>36</v>
      </c>
      <c r="E3" s="4"/>
      <c r="F3" s="5">
        <f t="shared" ref="F3:G3" si="0">SUM(F4:F99702)</f>
        <v>951.6400000000001</v>
      </c>
      <c r="G3" s="5">
        <f t="shared" si="0"/>
        <v>-48.790000000000006</v>
      </c>
      <c r="H3" s="6">
        <f t="shared" ref="H3:H32" si="1">G3/F3*-1</f>
        <v>5.1269387583539994E-2</v>
      </c>
      <c r="I3" s="7">
        <f t="shared" ref="I3:I32" si="2">J3/F3</f>
        <v>-8.6383020938116048E-2</v>
      </c>
      <c r="J3" s="5">
        <f>SUM(J4:J99702)</f>
        <v>-82.205538045548764</v>
      </c>
      <c r="K3" s="5">
        <f t="shared" ref="K3:K32" si="3">J3/D3</f>
        <v>-2.2834871679319102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5</v>
      </c>
      <c r="X3" s="6">
        <f>W3/D3</f>
        <v>0.1388888888888889</v>
      </c>
      <c r="Y3" s="5"/>
      <c r="Z3" s="4"/>
      <c r="AA3" s="4"/>
      <c r="AB3" s="4"/>
      <c r="AC3" s="4"/>
      <c r="AD3" s="5">
        <f>SUM(AD4:AD99702)</f>
        <v>-2.9413136865748122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Info!B2:BZ3000""),37,FALSE)),"""")*-1"),-16.8134981847656)</f>
        <v>-16.813498184765599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999</v>
      </c>
      <c r="C4" s="15">
        <f t="shared" ref="C4:C32" si="4">IFERROR(F4/D4," - ")</f>
        <v>27.99</v>
      </c>
      <c r="D4" s="16">
        <v>1</v>
      </c>
      <c r="E4" s="16">
        <v>0</v>
      </c>
      <c r="F4" s="17">
        <v>27.99</v>
      </c>
      <c r="G4" s="17">
        <v>-6.74</v>
      </c>
      <c r="H4" s="18">
        <f t="shared" si="1"/>
        <v>0.24080028581636301</v>
      </c>
      <c r="I4" s="18">
        <f t="shared" si="2"/>
        <v>-0.22048658907628407</v>
      </c>
      <c r="J4" s="17">
        <f t="shared" ref="J4:J32" si="5">F4*0.85+G4+AF4*D4+D4*AE4+AG4+AD4</f>
        <v>-6.1714196282451912</v>
      </c>
      <c r="K4" s="17">
        <f t="shared" si="3"/>
        <v>-6.1714196282451912</v>
      </c>
      <c r="L4" s="16">
        <v>0</v>
      </c>
      <c r="M4" s="19" t="str">
        <f t="shared" ref="M4:M32" si="6">IFERROR(D4/L4,"-")</f>
        <v>-</v>
      </c>
      <c r="N4" s="16">
        <v>38</v>
      </c>
      <c r="O4" s="20">
        <f t="shared" ref="O4:P4" si="7">D4/7</f>
        <v>0.14285714285714285</v>
      </c>
      <c r="P4" s="20">
        <f t="shared" si="7"/>
        <v>0</v>
      </c>
      <c r="Q4" s="16">
        <f t="shared" ref="Q4:Q32" si="8">ROUNDDOWN(N4/(O4+P4),0)</f>
        <v>266</v>
      </c>
      <c r="R4" s="16"/>
      <c r="S4" s="21">
        <v>0.67015706806282704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5.9199470486111121E-2</v>
      </c>
      <c r="AD4" s="25">
        <f t="shared" ref="AD4:AD32" si="12">IFERROR(AB4*AC4*D4*2,0)</f>
        <v>-8.1695269270833343E-2</v>
      </c>
      <c r="AE4" s="25">
        <v>-6.18</v>
      </c>
      <c r="AF4" s="25">
        <v>-16.961224358974356</v>
      </c>
      <c r="AG4" s="25">
        <v>0</v>
      </c>
    </row>
    <row r="5" spans="1:33" ht="15.75" customHeight="1" x14ac:dyDescent="0.2">
      <c r="A5" s="28" t="s">
        <v>35</v>
      </c>
      <c r="B5" s="28" t="s">
        <v>82</v>
      </c>
      <c r="C5" s="15">
        <f t="shared" si="4"/>
        <v>25.99</v>
      </c>
      <c r="D5" s="29">
        <v>3</v>
      </c>
      <c r="E5" s="29">
        <v>0</v>
      </c>
      <c r="F5" s="30">
        <v>77.97</v>
      </c>
      <c r="G5" s="30">
        <v>-3.1100000000000003</v>
      </c>
      <c r="H5" s="31">
        <f t="shared" si="1"/>
        <v>3.9887136077978717E-2</v>
      </c>
      <c r="I5" s="31">
        <f t="shared" si="2"/>
        <v>-8.3423661376944638E-2</v>
      </c>
      <c r="J5" s="32">
        <f t="shared" si="5"/>
        <v>-6.5045428775603735</v>
      </c>
      <c r="K5" s="32">
        <f t="shared" si="3"/>
        <v>-2.1681809591867913</v>
      </c>
      <c r="L5" s="29">
        <v>40</v>
      </c>
      <c r="M5" s="33">
        <f t="shared" si="6"/>
        <v>7.4999999999999997E-2</v>
      </c>
      <c r="N5" s="29">
        <v>34</v>
      </c>
      <c r="O5" s="34">
        <f t="shared" ref="O5:P5" si="13">D5/7</f>
        <v>0.42857142857142855</v>
      </c>
      <c r="P5" s="34">
        <f t="shared" si="13"/>
        <v>0</v>
      </c>
      <c r="Q5" s="29">
        <f t="shared" si="8"/>
        <v>79</v>
      </c>
      <c r="R5" s="29"/>
      <c r="S5" s="35">
        <v>0.633663366336633</v>
      </c>
      <c r="T5" s="28">
        <v>0</v>
      </c>
      <c r="U5" s="36" t="s">
        <v>33</v>
      </c>
      <c r="V5" s="37" t="s">
        <v>33</v>
      </c>
      <c r="W5" s="28">
        <v>1</v>
      </c>
      <c r="X5" s="38">
        <f t="shared" si="9"/>
        <v>0.33333333333333331</v>
      </c>
      <c r="Y5" s="39">
        <f t="shared" si="10"/>
        <v>3.1100000000000003</v>
      </c>
      <c r="Z5" s="28">
        <v>0</v>
      </c>
      <c r="AA5" s="28" t="s">
        <v>34</v>
      </c>
      <c r="AB5" s="40">
        <f t="shared" si="11"/>
        <v>-0.69</v>
      </c>
      <c r="AC5" s="41">
        <v>5.9268067786790272E-2</v>
      </c>
      <c r="AD5" s="39">
        <f t="shared" si="12"/>
        <v>-0.24536980063731167</v>
      </c>
      <c r="AE5" s="39">
        <v>-6.18</v>
      </c>
      <c r="AF5" s="39">
        <v>-16.961224358974356</v>
      </c>
      <c r="AG5" s="39">
        <v>0</v>
      </c>
    </row>
    <row r="6" spans="1:33" ht="15.75" customHeight="1" x14ac:dyDescent="0.2">
      <c r="A6" s="28" t="s">
        <v>37</v>
      </c>
      <c r="B6" s="28" t="s">
        <v>82</v>
      </c>
      <c r="C6" s="15">
        <f t="shared" si="4"/>
        <v>23.99</v>
      </c>
      <c r="D6" s="29">
        <v>4</v>
      </c>
      <c r="E6" s="29">
        <v>0</v>
      </c>
      <c r="F6" s="30">
        <v>95.96</v>
      </c>
      <c r="G6" s="30">
        <v>0</v>
      </c>
      <c r="H6" s="31">
        <f t="shared" si="1"/>
        <v>0</v>
      </c>
      <c r="I6" s="31">
        <f t="shared" si="2"/>
        <v>-0.11802499492476831</v>
      </c>
      <c r="J6" s="32">
        <f t="shared" si="5"/>
        <v>-11.325678512980767</v>
      </c>
      <c r="K6" s="32">
        <f t="shared" si="3"/>
        <v>-2.8314196282451918</v>
      </c>
      <c r="L6" s="29">
        <v>45</v>
      </c>
      <c r="M6" s="33">
        <f t="shared" si="6"/>
        <v>8.8888888888888892E-2</v>
      </c>
      <c r="N6" s="29">
        <v>30</v>
      </c>
      <c r="O6" s="34">
        <f t="shared" ref="O6:P6" si="14">D6/7</f>
        <v>0.5714285714285714</v>
      </c>
      <c r="P6" s="34">
        <f t="shared" si="14"/>
        <v>0</v>
      </c>
      <c r="Q6" s="29">
        <f t="shared" si="8"/>
        <v>52</v>
      </c>
      <c r="R6" s="29"/>
      <c r="S6" s="35">
        <v>0.67692307692307696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5.9199470486111121E-2</v>
      </c>
      <c r="AD6" s="39">
        <f t="shared" si="12"/>
        <v>-0.32678107708333337</v>
      </c>
      <c r="AE6" s="39">
        <v>-6.18</v>
      </c>
      <c r="AF6" s="39">
        <v>-16.961224358974356</v>
      </c>
      <c r="AG6" s="39">
        <v>0</v>
      </c>
    </row>
    <row r="7" spans="1:33" ht="15.75" customHeight="1" x14ac:dyDescent="0.2">
      <c r="A7" s="28" t="s">
        <v>39</v>
      </c>
      <c r="B7" s="28" t="s">
        <v>82</v>
      </c>
      <c r="C7" s="15">
        <f t="shared" si="4"/>
        <v>23.99</v>
      </c>
      <c r="D7" s="29">
        <v>2</v>
      </c>
      <c r="E7" s="29">
        <v>0</v>
      </c>
      <c r="F7" s="30">
        <v>47.98</v>
      </c>
      <c r="G7" s="30">
        <v>0</v>
      </c>
      <c r="H7" s="31">
        <f t="shared" si="1"/>
        <v>0</v>
      </c>
      <c r="I7" s="31">
        <f t="shared" si="2"/>
        <v>-0.11802499492476831</v>
      </c>
      <c r="J7" s="32">
        <f t="shared" si="5"/>
        <v>-5.6628392564903836</v>
      </c>
      <c r="K7" s="32">
        <f t="shared" si="3"/>
        <v>-2.8314196282451918</v>
      </c>
      <c r="L7" s="29">
        <v>44</v>
      </c>
      <c r="M7" s="33">
        <f t="shared" si="6"/>
        <v>4.5454545454545456E-2</v>
      </c>
      <c r="N7" s="29">
        <v>28</v>
      </c>
      <c r="O7" s="34">
        <f t="shared" ref="O7:P7" si="15">D7/7</f>
        <v>0.2857142857142857</v>
      </c>
      <c r="P7" s="34">
        <f t="shared" si="15"/>
        <v>0</v>
      </c>
      <c r="Q7" s="29">
        <f t="shared" si="8"/>
        <v>98</v>
      </c>
      <c r="R7" s="29"/>
      <c r="S7" s="35">
        <v>0.72131147540983598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5.9199470486111121E-2</v>
      </c>
      <c r="AD7" s="39">
        <f t="shared" si="12"/>
        <v>-0.16339053854166669</v>
      </c>
      <c r="AE7" s="39">
        <v>-6.18</v>
      </c>
      <c r="AF7" s="39">
        <v>-16.961224358974356</v>
      </c>
      <c r="AG7" s="39">
        <v>0</v>
      </c>
    </row>
    <row r="8" spans="1:33" ht="15.75" customHeight="1" x14ac:dyDescent="0.2">
      <c r="A8" s="28" t="s">
        <v>41</v>
      </c>
      <c r="B8" s="28" t="s">
        <v>1000</v>
      </c>
      <c r="C8" s="15">
        <f t="shared" si="4"/>
        <v>24.323333333333334</v>
      </c>
      <c r="D8" s="29">
        <v>3</v>
      </c>
      <c r="E8" s="29">
        <v>0</v>
      </c>
      <c r="F8" s="30">
        <v>72.97</v>
      </c>
      <c r="G8" s="30">
        <v>0</v>
      </c>
      <c r="H8" s="31">
        <f t="shared" si="1"/>
        <v>0</v>
      </c>
      <c r="I8" s="31">
        <f t="shared" si="2"/>
        <v>-0.1047085899385022</v>
      </c>
      <c r="J8" s="32">
        <f t="shared" si="5"/>
        <v>-7.6405858078125055</v>
      </c>
      <c r="K8" s="32">
        <f t="shared" si="3"/>
        <v>-2.546861935937502</v>
      </c>
      <c r="L8" s="29">
        <v>30</v>
      </c>
      <c r="M8" s="33">
        <f t="shared" si="6"/>
        <v>0.1</v>
      </c>
      <c r="N8" s="29">
        <v>24</v>
      </c>
      <c r="O8" s="34">
        <f t="shared" ref="O8:P8" si="16">D8/7</f>
        <v>0.42857142857142855</v>
      </c>
      <c r="P8" s="34">
        <f t="shared" si="16"/>
        <v>0</v>
      </c>
      <c r="Q8" s="29">
        <f t="shared" si="8"/>
        <v>56</v>
      </c>
      <c r="R8" s="29"/>
      <c r="S8" s="35">
        <v>0.80459770114942497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5.9199470486111121E-2</v>
      </c>
      <c r="AD8" s="39">
        <f t="shared" si="12"/>
        <v>-0.24508580781250003</v>
      </c>
      <c r="AE8" s="39">
        <v>-6.18</v>
      </c>
      <c r="AF8" s="39">
        <v>-16.96</v>
      </c>
      <c r="AG8" s="39">
        <v>0</v>
      </c>
    </row>
    <row r="9" spans="1:33" ht="15.75" customHeight="1" x14ac:dyDescent="0.2">
      <c r="A9" s="28" t="s">
        <v>43</v>
      </c>
      <c r="B9" s="28" t="s">
        <v>189</v>
      </c>
      <c r="C9" s="15">
        <f t="shared" si="4"/>
        <v>23.656666666666666</v>
      </c>
      <c r="D9" s="29">
        <v>3</v>
      </c>
      <c r="E9" s="29">
        <v>2</v>
      </c>
      <c r="F9" s="30">
        <v>70.97</v>
      </c>
      <c r="G9" s="30">
        <v>0</v>
      </c>
      <c r="H9" s="31">
        <f t="shared" si="1"/>
        <v>0</v>
      </c>
      <c r="I9" s="31">
        <f t="shared" si="2"/>
        <v>-0.14041725702253474</v>
      </c>
      <c r="J9" s="32">
        <f t="shared" si="5"/>
        <v>-9.965412730889291</v>
      </c>
      <c r="K9" s="32">
        <f t="shared" si="3"/>
        <v>-3.3218042436297637</v>
      </c>
      <c r="L9" s="29">
        <v>36</v>
      </c>
      <c r="M9" s="33">
        <f t="shared" si="6"/>
        <v>8.3333333333333329E-2</v>
      </c>
      <c r="N9" s="29">
        <v>20</v>
      </c>
      <c r="O9" s="34">
        <f t="shared" ref="O9:P9" si="17">D9/7</f>
        <v>0.42857142857142855</v>
      </c>
      <c r="P9" s="34">
        <f t="shared" si="17"/>
        <v>0.2857142857142857</v>
      </c>
      <c r="Q9" s="29">
        <f t="shared" si="8"/>
        <v>28</v>
      </c>
      <c r="R9" s="29"/>
      <c r="S9" s="35">
        <v>0.85714285714285698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5.9199470486111121E-2</v>
      </c>
      <c r="AD9" s="39">
        <f t="shared" si="12"/>
        <v>-0.24508580781250003</v>
      </c>
      <c r="AE9" s="39">
        <v>-6.18</v>
      </c>
      <c r="AF9" s="39">
        <v>-17.168275641025598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22.99</v>
      </c>
      <c r="D10" s="29">
        <v>2</v>
      </c>
      <c r="E10" s="29">
        <v>0</v>
      </c>
      <c r="F10" s="30">
        <v>45.98</v>
      </c>
      <c r="G10" s="30">
        <v>0</v>
      </c>
      <c r="H10" s="31">
        <f t="shared" si="1"/>
        <v>0</v>
      </c>
      <c r="I10" s="31">
        <f t="shared" si="2"/>
        <v>-0.16913749066100187</v>
      </c>
      <c r="J10" s="32">
        <f t="shared" si="5"/>
        <v>-7.7769418205928647</v>
      </c>
      <c r="K10" s="32">
        <f t="shared" si="3"/>
        <v>-3.8884709102964323</v>
      </c>
      <c r="L10" s="29">
        <v>24</v>
      </c>
      <c r="M10" s="33">
        <f t="shared" si="6"/>
        <v>8.3333333333333329E-2</v>
      </c>
      <c r="N10" s="29">
        <v>17</v>
      </c>
      <c r="O10" s="34">
        <f t="shared" ref="O10:P10" si="18">D10/7</f>
        <v>0.2857142857142857</v>
      </c>
      <c r="P10" s="34">
        <f t="shared" si="18"/>
        <v>0</v>
      </c>
      <c r="Q10" s="29">
        <f t="shared" si="8"/>
        <v>59</v>
      </c>
      <c r="R10" s="29"/>
      <c r="S10" s="35">
        <v>1.0718954248365999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5.9199470486111121E-2</v>
      </c>
      <c r="AD10" s="39">
        <f t="shared" si="12"/>
        <v>-0.16339053854166669</v>
      </c>
      <c r="AE10" s="39">
        <v>-6.18</v>
      </c>
      <c r="AF10" s="39">
        <v>-17.168275641025598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27.99</v>
      </c>
      <c r="D11" s="29">
        <v>2</v>
      </c>
      <c r="E11" s="29">
        <v>0</v>
      </c>
      <c r="F11" s="30">
        <v>55.98</v>
      </c>
      <c r="G11" s="30">
        <v>0</v>
      </c>
      <c r="H11" s="31">
        <f t="shared" si="1"/>
        <v>0</v>
      </c>
      <c r="I11" s="31">
        <f t="shared" si="2"/>
        <v>1.291636619162443E-2</v>
      </c>
      <c r="J11" s="32">
        <f t="shared" si="5"/>
        <v>0.72305817940713557</v>
      </c>
      <c r="K11" s="32">
        <f t="shared" si="3"/>
        <v>0.36152908970356779</v>
      </c>
      <c r="L11" s="29">
        <v>10</v>
      </c>
      <c r="M11" s="33">
        <f t="shared" si="6"/>
        <v>0.2</v>
      </c>
      <c r="N11" s="29">
        <v>16</v>
      </c>
      <c r="O11" s="34">
        <f t="shared" ref="O11:P11" si="19">D11/7</f>
        <v>0.2857142857142857</v>
      </c>
      <c r="P11" s="34">
        <f t="shared" si="19"/>
        <v>0</v>
      </c>
      <c r="Q11" s="29">
        <f t="shared" si="8"/>
        <v>56</v>
      </c>
      <c r="R11" s="29"/>
      <c r="S11" s="35">
        <v>1.0857142857142801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5.9199470486111121E-2</v>
      </c>
      <c r="AD11" s="39">
        <f t="shared" si="12"/>
        <v>-0.16339053854166669</v>
      </c>
      <c r="AE11" s="39">
        <v>-6.18</v>
      </c>
      <c r="AF11" s="39">
        <v>-17.168275641025598</v>
      </c>
      <c r="AG11" s="39">
        <v>0</v>
      </c>
    </row>
    <row r="12" spans="1:33" ht="15.75" customHeight="1" x14ac:dyDescent="0.2">
      <c r="A12" s="28" t="s">
        <v>46</v>
      </c>
      <c r="B12" s="28" t="s">
        <v>1001</v>
      </c>
      <c r="C12" s="15">
        <f t="shared" si="4"/>
        <v>26.49</v>
      </c>
      <c r="D12" s="29">
        <v>2</v>
      </c>
      <c r="E12" s="29">
        <v>1</v>
      </c>
      <c r="F12" s="30">
        <v>52.98</v>
      </c>
      <c r="G12" s="30">
        <v>-0.03</v>
      </c>
      <c r="H12" s="31">
        <f t="shared" si="1"/>
        <v>5.6625141562853911E-4</v>
      </c>
      <c r="I12" s="31">
        <f t="shared" si="2"/>
        <v>-3.5049864488351644E-2</v>
      </c>
      <c r="J12" s="32">
        <f t="shared" si="5"/>
        <v>-1.8569418205928698</v>
      </c>
      <c r="K12" s="32">
        <f t="shared" si="3"/>
        <v>-0.92847091029643491</v>
      </c>
      <c r="L12" s="29">
        <v>9</v>
      </c>
      <c r="M12" s="33">
        <f t="shared" si="6"/>
        <v>0.22222222222222221</v>
      </c>
      <c r="N12" s="29">
        <v>14</v>
      </c>
      <c r="O12" s="34">
        <f t="shared" ref="O12:P12" si="20">D12/7</f>
        <v>0.2857142857142857</v>
      </c>
      <c r="P12" s="34">
        <f t="shared" si="20"/>
        <v>0.14285714285714285</v>
      </c>
      <c r="Q12" s="29">
        <f t="shared" si="8"/>
        <v>32</v>
      </c>
      <c r="R12" s="29"/>
      <c r="S12" s="35">
        <v>1.0909090909090899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5.9199470486111121E-2</v>
      </c>
      <c r="AD12" s="39">
        <f t="shared" si="12"/>
        <v>-0.16339053854166669</v>
      </c>
      <c r="AE12" s="39">
        <v>-6.18</v>
      </c>
      <c r="AF12" s="39">
        <v>-17.168275641025598</v>
      </c>
      <c r="AG12" s="39">
        <v>0</v>
      </c>
    </row>
    <row r="13" spans="1:33" ht="15.75" customHeight="1" x14ac:dyDescent="0.2">
      <c r="A13" s="28" t="s">
        <v>47</v>
      </c>
      <c r="B13" s="28" t="s">
        <v>171</v>
      </c>
      <c r="C13" s="15">
        <f t="shared" si="4"/>
        <v>24.99</v>
      </c>
      <c r="D13" s="29">
        <v>1</v>
      </c>
      <c r="E13" s="29">
        <v>0</v>
      </c>
      <c r="F13" s="32">
        <v>24.99</v>
      </c>
      <c r="G13" s="30">
        <v>0</v>
      </c>
      <c r="H13" s="31">
        <f t="shared" si="1"/>
        <v>0</v>
      </c>
      <c r="I13" s="31">
        <f t="shared" si="2"/>
        <v>-9.1934584604675212E-2</v>
      </c>
      <c r="J13" s="32">
        <f t="shared" si="5"/>
        <v>-2.2974452692708334</v>
      </c>
      <c r="K13" s="32">
        <f t="shared" si="3"/>
        <v>-2.2974452692708334</v>
      </c>
      <c r="L13" s="29">
        <v>7</v>
      </c>
      <c r="M13" s="33">
        <f t="shared" si="6"/>
        <v>0.14285714285714285</v>
      </c>
      <c r="N13" s="29">
        <v>14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98</v>
      </c>
      <c r="R13" s="29"/>
      <c r="S13" s="35">
        <v>1.1162790697674401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5.9199470486111121E-2</v>
      </c>
      <c r="AD13" s="39">
        <f t="shared" si="12"/>
        <v>-8.1695269270833343E-2</v>
      </c>
      <c r="AE13" s="39">
        <v>-6.18</v>
      </c>
      <c r="AF13" s="39">
        <v>-17.277249999999999</v>
      </c>
      <c r="AG13" s="39">
        <v>0</v>
      </c>
    </row>
    <row r="14" spans="1:33" ht="15.75" customHeight="1" x14ac:dyDescent="0.2">
      <c r="A14" s="28" t="s">
        <v>48</v>
      </c>
      <c r="B14" s="28" t="s">
        <v>164</v>
      </c>
      <c r="C14" s="15" t="str">
        <f t="shared" si="4"/>
        <v xml:space="preserve"> - </v>
      </c>
      <c r="D14" s="29">
        <v>0</v>
      </c>
      <c r="E14" s="29">
        <v>1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13</v>
      </c>
      <c r="O14" s="34">
        <f t="shared" ref="O14:P14" si="22">D14/7</f>
        <v>0</v>
      </c>
      <c r="P14" s="34">
        <f t="shared" si="22"/>
        <v>0.14285714285714285</v>
      </c>
      <c r="Q14" s="29">
        <f t="shared" si="8"/>
        <v>91</v>
      </c>
      <c r="R14" s="29"/>
      <c r="S14" s="35">
        <v>1.13761467889908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5.9199470486111121E-2</v>
      </c>
      <c r="AD14" s="39">
        <f t="shared" si="12"/>
        <v>0</v>
      </c>
      <c r="AE14" s="39">
        <v>-6.18</v>
      </c>
      <c r="AF14" s="39">
        <v>-17.277249999999999</v>
      </c>
      <c r="AG14" s="39">
        <v>0</v>
      </c>
    </row>
    <row r="15" spans="1:33" ht="15.75" customHeight="1" x14ac:dyDescent="0.2">
      <c r="A15" s="28" t="s">
        <v>49</v>
      </c>
      <c r="B15" s="28" t="s">
        <v>82</v>
      </c>
      <c r="C15" s="15">
        <f t="shared" si="4"/>
        <v>27.99</v>
      </c>
      <c r="D15" s="29">
        <v>3</v>
      </c>
      <c r="E15" s="29">
        <v>0</v>
      </c>
      <c r="F15" s="32">
        <v>83.97</v>
      </c>
      <c r="G15" s="30">
        <v>-11.07</v>
      </c>
      <c r="H15" s="31">
        <f t="shared" si="1"/>
        <v>0.13183279742765275</v>
      </c>
      <c r="I15" s="31">
        <f t="shared" si="2"/>
        <v>-0.12280976310363824</v>
      </c>
      <c r="J15" s="32">
        <f t="shared" si="5"/>
        <v>-10.312335807812502</v>
      </c>
      <c r="K15" s="32">
        <f t="shared" si="3"/>
        <v>-3.4374452692708339</v>
      </c>
      <c r="L15" s="29">
        <v>12</v>
      </c>
      <c r="M15" s="33">
        <f t="shared" si="6"/>
        <v>0.25</v>
      </c>
      <c r="N15" s="29">
        <v>10</v>
      </c>
      <c r="O15" s="34">
        <f t="shared" ref="O15:P15" si="23">D15/7</f>
        <v>0.42857142857142855</v>
      </c>
      <c r="P15" s="34">
        <f t="shared" si="23"/>
        <v>0</v>
      </c>
      <c r="Q15" s="29">
        <f t="shared" si="8"/>
        <v>23</v>
      </c>
      <c r="R15" s="29"/>
      <c r="S15" s="35">
        <v>1.2783505154639101</v>
      </c>
      <c r="T15" s="28">
        <v>0</v>
      </c>
      <c r="U15" s="36" t="s">
        <v>33</v>
      </c>
      <c r="V15" s="37" t="s">
        <v>33</v>
      </c>
      <c r="W15" s="28">
        <v>1</v>
      </c>
      <c r="X15" s="38">
        <f t="shared" si="9"/>
        <v>0.33333333333333331</v>
      </c>
      <c r="Y15" s="39">
        <f t="shared" si="10"/>
        <v>11.07</v>
      </c>
      <c r="Z15" s="28">
        <v>0</v>
      </c>
      <c r="AA15" s="28" t="s">
        <v>34</v>
      </c>
      <c r="AB15" s="40">
        <f t="shared" si="11"/>
        <v>-0.69</v>
      </c>
      <c r="AC15" s="41">
        <v>5.9199470486111121E-2</v>
      </c>
      <c r="AD15" s="39">
        <f t="shared" si="12"/>
        <v>-0.24508580781250003</v>
      </c>
      <c r="AE15" s="39">
        <v>-6.18</v>
      </c>
      <c r="AF15" s="39">
        <v>-17.277249999999999</v>
      </c>
      <c r="AG15" s="39">
        <v>0</v>
      </c>
    </row>
    <row r="16" spans="1:33" ht="15.75" customHeight="1" x14ac:dyDescent="0.2">
      <c r="A16" s="28" t="s">
        <v>50</v>
      </c>
      <c r="B16" s="28" t="s">
        <v>101</v>
      </c>
      <c r="C16" s="15">
        <f t="shared" si="4"/>
        <v>29.418571428571429</v>
      </c>
      <c r="D16" s="29">
        <v>7</v>
      </c>
      <c r="E16" s="29">
        <v>0</v>
      </c>
      <c r="F16" s="32">
        <v>205.93</v>
      </c>
      <c r="G16" s="30">
        <v>-10.61</v>
      </c>
      <c r="H16" s="31">
        <f t="shared" si="1"/>
        <v>5.1522361967658907E-2</v>
      </c>
      <c r="I16" s="31">
        <f t="shared" si="2"/>
        <v>-1.6613261054524867E-3</v>
      </c>
      <c r="J16" s="32">
        <f t="shared" si="5"/>
        <v>-0.34211688489583059</v>
      </c>
      <c r="K16" s="32">
        <f t="shared" si="3"/>
        <v>-4.8873840699404369E-2</v>
      </c>
      <c r="L16" s="29">
        <v>17</v>
      </c>
      <c r="M16" s="33">
        <f t="shared" si="6"/>
        <v>0.41176470588235292</v>
      </c>
      <c r="N16" s="29">
        <v>4</v>
      </c>
      <c r="O16" s="34">
        <f t="shared" ref="O16:P16" si="24">D16/7</f>
        <v>1</v>
      </c>
      <c r="P16" s="34">
        <f t="shared" si="24"/>
        <v>0</v>
      </c>
      <c r="Q16" s="29">
        <f t="shared" si="8"/>
        <v>4</v>
      </c>
      <c r="R16" s="29"/>
      <c r="S16" s="35">
        <v>1.3333333333333299</v>
      </c>
      <c r="T16" s="28">
        <v>0</v>
      </c>
      <c r="U16" s="36" t="s">
        <v>33</v>
      </c>
      <c r="V16" s="37" t="s">
        <v>33</v>
      </c>
      <c r="W16" s="28">
        <v>1</v>
      </c>
      <c r="X16" s="38">
        <f t="shared" si="9"/>
        <v>0.14285714285714285</v>
      </c>
      <c r="Y16" s="39">
        <f t="shared" si="10"/>
        <v>10.61</v>
      </c>
      <c r="Z16" s="28">
        <v>0</v>
      </c>
      <c r="AA16" s="28" t="s">
        <v>34</v>
      </c>
      <c r="AB16" s="40">
        <f t="shared" si="11"/>
        <v>-0.69</v>
      </c>
      <c r="AC16" s="41">
        <v>5.9199470486111121E-2</v>
      </c>
      <c r="AD16" s="39">
        <f t="shared" si="12"/>
        <v>-0.57186688489583337</v>
      </c>
      <c r="AE16" s="39">
        <v>-6.18</v>
      </c>
      <c r="AF16" s="39">
        <v>-17.277249999999999</v>
      </c>
      <c r="AG16" s="39">
        <v>0</v>
      </c>
    </row>
    <row r="17" spans="1:33" ht="15.75" customHeight="1" x14ac:dyDescent="0.2">
      <c r="A17" s="28" t="s">
        <v>51</v>
      </c>
      <c r="B17" s="28"/>
      <c r="C17" s="15">
        <f t="shared" si="4"/>
        <v>28.99</v>
      </c>
      <c r="D17" s="29">
        <v>2</v>
      </c>
      <c r="E17" s="29">
        <v>1</v>
      </c>
      <c r="F17" s="32">
        <v>57.98</v>
      </c>
      <c r="G17" s="30">
        <v>-13</v>
      </c>
      <c r="H17" s="31">
        <f t="shared" si="1"/>
        <v>0.22421524663677131</v>
      </c>
      <c r="I17" s="31">
        <f t="shared" si="2"/>
        <v>-0.18618300342431301</v>
      </c>
      <c r="J17" s="32">
        <f t="shared" si="5"/>
        <v>-10.794890538541669</v>
      </c>
      <c r="K17" s="32">
        <f t="shared" si="3"/>
        <v>-5.3974452692708343</v>
      </c>
      <c r="L17" s="29">
        <v>24</v>
      </c>
      <c r="M17" s="33">
        <f t="shared" si="6"/>
        <v>8.3333333333333329E-2</v>
      </c>
      <c r="N17" s="29">
        <v>2</v>
      </c>
      <c r="O17" s="34">
        <f t="shared" ref="O17:P17" si="25">D17/7</f>
        <v>0.2857142857142857</v>
      </c>
      <c r="P17" s="34">
        <f t="shared" si="25"/>
        <v>0.14285714285714285</v>
      </c>
      <c r="Q17" s="29">
        <f t="shared" si="8"/>
        <v>4</v>
      </c>
      <c r="R17" s="29"/>
      <c r="S17" s="35">
        <v>1.8048780487804801</v>
      </c>
      <c r="T17" s="28">
        <v>0</v>
      </c>
      <c r="U17" s="36" t="s">
        <v>33</v>
      </c>
      <c r="V17" s="37" t="s">
        <v>33</v>
      </c>
      <c r="W17" s="28">
        <v>1</v>
      </c>
      <c r="X17" s="38">
        <f t="shared" si="9"/>
        <v>0.5</v>
      </c>
      <c r="Y17" s="39">
        <f t="shared" si="10"/>
        <v>4.333333333333333</v>
      </c>
      <c r="Z17" s="28">
        <v>2</v>
      </c>
      <c r="AA17" s="28" t="s">
        <v>34</v>
      </c>
      <c r="AB17" s="40">
        <f t="shared" si="11"/>
        <v>-0.69</v>
      </c>
      <c r="AC17" s="41">
        <v>5.9199470486111121E-2</v>
      </c>
      <c r="AD17" s="39">
        <f t="shared" si="12"/>
        <v>-0.16339053854166669</v>
      </c>
      <c r="AE17" s="39">
        <v>-6.18</v>
      </c>
      <c r="AF17" s="39">
        <v>-17.277249999999999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-17.277249999999999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-2.96</v>
      </c>
      <c r="H19" s="31" t="e">
        <f t="shared" si="1"/>
        <v>#DIV/0!</v>
      </c>
      <c r="I19" s="31" t="e">
        <f t="shared" si="2"/>
        <v>#DIV/0!</v>
      </c>
      <c r="J19" s="32">
        <f t="shared" si="5"/>
        <v>-2.96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1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-17.277249999999999</v>
      </c>
      <c r="AG19" s="39">
        <v>0</v>
      </c>
    </row>
    <row r="20" spans="1:33" ht="15.75" customHeight="1" x14ac:dyDescent="0.2">
      <c r="A20" s="28" t="s">
        <v>55</v>
      </c>
      <c r="B20" s="28"/>
      <c r="C20" s="15">
        <f t="shared" si="4"/>
        <v>29.99</v>
      </c>
      <c r="D20" s="29">
        <v>1</v>
      </c>
      <c r="E20" s="29">
        <v>0</v>
      </c>
      <c r="F20" s="32">
        <v>29.99</v>
      </c>
      <c r="G20" s="30">
        <v>-1.27</v>
      </c>
      <c r="H20" s="31">
        <f t="shared" si="1"/>
        <v>4.2347449149716575E-2</v>
      </c>
      <c r="I20" s="31">
        <f t="shared" si="2"/>
        <v>2.275941082791488E-2</v>
      </c>
      <c r="J20" s="32">
        <f t="shared" si="5"/>
        <v>0.68255473072916717</v>
      </c>
      <c r="K20" s="32">
        <f t="shared" si="3"/>
        <v>0.68255473072916717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0.14285714285714285</v>
      </c>
      <c r="P20" s="34">
        <f t="shared" si="28"/>
        <v>0</v>
      </c>
      <c r="Q20" s="29">
        <f t="shared" si="8"/>
        <v>0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1</v>
      </c>
      <c r="X20" s="38">
        <f t="shared" si="9"/>
        <v>1</v>
      </c>
      <c r="Y20" s="39">
        <f t="shared" si="10"/>
        <v>1.27</v>
      </c>
      <c r="Z20" s="28">
        <v>0</v>
      </c>
      <c r="AA20" s="28" t="s">
        <v>34</v>
      </c>
      <c r="AB20" s="40">
        <f t="shared" si="11"/>
        <v>-0.69</v>
      </c>
      <c r="AC20" s="41">
        <v>5.9199470486111121E-2</v>
      </c>
      <c r="AD20" s="39">
        <f t="shared" si="12"/>
        <v>-8.1695269270833343E-2</v>
      </c>
      <c r="AE20" s="39">
        <v>-6.18</v>
      </c>
      <c r="AF20" s="39">
        <v>-17.277249999999999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5.9199470486111121E-2</v>
      </c>
      <c r="AD21" s="39">
        <f t="shared" si="12"/>
        <v>0</v>
      </c>
      <c r="AE21" s="39">
        <v>-6.18</v>
      </c>
      <c r="AF21" s="39">
        <v>-17.277249999999999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5.9199470486111121E-2</v>
      </c>
      <c r="AD22" s="39">
        <f t="shared" si="12"/>
        <v>0</v>
      </c>
      <c r="AE22" s="39">
        <v>-6.18</v>
      </c>
      <c r="AF22" s="39">
        <v>-17.277249999999999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5.9199470486111121E-2</v>
      </c>
      <c r="AD23" s="39">
        <f t="shared" si="12"/>
        <v>0</v>
      </c>
      <c r="AE23" s="39">
        <v>-6.18</v>
      </c>
      <c r="AF23" s="39">
        <v>-17.277249999999999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5.9199470486111121E-2</v>
      </c>
      <c r="AD24" s="39">
        <f t="shared" si="12"/>
        <v>0</v>
      </c>
      <c r="AE24" s="39">
        <v>-6.18</v>
      </c>
      <c r="AF24" s="39">
        <v>-17.277249999999999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5.9199470486111121E-2</v>
      </c>
      <c r="AD25" s="39">
        <f t="shared" si="12"/>
        <v>0</v>
      </c>
      <c r="AE25" s="25">
        <v>-6.18</v>
      </c>
      <c r="AF25" s="25">
        <v>-17.28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5.9199470486111121E-2</v>
      </c>
      <c r="AD26" s="39">
        <f t="shared" si="12"/>
        <v>0</v>
      </c>
      <c r="AE26" s="25">
        <v>-6.18</v>
      </c>
      <c r="AF26" s="25">
        <v>-17.277249999999999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5.9199470486111121E-2</v>
      </c>
      <c r="AD27" s="39">
        <f t="shared" si="12"/>
        <v>0</v>
      </c>
      <c r="AE27" s="25">
        <v>-6.18</v>
      </c>
      <c r="AF27" s="25">
        <v>-17.277249999999999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5.9199470486111121E-2</v>
      </c>
      <c r="AD28" s="39">
        <f t="shared" si="12"/>
        <v>0</v>
      </c>
      <c r="AE28" s="25">
        <v>-6.18</v>
      </c>
      <c r="AF28" s="25">
        <v>-17.277249999999999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5.9199470486111121E-2</v>
      </c>
      <c r="AD29" s="39">
        <f t="shared" si="12"/>
        <v>0</v>
      </c>
      <c r="AE29" s="25">
        <v>-6.18</v>
      </c>
      <c r="AF29" s="25">
        <v>-17.277249999999999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5.9199470486111121E-2</v>
      </c>
      <c r="AD30" s="39">
        <f t="shared" si="12"/>
        <v>0</v>
      </c>
      <c r="AE30" s="25">
        <v>-6.18</v>
      </c>
      <c r="AF30" s="25">
        <v>-16.813498184765599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5.9199470486111121E-2</v>
      </c>
      <c r="AD31" s="39">
        <f t="shared" si="12"/>
        <v>0</v>
      </c>
      <c r="AE31" s="45">
        <v>-6.18</v>
      </c>
      <c r="AF31" s="45">
        <v>-16.813498184765621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5.9199470486111121E-2</v>
      </c>
      <c r="AD32" s="39">
        <f t="shared" si="12"/>
        <v>0</v>
      </c>
      <c r="AE32" s="60">
        <v>-6.18</v>
      </c>
      <c r="AF32" s="60">
        <v>-16.813498184765599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26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Pulls - 3 Inch Bar - 10 Pack of Kitchen Cabinet Hardware")</f>
        <v>Black Kitchen Cabinet Pulls - 3 Inch Bar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Info!B1:BJ5000""),2,FALSE),"""")"),"B07PQ8TR2W")</f>
        <v>B07PQ8TR2W</v>
      </c>
      <c r="B2" s="2" t="s">
        <v>1002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11.701967092130211</v>
      </c>
      <c r="D3" s="4">
        <f>SUM(D4:D99702)</f>
        <v>173</v>
      </c>
      <c r="E3" s="4"/>
      <c r="F3" s="5">
        <f t="shared" ref="F3:G3" si="0">SUM(F4:F99702)</f>
        <v>2385.42</v>
      </c>
      <c r="G3" s="5">
        <f t="shared" si="0"/>
        <v>-86.319999999999979</v>
      </c>
      <c r="H3" s="6">
        <f t="shared" ref="H3:H32" si="1">G3/F3*-1</f>
        <v>3.6186499652052881E-2</v>
      </c>
      <c r="I3" s="7">
        <f t="shared" ref="I3:I32" si="2">J3/F3</f>
        <v>6.8527490802832366E-2</v>
      </c>
      <c r="J3" s="5">
        <f>SUM(J4:J99702)</f>
        <v>163.46684711089239</v>
      </c>
      <c r="K3" s="5">
        <f t="shared" ref="K3:K32" si="3">J3/D3</f>
        <v>0.94489507000515827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4 - Sept
4 - Oct
4 - Nov
0.5 - Dec
0.5 - Jan
0.5 - Feb")</f>
        <v>0.5 - March
0.5 - April
0.5 - May
0.5 - June
0.5 - July
0.5 - Aug
4 - Sept
4 - Oct
4 - Nov
0.5 - Dec
0.5 - Jan
0.5 -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QTY-408")</f>
        <v>US QTY-408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3</v>
      </c>
      <c r="X3" s="6">
        <f>W3/D3</f>
        <v>1.7341040462427744E-2</v>
      </c>
      <c r="Y3" s="5"/>
      <c r="Z3" s="4"/>
      <c r="AA3" s="4"/>
      <c r="AB3" s="4"/>
      <c r="AC3" s="4"/>
      <c r="AD3" s="5">
        <f>SUM(AD4:AD99702)</f>
        <v>-11.709458352460732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Info!B2:BZ3000""),37,FALSE)),"""")*-1"),-3.96667202831068)</f>
        <v>-3.96667202831068</v>
      </c>
      <c r="AG3" s="5">
        <f>SUM(AG4:AG99702)</f>
        <v>-5</v>
      </c>
    </row>
    <row r="4" spans="1:33" ht="15.75" customHeight="1" x14ac:dyDescent="0.2">
      <c r="A4" s="14" t="s">
        <v>31</v>
      </c>
      <c r="B4" s="14" t="s">
        <v>1003</v>
      </c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-15.629999999999999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-15.629999999999999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185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>
        <v>9.8360655737704902E-2</v>
      </c>
      <c r="T4" s="14">
        <v>468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15.629999999999999</v>
      </c>
      <c r="Z4" s="14">
        <v>1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4.9046577546296294E-2</v>
      </c>
      <c r="AD4" s="25">
        <f t="shared" ref="AD4:AD32" si="12">IFERROR(AB4*AC4*D4*2,0)</f>
        <v>0</v>
      </c>
      <c r="AE4" s="25">
        <v>-5.8</v>
      </c>
      <c r="AF4" s="25">
        <v>-4.20873485523376</v>
      </c>
      <c r="AG4" s="25">
        <v>0</v>
      </c>
    </row>
    <row r="5" spans="1:33" ht="15.75" customHeight="1" x14ac:dyDescent="0.2">
      <c r="A5" s="28" t="s">
        <v>35</v>
      </c>
      <c r="B5" s="28" t="s">
        <v>1004</v>
      </c>
      <c r="C5" s="15">
        <f t="shared" si="4"/>
        <v>12.99</v>
      </c>
      <c r="D5" s="29">
        <v>1</v>
      </c>
      <c r="E5" s="29">
        <v>0</v>
      </c>
      <c r="F5" s="30">
        <v>12.99</v>
      </c>
      <c r="G5" s="30">
        <v>-3.36</v>
      </c>
      <c r="H5" s="31">
        <f t="shared" si="1"/>
        <v>0.25866050808314084</v>
      </c>
      <c r="I5" s="31">
        <f t="shared" si="2"/>
        <v>-0.18437240656702097</v>
      </c>
      <c r="J5" s="32">
        <f t="shared" si="5"/>
        <v>-2.3949975613056025</v>
      </c>
      <c r="K5" s="32">
        <f t="shared" si="3"/>
        <v>-2.3949975613056025</v>
      </c>
      <c r="L5" s="29">
        <v>20</v>
      </c>
      <c r="M5" s="33">
        <f t="shared" si="6"/>
        <v>0.05</v>
      </c>
      <c r="N5" s="29">
        <v>184</v>
      </c>
      <c r="O5" s="34">
        <f t="shared" ref="O5:P5" si="13">D5/7</f>
        <v>0.14285714285714285</v>
      </c>
      <c r="P5" s="34">
        <f t="shared" si="13"/>
        <v>0</v>
      </c>
      <c r="Q5" s="29">
        <f t="shared" si="8"/>
        <v>1288</v>
      </c>
      <c r="R5" s="29"/>
      <c r="S5" s="35">
        <v>0.10695187165775399</v>
      </c>
      <c r="T5" s="28">
        <v>468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4.9103410196987246E-2</v>
      </c>
      <c r="AD5" s="39">
        <f t="shared" si="12"/>
        <v>-6.7762706071842399E-2</v>
      </c>
      <c r="AE5" s="39">
        <v>-5.8</v>
      </c>
      <c r="AF5" s="39">
        <v>-4.20873485523376</v>
      </c>
      <c r="AG5" s="39">
        <v>0</v>
      </c>
    </row>
    <row r="6" spans="1:33" ht="15.75" customHeight="1" x14ac:dyDescent="0.2">
      <c r="A6" s="28" t="s">
        <v>37</v>
      </c>
      <c r="B6" s="28" t="s">
        <v>82</v>
      </c>
      <c r="C6" s="15">
        <f t="shared" si="4"/>
        <v>12.99</v>
      </c>
      <c r="D6" s="29">
        <v>1</v>
      </c>
      <c r="E6" s="29">
        <v>0</v>
      </c>
      <c r="F6" s="30">
        <v>12.99</v>
      </c>
      <c r="G6" s="30">
        <v>0</v>
      </c>
      <c r="H6" s="31">
        <f t="shared" si="1"/>
        <v>0</v>
      </c>
      <c r="I6" s="31">
        <f t="shared" si="2"/>
        <v>7.4294139164923056E-2</v>
      </c>
      <c r="J6" s="32">
        <f t="shared" si="5"/>
        <v>0.96508086775235047</v>
      </c>
      <c r="K6" s="32">
        <f t="shared" si="3"/>
        <v>0.96508086775235047</v>
      </c>
      <c r="L6" s="29">
        <v>21</v>
      </c>
      <c r="M6" s="33">
        <f t="shared" si="6"/>
        <v>4.7619047619047616E-2</v>
      </c>
      <c r="N6" s="29">
        <v>183</v>
      </c>
      <c r="O6" s="34">
        <f t="shared" ref="O6:P6" si="14">D6/7</f>
        <v>0.14285714285714285</v>
      </c>
      <c r="P6" s="34">
        <f t="shared" si="14"/>
        <v>0</v>
      </c>
      <c r="Q6" s="29">
        <f t="shared" si="8"/>
        <v>1281</v>
      </c>
      <c r="R6" s="29"/>
      <c r="S6" s="35">
        <v>7.8014184397163094E-2</v>
      </c>
      <c r="T6" s="28">
        <v>468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4.9046577546296294E-2</v>
      </c>
      <c r="AD6" s="39">
        <f t="shared" si="12"/>
        <v>-6.7684277013888877E-2</v>
      </c>
      <c r="AE6" s="39">
        <v>-5.8</v>
      </c>
      <c r="AF6" s="39">
        <v>-4.20873485523376</v>
      </c>
      <c r="AG6" s="39">
        <v>0</v>
      </c>
    </row>
    <row r="7" spans="1:33" ht="15.75" customHeight="1" x14ac:dyDescent="0.2">
      <c r="A7" s="28" t="s">
        <v>39</v>
      </c>
      <c r="B7" s="28" t="s">
        <v>82</v>
      </c>
      <c r="C7" s="15">
        <f t="shared" si="4"/>
        <v>13.99</v>
      </c>
      <c r="D7" s="29">
        <v>3</v>
      </c>
      <c r="E7" s="29">
        <v>0</v>
      </c>
      <c r="F7" s="30">
        <v>41.97</v>
      </c>
      <c r="G7" s="30">
        <v>0</v>
      </c>
      <c r="H7" s="31">
        <f t="shared" si="1"/>
        <v>0</v>
      </c>
      <c r="I7" s="31">
        <f t="shared" si="2"/>
        <v>0.12974130577214796</v>
      </c>
      <c r="J7" s="32">
        <f t="shared" si="5"/>
        <v>5.44524260325705</v>
      </c>
      <c r="K7" s="32">
        <f t="shared" si="3"/>
        <v>1.81508086775235</v>
      </c>
      <c r="L7" s="29">
        <v>25</v>
      </c>
      <c r="M7" s="33">
        <f t="shared" si="6"/>
        <v>0.12</v>
      </c>
      <c r="N7" s="29">
        <v>180</v>
      </c>
      <c r="O7" s="34">
        <f t="shared" ref="O7:P7" si="15">D7/7</f>
        <v>0.42857142857142855</v>
      </c>
      <c r="P7" s="34">
        <f t="shared" si="15"/>
        <v>0</v>
      </c>
      <c r="Q7" s="29">
        <f t="shared" si="8"/>
        <v>420</v>
      </c>
      <c r="R7" s="29"/>
      <c r="S7" s="35">
        <v>9.9644128113879002E-2</v>
      </c>
      <c r="T7" s="28">
        <v>468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4.9046577546296294E-2</v>
      </c>
      <c r="AD7" s="39">
        <f t="shared" si="12"/>
        <v>-0.20305283104166663</v>
      </c>
      <c r="AE7" s="39">
        <v>-5.8</v>
      </c>
      <c r="AF7" s="39">
        <v>-4.20873485523376</v>
      </c>
      <c r="AG7" s="39">
        <v>0</v>
      </c>
    </row>
    <row r="8" spans="1:33" ht="15.75" customHeight="1" x14ac:dyDescent="0.2">
      <c r="A8" s="28" t="s">
        <v>41</v>
      </c>
      <c r="B8" s="28" t="s">
        <v>1000</v>
      </c>
      <c r="C8" s="15">
        <f t="shared" si="4"/>
        <v>14.190000000000001</v>
      </c>
      <c r="D8" s="29">
        <v>5</v>
      </c>
      <c r="E8" s="29">
        <v>0</v>
      </c>
      <c r="F8" s="30">
        <v>70.95</v>
      </c>
      <c r="G8" s="30">
        <v>0</v>
      </c>
      <c r="H8" s="31">
        <f t="shared" si="1"/>
        <v>0</v>
      </c>
      <c r="I8" s="31">
        <f t="shared" si="2"/>
        <v>0.13980378597506057</v>
      </c>
      <c r="J8" s="32">
        <f t="shared" si="5"/>
        <v>9.9190786149305481</v>
      </c>
      <c r="K8" s="32">
        <f t="shared" si="3"/>
        <v>1.9838157229861095</v>
      </c>
      <c r="L8" s="29">
        <v>11</v>
      </c>
      <c r="M8" s="33">
        <f t="shared" si="6"/>
        <v>0.45454545454545453</v>
      </c>
      <c r="N8" s="29">
        <v>179</v>
      </c>
      <c r="O8" s="34">
        <f t="shared" ref="O8:P8" si="16">D8/7</f>
        <v>0.7142857142857143</v>
      </c>
      <c r="P8" s="34">
        <f t="shared" si="16"/>
        <v>0</v>
      </c>
      <c r="Q8" s="29">
        <f t="shared" si="8"/>
        <v>250</v>
      </c>
      <c r="R8" s="29"/>
      <c r="S8" s="35">
        <v>0.102376599634369</v>
      </c>
      <c r="T8" s="28">
        <v>468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4.9046577546296294E-2</v>
      </c>
      <c r="AD8" s="39">
        <f t="shared" si="12"/>
        <v>-0.33842138506944441</v>
      </c>
      <c r="AE8" s="39">
        <v>-5.8</v>
      </c>
      <c r="AF8" s="39">
        <v>-4.21</v>
      </c>
      <c r="AG8" s="39">
        <v>0</v>
      </c>
    </row>
    <row r="9" spans="1:33" ht="15.75" customHeight="1" x14ac:dyDescent="0.2">
      <c r="A9" s="28" t="s">
        <v>43</v>
      </c>
      <c r="B9" s="28" t="s">
        <v>1005</v>
      </c>
      <c r="C9" s="15">
        <f t="shared" si="4"/>
        <v>14.790000000000001</v>
      </c>
      <c r="D9" s="29">
        <v>5</v>
      </c>
      <c r="E9" s="29">
        <v>0</v>
      </c>
      <c r="F9" s="30">
        <v>73.95</v>
      </c>
      <c r="G9" s="30">
        <v>0</v>
      </c>
      <c r="H9" s="31">
        <f t="shared" si="1"/>
        <v>0</v>
      </c>
      <c r="I9" s="31">
        <f t="shared" si="2"/>
        <v>0.15881859510469989</v>
      </c>
      <c r="J9" s="32">
        <f t="shared" si="5"/>
        <v>11.744635107992558</v>
      </c>
      <c r="K9" s="32">
        <f t="shared" si="3"/>
        <v>2.3489270215985116</v>
      </c>
      <c r="L9" s="29">
        <v>21</v>
      </c>
      <c r="M9" s="33">
        <f t="shared" si="6"/>
        <v>0.23809523809523808</v>
      </c>
      <c r="N9" s="29">
        <v>173</v>
      </c>
      <c r="O9" s="34">
        <f t="shared" ref="O9:P9" si="17">D9/7</f>
        <v>0.7142857142857143</v>
      </c>
      <c r="P9" s="34">
        <f t="shared" si="17"/>
        <v>0</v>
      </c>
      <c r="Q9" s="29">
        <f t="shared" si="8"/>
        <v>242</v>
      </c>
      <c r="R9" s="29"/>
      <c r="S9" s="35">
        <v>0.15272727272727199</v>
      </c>
      <c r="T9" s="28">
        <v>5148</v>
      </c>
      <c r="U9" s="36">
        <v>4680</v>
      </c>
      <c r="V9" s="37" t="s">
        <v>1006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4.9046577546296294E-2</v>
      </c>
      <c r="AD9" s="39">
        <f t="shared" si="12"/>
        <v>-0.33842138506944441</v>
      </c>
      <c r="AE9" s="39">
        <v>-5.8</v>
      </c>
      <c r="AF9" s="39">
        <v>-4.3548887013876003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16.061428571428571</v>
      </c>
      <c r="D10" s="29">
        <v>14</v>
      </c>
      <c r="E10" s="29">
        <v>0</v>
      </c>
      <c r="F10" s="30">
        <v>224.86</v>
      </c>
      <c r="G10" s="30">
        <v>-5.41</v>
      </c>
      <c r="H10" s="31">
        <f t="shared" si="1"/>
        <v>2.405941474695366E-2</v>
      </c>
      <c r="I10" s="31">
        <f t="shared" si="2"/>
        <v>0.18947335365284687</v>
      </c>
      <c r="J10" s="32">
        <f t="shared" si="5"/>
        <v>42.604978302379152</v>
      </c>
      <c r="K10" s="32">
        <f t="shared" si="3"/>
        <v>3.0432127358842251</v>
      </c>
      <c r="L10" s="29">
        <v>32</v>
      </c>
      <c r="M10" s="33">
        <f t="shared" si="6"/>
        <v>0.4375</v>
      </c>
      <c r="N10" s="29">
        <v>157</v>
      </c>
      <c r="O10" s="34">
        <f t="shared" ref="O10:P10" si="18">D10/7</f>
        <v>2</v>
      </c>
      <c r="P10" s="34">
        <f t="shared" si="18"/>
        <v>0</v>
      </c>
      <c r="Q10" s="29">
        <f t="shared" si="8"/>
        <v>78</v>
      </c>
      <c r="R10" s="29"/>
      <c r="S10" s="35">
        <v>0.26415094339622602</v>
      </c>
      <c r="T10" s="28">
        <v>5148</v>
      </c>
      <c r="U10" s="36">
        <v>4680</v>
      </c>
      <c r="V10" s="37" t="s">
        <v>1007</v>
      </c>
      <c r="W10" s="28">
        <v>1</v>
      </c>
      <c r="X10" s="38">
        <f t="shared" si="9"/>
        <v>7.1428571428571425E-2</v>
      </c>
      <c r="Y10" s="39">
        <f t="shared" si="10"/>
        <v>5.41</v>
      </c>
      <c r="Z10" s="28">
        <v>0</v>
      </c>
      <c r="AA10" s="28" t="s">
        <v>34</v>
      </c>
      <c r="AB10" s="40">
        <f t="shared" si="11"/>
        <v>-0.69</v>
      </c>
      <c r="AC10" s="41">
        <v>4.9046577546296294E-2</v>
      </c>
      <c r="AD10" s="39">
        <f t="shared" si="12"/>
        <v>-0.94757987819444423</v>
      </c>
      <c r="AE10" s="39">
        <v>-5.8</v>
      </c>
      <c r="AF10" s="39">
        <v>-4.3548887013876003</v>
      </c>
      <c r="AG10" s="39">
        <v>0</v>
      </c>
    </row>
    <row r="11" spans="1:33" ht="15.75" customHeight="1" x14ac:dyDescent="0.2">
      <c r="A11" s="28" t="s">
        <v>45</v>
      </c>
      <c r="B11" s="28" t="s">
        <v>675</v>
      </c>
      <c r="C11" s="15">
        <f t="shared" si="4"/>
        <v>17.323333333333334</v>
      </c>
      <c r="D11" s="29">
        <v>9</v>
      </c>
      <c r="E11" s="29">
        <v>0</v>
      </c>
      <c r="F11" s="30">
        <v>155.91</v>
      </c>
      <c r="G11" s="30">
        <v>-7.59</v>
      </c>
      <c r="H11" s="31">
        <f t="shared" si="1"/>
        <v>4.8681931883779103E-2</v>
      </c>
      <c r="I11" s="31">
        <f t="shared" si="2"/>
        <v>0.21121379766779924</v>
      </c>
      <c r="J11" s="32">
        <f t="shared" si="5"/>
        <v>32.93034319438658</v>
      </c>
      <c r="K11" s="32">
        <f t="shared" si="3"/>
        <v>3.658927021598509</v>
      </c>
      <c r="L11" s="29">
        <v>26</v>
      </c>
      <c r="M11" s="33">
        <f t="shared" si="6"/>
        <v>0.34615384615384615</v>
      </c>
      <c r="N11" s="29">
        <v>149</v>
      </c>
      <c r="O11" s="34">
        <f t="shared" ref="O11:P11" si="19">D11/7</f>
        <v>1.2857142857142858</v>
      </c>
      <c r="P11" s="34">
        <f t="shared" si="19"/>
        <v>0</v>
      </c>
      <c r="Q11" s="29">
        <f t="shared" si="8"/>
        <v>115</v>
      </c>
      <c r="R11" s="29"/>
      <c r="S11" s="35">
        <v>0.223776223776223</v>
      </c>
      <c r="T11" s="28">
        <v>936</v>
      </c>
      <c r="U11" s="36">
        <v>468</v>
      </c>
      <c r="V11" s="37" t="s">
        <v>1008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4.9046577546296294E-2</v>
      </c>
      <c r="AD11" s="39">
        <f t="shared" si="12"/>
        <v>-0.60915849312499992</v>
      </c>
      <c r="AE11" s="39">
        <v>-5.8</v>
      </c>
      <c r="AF11" s="39">
        <v>-4.3548887013876003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16.989999999999998</v>
      </c>
      <c r="D12" s="29">
        <v>8</v>
      </c>
      <c r="E12" s="29">
        <v>0</v>
      </c>
      <c r="F12" s="30">
        <v>135.91999999999999</v>
      </c>
      <c r="G12" s="30">
        <v>-6.6700000000000008</v>
      </c>
      <c r="H12" s="31">
        <f t="shared" si="1"/>
        <v>4.9072984108299009E-2</v>
      </c>
      <c r="I12" s="31">
        <f t="shared" si="2"/>
        <v>0.19924526319002411</v>
      </c>
      <c r="J12" s="32">
        <f t="shared" si="5"/>
        <v>27.081416172788074</v>
      </c>
      <c r="K12" s="32">
        <f t="shared" si="3"/>
        <v>3.3851770215985093</v>
      </c>
      <c r="L12" s="29">
        <v>51</v>
      </c>
      <c r="M12" s="33">
        <f t="shared" si="6"/>
        <v>0.15686274509803921</v>
      </c>
      <c r="N12" s="29">
        <v>140</v>
      </c>
      <c r="O12" s="34">
        <f t="shared" ref="O12:P12" si="20">D12/7</f>
        <v>1.1428571428571428</v>
      </c>
      <c r="P12" s="34">
        <f t="shared" si="20"/>
        <v>0</v>
      </c>
      <c r="Q12" s="29">
        <f t="shared" si="8"/>
        <v>122</v>
      </c>
      <c r="R12" s="29"/>
      <c r="S12" s="35">
        <v>0.29756795422031401</v>
      </c>
      <c r="T12" s="28">
        <v>468</v>
      </c>
      <c r="U12" s="36">
        <v>468</v>
      </c>
      <c r="V12" s="37" t="s">
        <v>1009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4.9046577546296294E-2</v>
      </c>
      <c r="AD12" s="39">
        <f t="shared" si="12"/>
        <v>-0.54147421611111102</v>
      </c>
      <c r="AE12" s="39">
        <v>-5.8</v>
      </c>
      <c r="AF12" s="39">
        <v>-4.3548887013876003</v>
      </c>
      <c r="AG12" s="39">
        <v>0</v>
      </c>
    </row>
    <row r="13" spans="1:33" ht="15.75" customHeight="1" x14ac:dyDescent="0.2">
      <c r="A13" s="28" t="s">
        <v>47</v>
      </c>
      <c r="B13" s="28" t="s">
        <v>1010</v>
      </c>
      <c r="C13" s="15">
        <f t="shared" si="4"/>
        <v>16.739999999999998</v>
      </c>
      <c r="D13" s="29">
        <v>8</v>
      </c>
      <c r="E13" s="29">
        <v>0</v>
      </c>
      <c r="F13" s="32">
        <v>133.91999999999999</v>
      </c>
      <c r="G13" s="30">
        <v>-3.24</v>
      </c>
      <c r="H13" s="31">
        <f t="shared" si="1"/>
        <v>2.4193548387096777E-2</v>
      </c>
      <c r="I13" s="31">
        <f t="shared" si="2"/>
        <v>0.21054384376794683</v>
      </c>
      <c r="J13" s="32">
        <f t="shared" si="5"/>
        <v>28.196031557403437</v>
      </c>
      <c r="K13" s="32">
        <f t="shared" si="3"/>
        <v>3.5245039446754296</v>
      </c>
      <c r="L13" s="29">
        <v>27</v>
      </c>
      <c r="M13" s="33">
        <f t="shared" si="6"/>
        <v>0.29629629629629628</v>
      </c>
      <c r="N13" s="29">
        <v>132</v>
      </c>
      <c r="O13" s="34">
        <f t="shared" ref="O13:P13" si="21">D13/7</f>
        <v>1.1428571428571428</v>
      </c>
      <c r="P13" s="34">
        <f t="shared" si="21"/>
        <v>0</v>
      </c>
      <c r="Q13" s="29">
        <f t="shared" si="8"/>
        <v>115</v>
      </c>
      <c r="R13" s="29"/>
      <c r="S13" s="35">
        <v>0.31884057971014401</v>
      </c>
      <c r="T13" s="28">
        <v>468</v>
      </c>
      <c r="U13" s="36">
        <v>468</v>
      </c>
      <c r="V13" s="37" t="s">
        <v>1011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4.9046577546296294E-2</v>
      </c>
      <c r="AD13" s="39">
        <f t="shared" si="12"/>
        <v>-0.54147421611111102</v>
      </c>
      <c r="AE13" s="39">
        <v>-5.8</v>
      </c>
      <c r="AF13" s="39">
        <v>-4.4318117783106796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15.490000000000004</v>
      </c>
      <c r="D14" s="29">
        <v>14</v>
      </c>
      <c r="E14" s="29">
        <v>0</v>
      </c>
      <c r="F14" s="32">
        <v>216.86000000000004</v>
      </c>
      <c r="G14" s="30">
        <v>-4.22</v>
      </c>
      <c r="H14" s="31">
        <f t="shared" si="1"/>
        <v>1.9459559162593374E-2</v>
      </c>
      <c r="I14" s="31">
        <f t="shared" si="2"/>
        <v>0.16562784849882897</v>
      </c>
      <c r="J14" s="32">
        <f t="shared" si="5"/>
        <v>35.918055225456058</v>
      </c>
      <c r="K14" s="32">
        <f t="shared" si="3"/>
        <v>2.5655753732468614</v>
      </c>
      <c r="L14" s="29">
        <v>47</v>
      </c>
      <c r="M14" s="33">
        <f t="shared" si="6"/>
        <v>0.2978723404255319</v>
      </c>
      <c r="N14" s="29">
        <v>121</v>
      </c>
      <c r="O14" s="34">
        <f t="shared" ref="O14:P14" si="22">D14/7</f>
        <v>2</v>
      </c>
      <c r="P14" s="34">
        <f t="shared" si="22"/>
        <v>0</v>
      </c>
      <c r="Q14" s="29">
        <f t="shared" si="8"/>
        <v>60</v>
      </c>
      <c r="R14" s="29"/>
      <c r="S14" s="35">
        <v>0.40978593272171199</v>
      </c>
      <c r="T14" s="28">
        <v>468</v>
      </c>
      <c r="U14" s="36">
        <v>468</v>
      </c>
      <c r="V14" s="37" t="s">
        <v>1011</v>
      </c>
      <c r="W14" s="28">
        <v>1</v>
      </c>
      <c r="X14" s="38">
        <f t="shared" si="9"/>
        <v>7.1428571428571425E-2</v>
      </c>
      <c r="Y14" s="39">
        <f t="shared" si="10"/>
        <v>4.22</v>
      </c>
      <c r="Z14" s="28">
        <v>0</v>
      </c>
      <c r="AA14" s="28" t="s">
        <v>34</v>
      </c>
      <c r="AB14" s="40">
        <f t="shared" si="11"/>
        <v>-0.69</v>
      </c>
      <c r="AC14" s="41">
        <v>4.9046577546296294E-2</v>
      </c>
      <c r="AD14" s="39">
        <f t="shared" si="12"/>
        <v>-0.94757987819444423</v>
      </c>
      <c r="AE14" s="39">
        <v>-5.8</v>
      </c>
      <c r="AF14" s="39">
        <v>-4.4318117783106796</v>
      </c>
      <c r="AG14" s="39">
        <v>0</v>
      </c>
    </row>
    <row r="15" spans="1:33" ht="15.75" customHeight="1" x14ac:dyDescent="0.2">
      <c r="A15" s="28" t="s">
        <v>49</v>
      </c>
      <c r="B15" s="28" t="s">
        <v>796</v>
      </c>
      <c r="C15" s="15">
        <f t="shared" si="4"/>
        <v>15.49</v>
      </c>
      <c r="D15" s="29">
        <v>6</v>
      </c>
      <c r="E15" s="29">
        <v>1</v>
      </c>
      <c r="F15" s="32">
        <v>92.94</v>
      </c>
      <c r="G15" s="30">
        <v>-1.78</v>
      </c>
      <c r="H15" s="31">
        <f t="shared" si="1"/>
        <v>1.9152141166343877E-2</v>
      </c>
      <c r="I15" s="31">
        <f t="shared" si="2"/>
        <v>0.16593526649507842</v>
      </c>
      <c r="J15" s="32">
        <f t="shared" si="5"/>
        <v>15.422023668052589</v>
      </c>
      <c r="K15" s="32">
        <f t="shared" si="3"/>
        <v>2.5703372780087648</v>
      </c>
      <c r="L15" s="29">
        <v>45</v>
      </c>
      <c r="M15" s="33">
        <f t="shared" si="6"/>
        <v>0.13333333333333333</v>
      </c>
      <c r="N15" s="29">
        <v>112</v>
      </c>
      <c r="O15" s="34">
        <f t="shared" ref="O15:P15" si="23">D15/7</f>
        <v>0.8571428571428571</v>
      </c>
      <c r="P15" s="34">
        <f t="shared" si="23"/>
        <v>0.14285714285714285</v>
      </c>
      <c r="Q15" s="29">
        <f t="shared" si="8"/>
        <v>112</v>
      </c>
      <c r="R15" s="29"/>
      <c r="S15" s="35">
        <v>0.47169811320754701</v>
      </c>
      <c r="T15" s="28">
        <v>468</v>
      </c>
      <c r="U15" s="36">
        <v>468</v>
      </c>
      <c r="V15" s="37" t="s">
        <v>1011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4.9046577546296294E-2</v>
      </c>
      <c r="AD15" s="39">
        <f t="shared" si="12"/>
        <v>-0.40610566208333326</v>
      </c>
      <c r="AE15" s="39">
        <v>-5.8</v>
      </c>
      <c r="AF15" s="39">
        <v>-4.4318117783106796</v>
      </c>
      <c r="AG15" s="39">
        <v>0</v>
      </c>
    </row>
    <row r="16" spans="1:33" ht="15.75" customHeight="1" x14ac:dyDescent="0.2">
      <c r="A16" s="28" t="s">
        <v>50</v>
      </c>
      <c r="B16" s="28" t="s">
        <v>206</v>
      </c>
      <c r="C16" s="15">
        <f t="shared" si="4"/>
        <v>15.323333333333332</v>
      </c>
      <c r="D16" s="29">
        <v>6</v>
      </c>
      <c r="E16" s="29">
        <v>0</v>
      </c>
      <c r="F16" s="32">
        <v>91.94</v>
      </c>
      <c r="G16" s="30">
        <v>-5.0600000000000005</v>
      </c>
      <c r="H16" s="31">
        <f t="shared" si="1"/>
        <v>5.5035892973678495E-2</v>
      </c>
      <c r="I16" s="31">
        <f t="shared" si="2"/>
        <v>0.12281948736189464</v>
      </c>
      <c r="J16" s="32">
        <f t="shared" si="5"/>
        <v>11.292023668052593</v>
      </c>
      <c r="K16" s="32">
        <f t="shared" si="3"/>
        <v>1.8820039446754322</v>
      </c>
      <c r="L16" s="29">
        <v>44</v>
      </c>
      <c r="M16" s="33">
        <f t="shared" si="6"/>
        <v>0.13636363636363635</v>
      </c>
      <c r="N16" s="29">
        <v>108</v>
      </c>
      <c r="O16" s="34">
        <f t="shared" ref="O16:P16" si="24">D16/7</f>
        <v>0.8571428571428571</v>
      </c>
      <c r="P16" s="34">
        <f t="shared" si="24"/>
        <v>0</v>
      </c>
      <c r="Q16" s="29">
        <f t="shared" si="8"/>
        <v>126</v>
      </c>
      <c r="R16" s="29"/>
      <c r="S16" s="35">
        <v>0.51298701298701299</v>
      </c>
      <c r="T16" s="28">
        <v>468</v>
      </c>
      <c r="U16" s="36">
        <v>468</v>
      </c>
      <c r="V16" s="37" t="s">
        <v>1011</v>
      </c>
      <c r="W16" s="28">
        <v>1</v>
      </c>
      <c r="X16" s="38">
        <f t="shared" si="9"/>
        <v>0.16666666666666666</v>
      </c>
      <c r="Y16" s="39">
        <f t="shared" si="10"/>
        <v>5.0600000000000005</v>
      </c>
      <c r="Z16" s="28">
        <v>0</v>
      </c>
      <c r="AA16" s="28" t="s">
        <v>34</v>
      </c>
      <c r="AB16" s="40">
        <f t="shared" si="11"/>
        <v>-0.69</v>
      </c>
      <c r="AC16" s="41">
        <v>4.9046577546296294E-2</v>
      </c>
      <c r="AD16" s="39">
        <f t="shared" si="12"/>
        <v>-0.40610566208333326</v>
      </c>
      <c r="AE16" s="39">
        <v>-5.8</v>
      </c>
      <c r="AF16" s="39">
        <v>-4.4318117783106796</v>
      </c>
      <c r="AG16" s="39">
        <v>0</v>
      </c>
    </row>
    <row r="17" spans="1:33" ht="15.75" customHeight="1" x14ac:dyDescent="0.2">
      <c r="A17" s="28" t="s">
        <v>51</v>
      </c>
      <c r="B17" s="28" t="s">
        <v>82</v>
      </c>
      <c r="C17" s="15">
        <f t="shared" si="4"/>
        <v>14.066923076923075</v>
      </c>
      <c r="D17" s="29">
        <v>13</v>
      </c>
      <c r="E17" s="29">
        <v>0</v>
      </c>
      <c r="F17" s="32">
        <v>182.86999999999998</v>
      </c>
      <c r="G17" s="30">
        <v>-3.2199999999999998</v>
      </c>
      <c r="H17" s="31">
        <f t="shared" si="1"/>
        <v>1.7608136927872262E-2</v>
      </c>
      <c r="I17" s="31">
        <f t="shared" si="2"/>
        <v>9.2557834968997652E-2</v>
      </c>
      <c r="J17" s="32">
        <f t="shared" si="5"/>
        <v>16.926051280780598</v>
      </c>
      <c r="K17" s="32">
        <f t="shared" si="3"/>
        <v>1.3020039446754306</v>
      </c>
      <c r="L17" s="29">
        <v>54</v>
      </c>
      <c r="M17" s="33">
        <f t="shared" si="6"/>
        <v>0.24074074074074073</v>
      </c>
      <c r="N17" s="29">
        <v>94</v>
      </c>
      <c r="O17" s="34">
        <f t="shared" ref="O17:P17" si="25">D17/7</f>
        <v>1.8571428571428572</v>
      </c>
      <c r="P17" s="34">
        <f t="shared" si="25"/>
        <v>0</v>
      </c>
      <c r="Q17" s="29">
        <f t="shared" si="8"/>
        <v>50</v>
      </c>
      <c r="R17" s="29"/>
      <c r="S17" s="35">
        <v>0.60301507537688404</v>
      </c>
      <c r="T17" s="28">
        <v>468</v>
      </c>
      <c r="U17" s="36">
        <v>468</v>
      </c>
      <c r="V17" s="37" t="s">
        <v>1011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4.9046577546296294E-2</v>
      </c>
      <c r="AD17" s="39">
        <f t="shared" si="12"/>
        <v>-0.87989560118055543</v>
      </c>
      <c r="AE17" s="39">
        <v>-5.8</v>
      </c>
      <c r="AF17" s="39">
        <v>-4.4318117783106796</v>
      </c>
      <c r="AG17" s="39">
        <v>-1.4</v>
      </c>
    </row>
    <row r="18" spans="1:33" ht="15.75" customHeight="1" x14ac:dyDescent="0.2">
      <c r="A18" s="28" t="s">
        <v>52</v>
      </c>
      <c r="B18" s="28" t="s">
        <v>82</v>
      </c>
      <c r="C18" s="15">
        <f t="shared" si="4"/>
        <v>13.101111111111111</v>
      </c>
      <c r="D18" s="29">
        <v>9</v>
      </c>
      <c r="E18" s="29">
        <v>0</v>
      </c>
      <c r="F18" s="32">
        <v>117.91</v>
      </c>
      <c r="G18" s="30">
        <v>-2.19</v>
      </c>
      <c r="H18" s="31">
        <f t="shared" si="1"/>
        <v>1.8573488253752862E-2</v>
      </c>
      <c r="I18" s="31">
        <f t="shared" si="2"/>
        <v>3.382270801525647E-2</v>
      </c>
      <c r="J18" s="32">
        <f t="shared" si="5"/>
        <v>3.98803550207889</v>
      </c>
      <c r="K18" s="32">
        <f t="shared" si="3"/>
        <v>0.44311505578654331</v>
      </c>
      <c r="L18" s="29">
        <v>51</v>
      </c>
      <c r="M18" s="33">
        <f t="shared" si="6"/>
        <v>0.17647058823529413</v>
      </c>
      <c r="N18" s="29">
        <v>86</v>
      </c>
      <c r="O18" s="34">
        <f t="shared" ref="O18:P18" si="26">D18/7</f>
        <v>1.2857142857142858</v>
      </c>
      <c r="P18" s="34">
        <f t="shared" si="26"/>
        <v>0</v>
      </c>
      <c r="Q18" s="29">
        <f t="shared" si="8"/>
        <v>66</v>
      </c>
      <c r="R18" s="29"/>
      <c r="S18" s="35">
        <v>0.70796460176991105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4.9046577546296294E-2</v>
      </c>
      <c r="AD18" s="39">
        <f t="shared" si="12"/>
        <v>-0.60915849312499992</v>
      </c>
      <c r="AE18" s="39">
        <v>-5.8</v>
      </c>
      <c r="AF18" s="39">
        <v>-4.4318117783106796</v>
      </c>
      <c r="AG18" s="39">
        <v>-1.35</v>
      </c>
    </row>
    <row r="19" spans="1:33" ht="15.75" customHeight="1" x14ac:dyDescent="0.2">
      <c r="A19" s="28" t="s">
        <v>54</v>
      </c>
      <c r="B19" s="28" t="s">
        <v>82</v>
      </c>
      <c r="C19" s="15">
        <f t="shared" si="4"/>
        <v>14.190000000000001</v>
      </c>
      <c r="D19" s="29">
        <v>5</v>
      </c>
      <c r="E19" s="29">
        <v>1</v>
      </c>
      <c r="F19" s="32">
        <v>70.95</v>
      </c>
      <c r="G19" s="30">
        <v>-0.8</v>
      </c>
      <c r="H19" s="31">
        <f t="shared" si="1"/>
        <v>1.127554615926709E-2</v>
      </c>
      <c r="I19" s="31">
        <f t="shared" si="2"/>
        <v>0.11289668390947344</v>
      </c>
      <c r="J19" s="32">
        <f t="shared" si="5"/>
        <v>8.0100197233771411</v>
      </c>
      <c r="K19" s="32">
        <f t="shared" si="3"/>
        <v>1.6020039446754282</v>
      </c>
      <c r="L19" s="29">
        <v>36</v>
      </c>
      <c r="M19" s="33">
        <f t="shared" si="6"/>
        <v>0.1388888888888889</v>
      </c>
      <c r="N19" s="29">
        <v>81</v>
      </c>
      <c r="O19" s="34">
        <f t="shared" ref="O19:P19" si="27">D19/7</f>
        <v>0.7142857142857143</v>
      </c>
      <c r="P19" s="34">
        <f t="shared" si="27"/>
        <v>0.14285714285714285</v>
      </c>
      <c r="Q19" s="29">
        <f t="shared" si="8"/>
        <v>94</v>
      </c>
      <c r="R19" s="29"/>
      <c r="S19" s="35">
        <v>0.76437847866419295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4.9046577546296294E-2</v>
      </c>
      <c r="AD19" s="39">
        <f t="shared" si="12"/>
        <v>-0.33842138506944441</v>
      </c>
      <c r="AE19" s="39">
        <v>-5.8</v>
      </c>
      <c r="AF19" s="39">
        <v>-4.4318117783106832</v>
      </c>
      <c r="AG19" s="39">
        <v>0</v>
      </c>
    </row>
    <row r="20" spans="1:33" ht="15.75" customHeight="1" x14ac:dyDescent="0.2">
      <c r="A20" s="28" t="s">
        <v>55</v>
      </c>
      <c r="B20" s="28" t="s">
        <v>82</v>
      </c>
      <c r="C20" s="15">
        <f t="shared" si="4"/>
        <v>13.49</v>
      </c>
      <c r="D20" s="29">
        <v>2</v>
      </c>
      <c r="E20" s="29">
        <v>0</v>
      </c>
      <c r="F20" s="32">
        <v>26.98</v>
      </c>
      <c r="G20" s="30">
        <v>-2.34</v>
      </c>
      <c r="H20" s="31">
        <f t="shared" si="1"/>
        <v>8.6730911786508519E-2</v>
      </c>
      <c r="I20" s="31">
        <f t="shared" si="2"/>
        <v>-2.2209453851533689E-4</v>
      </c>
      <c r="J20" s="32">
        <f t="shared" si="5"/>
        <v>-5.9921106491437892E-3</v>
      </c>
      <c r="K20" s="32">
        <f t="shared" si="3"/>
        <v>-2.9960553245718946E-3</v>
      </c>
      <c r="L20" s="29">
        <v>39</v>
      </c>
      <c r="M20" s="33">
        <f t="shared" si="6"/>
        <v>5.128205128205128E-2</v>
      </c>
      <c r="N20" s="29">
        <v>75</v>
      </c>
      <c r="O20" s="34">
        <f t="shared" ref="O20:P20" si="28">D20/7</f>
        <v>0.2857142857142857</v>
      </c>
      <c r="P20" s="34">
        <f t="shared" si="28"/>
        <v>0</v>
      </c>
      <c r="Q20" s="29">
        <f t="shared" si="8"/>
        <v>262</v>
      </c>
      <c r="R20" s="29"/>
      <c r="S20" s="35">
        <v>0.80924855491329395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4.9046577546296294E-2</v>
      </c>
      <c r="AD20" s="39">
        <f t="shared" si="12"/>
        <v>-0.13536855402777775</v>
      </c>
      <c r="AE20" s="39">
        <v>-5.8</v>
      </c>
      <c r="AF20" s="39">
        <v>-4.4318117783106832</v>
      </c>
      <c r="AG20" s="39">
        <v>0</v>
      </c>
    </row>
    <row r="21" spans="1:33" ht="15.75" customHeight="1" x14ac:dyDescent="0.2">
      <c r="A21" s="28" t="s">
        <v>56</v>
      </c>
      <c r="B21" s="48">
        <v>14.99</v>
      </c>
      <c r="C21" s="15">
        <f t="shared" si="4"/>
        <v>13.989999999999998</v>
      </c>
      <c r="D21" s="29">
        <v>7</v>
      </c>
      <c r="E21" s="29">
        <v>2</v>
      </c>
      <c r="F21" s="32">
        <v>97.929999999999993</v>
      </c>
      <c r="G21" s="30">
        <v>-5.77</v>
      </c>
      <c r="H21" s="31">
        <f t="shared" si="1"/>
        <v>5.8919636475033184E-2</v>
      </c>
      <c r="I21" s="31">
        <f t="shared" si="2"/>
        <v>5.4876213751945208E-2</v>
      </c>
      <c r="J21" s="32">
        <f t="shared" si="5"/>
        <v>5.3740276127279936</v>
      </c>
      <c r="K21" s="32">
        <f t="shared" si="3"/>
        <v>0.76771823038971332</v>
      </c>
      <c r="L21" s="29">
        <v>16</v>
      </c>
      <c r="M21" s="33">
        <f t="shared" si="6"/>
        <v>0.4375</v>
      </c>
      <c r="N21" s="29">
        <v>79</v>
      </c>
      <c r="O21" s="34">
        <f t="shared" ref="O21:P21" si="29">D21/7</f>
        <v>1</v>
      </c>
      <c r="P21" s="34">
        <f t="shared" si="29"/>
        <v>0.2857142857142857</v>
      </c>
      <c r="Q21" s="29">
        <f t="shared" si="8"/>
        <v>61</v>
      </c>
      <c r="R21" s="29"/>
      <c r="S21" s="35">
        <v>0.89613034623217902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4.9046577546296294E-2</v>
      </c>
      <c r="AD21" s="39">
        <f t="shared" si="12"/>
        <v>-0.47378993909722211</v>
      </c>
      <c r="AE21" s="39">
        <v>-5.8</v>
      </c>
      <c r="AF21" s="39">
        <v>-4.4318117783106832</v>
      </c>
      <c r="AG21" s="39">
        <v>0</v>
      </c>
    </row>
    <row r="22" spans="1:33" ht="15.75" customHeight="1" x14ac:dyDescent="0.2">
      <c r="A22" s="28" t="s">
        <v>57</v>
      </c>
      <c r="B22" s="28" t="s">
        <v>1012</v>
      </c>
      <c r="C22" s="15">
        <f t="shared" si="4"/>
        <v>14.413999999999998</v>
      </c>
      <c r="D22" s="29">
        <v>5</v>
      </c>
      <c r="E22" s="29">
        <v>2</v>
      </c>
      <c r="F22" s="30">
        <v>72.069999999999993</v>
      </c>
      <c r="G22" s="30">
        <v>-1.55</v>
      </c>
      <c r="H22" s="31">
        <f t="shared" si="1"/>
        <v>2.1506868322464272E-2</v>
      </c>
      <c r="I22" s="31">
        <f t="shared" si="2"/>
        <v>9.3131951205454991E-2</v>
      </c>
      <c r="J22" s="32">
        <f t="shared" si="5"/>
        <v>6.7120197233771401</v>
      </c>
      <c r="K22" s="32">
        <f t="shared" si="3"/>
        <v>1.3424039446754281</v>
      </c>
      <c r="L22" s="29">
        <v>22</v>
      </c>
      <c r="M22" s="33">
        <f t="shared" si="6"/>
        <v>0.22727272727272727</v>
      </c>
      <c r="N22" s="29">
        <v>74</v>
      </c>
      <c r="O22" s="34">
        <f t="shared" ref="O22:P22" si="30">D22/7</f>
        <v>0.7142857142857143</v>
      </c>
      <c r="P22" s="34">
        <f t="shared" si="30"/>
        <v>0.2857142857142857</v>
      </c>
      <c r="Q22" s="29">
        <f t="shared" si="8"/>
        <v>74</v>
      </c>
      <c r="R22" s="29"/>
      <c r="S22" s="35">
        <v>0.95278969957081505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0.77500000000000002</v>
      </c>
      <c r="Z22" s="28">
        <v>2</v>
      </c>
      <c r="AA22" s="28" t="s">
        <v>34</v>
      </c>
      <c r="AB22" s="40">
        <f t="shared" si="11"/>
        <v>-0.69</v>
      </c>
      <c r="AC22" s="41">
        <v>4.9046577546296294E-2</v>
      </c>
      <c r="AD22" s="39">
        <f t="shared" si="12"/>
        <v>-0.33842138506944441</v>
      </c>
      <c r="AE22" s="39">
        <v>-5.8</v>
      </c>
      <c r="AF22" s="39">
        <v>-4.4318117783106832</v>
      </c>
      <c r="AG22" s="39">
        <v>-1.5</v>
      </c>
    </row>
    <row r="23" spans="1:33" ht="15.75" customHeight="1" x14ac:dyDescent="0.2">
      <c r="A23" s="28" t="s">
        <v>58</v>
      </c>
      <c r="B23" s="48" t="s">
        <v>1013</v>
      </c>
      <c r="C23" s="15">
        <f t="shared" si="4"/>
        <v>17.989999999999998</v>
      </c>
      <c r="D23" s="29">
        <v>1</v>
      </c>
      <c r="E23" s="29">
        <v>5</v>
      </c>
      <c r="F23" s="32">
        <v>17.989999999999998</v>
      </c>
      <c r="G23" s="30">
        <v>-5.2899999999999991</v>
      </c>
      <c r="H23" s="31">
        <f t="shared" si="1"/>
        <v>0.29405225125069478</v>
      </c>
      <c r="I23" s="31">
        <f t="shared" si="2"/>
        <v>-1.6564538928547728E-2</v>
      </c>
      <c r="J23" s="32">
        <f t="shared" si="5"/>
        <v>-0.29799605532457363</v>
      </c>
      <c r="K23" s="32">
        <f t="shared" si="3"/>
        <v>-0.29799605532457363</v>
      </c>
      <c r="L23" s="29">
        <v>9</v>
      </c>
      <c r="M23" s="33">
        <f t="shared" si="6"/>
        <v>0.1111111111111111</v>
      </c>
      <c r="N23" s="29">
        <v>61</v>
      </c>
      <c r="O23" s="34">
        <f t="shared" ref="O23:P23" si="31">D23/7</f>
        <v>0.14285714285714285</v>
      </c>
      <c r="P23" s="34">
        <f t="shared" si="31"/>
        <v>0.7142857142857143</v>
      </c>
      <c r="Q23" s="29">
        <f t="shared" si="8"/>
        <v>71</v>
      </c>
      <c r="R23" s="29"/>
      <c r="S23" s="35">
        <v>0.93087557603686599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4.9046577546296294E-2</v>
      </c>
      <c r="AD23" s="39">
        <f t="shared" si="12"/>
        <v>-6.7684277013888877E-2</v>
      </c>
      <c r="AE23" s="39">
        <v>-5.8</v>
      </c>
      <c r="AF23" s="39">
        <v>-4.4318117783106832</v>
      </c>
      <c r="AG23" s="39">
        <v>0</v>
      </c>
    </row>
    <row r="24" spans="1:33" ht="15.75" customHeight="1" x14ac:dyDescent="0.2">
      <c r="A24" s="28" t="s">
        <v>59</v>
      </c>
      <c r="B24" s="28" t="s">
        <v>283</v>
      </c>
      <c r="C24" s="15">
        <f t="shared" si="4"/>
        <v>15.323333333333332</v>
      </c>
      <c r="D24" s="29">
        <v>3</v>
      </c>
      <c r="E24" s="29">
        <v>1</v>
      </c>
      <c r="F24" s="32">
        <v>45.97</v>
      </c>
      <c r="G24" s="32">
        <v>-0.73</v>
      </c>
      <c r="H24" s="31">
        <f t="shared" si="1"/>
        <v>1.5879921688057429E-2</v>
      </c>
      <c r="I24" s="31">
        <f t="shared" si="2"/>
        <v>0.14566047061184004</v>
      </c>
      <c r="J24" s="32">
        <f t="shared" si="5"/>
        <v>6.6960118340262866</v>
      </c>
      <c r="K24" s="32">
        <f t="shared" si="3"/>
        <v>2.2320039446754287</v>
      </c>
      <c r="L24" s="29">
        <v>9</v>
      </c>
      <c r="M24" s="33">
        <f t="shared" si="6"/>
        <v>0.33333333333333331</v>
      </c>
      <c r="N24" s="29">
        <v>57</v>
      </c>
      <c r="O24" s="34">
        <f t="shared" ref="O24:P24" si="32">D24/7</f>
        <v>0.42857142857142855</v>
      </c>
      <c r="P24" s="34">
        <f t="shared" si="32"/>
        <v>0.14285714285714285</v>
      </c>
      <c r="Q24" s="29">
        <f t="shared" si="8"/>
        <v>99</v>
      </c>
      <c r="R24" s="29"/>
      <c r="S24" s="35">
        <v>1.01980198019801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4.9046577546296294E-2</v>
      </c>
      <c r="AD24" s="39">
        <f t="shared" si="12"/>
        <v>-0.20305283104166663</v>
      </c>
      <c r="AE24" s="39">
        <v>-5.8</v>
      </c>
      <c r="AF24" s="39">
        <v>-4.4318117783106832</v>
      </c>
      <c r="AG24" s="39">
        <v>-0.75</v>
      </c>
    </row>
    <row r="25" spans="1:33" ht="15.75" customHeight="1" x14ac:dyDescent="0.2">
      <c r="A25" s="14" t="s">
        <v>60</v>
      </c>
      <c r="B25" s="14" t="s">
        <v>82</v>
      </c>
      <c r="C25" s="15">
        <f t="shared" si="4"/>
        <v>13.323333333333332</v>
      </c>
      <c r="D25" s="16">
        <v>3</v>
      </c>
      <c r="E25" s="16">
        <v>4</v>
      </c>
      <c r="F25" s="17">
        <v>39.97</v>
      </c>
      <c r="G25" s="17">
        <v>-9.3000000000000007</v>
      </c>
      <c r="H25" s="31">
        <f t="shared" si="1"/>
        <v>0.23267450587940958</v>
      </c>
      <c r="I25" s="31">
        <f t="shared" si="2"/>
        <v>-0.15558050615565841</v>
      </c>
      <c r="J25" s="32">
        <f t="shared" si="5"/>
        <v>-6.2185528310416665</v>
      </c>
      <c r="K25" s="32">
        <f t="shared" si="3"/>
        <v>-2.0728509436805553</v>
      </c>
      <c r="L25" s="16">
        <v>23</v>
      </c>
      <c r="M25" s="33">
        <f t="shared" si="6"/>
        <v>0.13043478260869565</v>
      </c>
      <c r="N25" s="16">
        <v>52</v>
      </c>
      <c r="O25" s="34">
        <f t="shared" ref="O25:P25" si="33">D25/7</f>
        <v>0.42857142857142855</v>
      </c>
      <c r="P25" s="34">
        <f t="shared" si="33"/>
        <v>0.5714285714285714</v>
      </c>
      <c r="Q25" s="29">
        <f t="shared" si="8"/>
        <v>52</v>
      </c>
      <c r="R25" s="29"/>
      <c r="S25" s="21">
        <v>0.9974025974025974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4.9046577546296294E-2</v>
      </c>
      <c r="AD25" s="39">
        <f t="shared" si="12"/>
        <v>-0.20305283104166663</v>
      </c>
      <c r="AE25" s="25">
        <v>-5.8</v>
      </c>
      <c r="AF25" s="25">
        <v>-4.43</v>
      </c>
      <c r="AG25" s="25">
        <v>0</v>
      </c>
    </row>
    <row r="26" spans="1:33" ht="15.75" customHeight="1" x14ac:dyDescent="0.2">
      <c r="A26" s="14" t="s">
        <v>61</v>
      </c>
      <c r="B26" s="14" t="s">
        <v>82</v>
      </c>
      <c r="C26" s="15">
        <f t="shared" si="4"/>
        <v>9.99</v>
      </c>
      <c r="D26" s="16">
        <v>6</v>
      </c>
      <c r="E26" s="16">
        <v>0</v>
      </c>
      <c r="F26" s="17">
        <v>59.94</v>
      </c>
      <c r="G26" s="17">
        <v>0</v>
      </c>
      <c r="H26" s="31">
        <f t="shared" si="1"/>
        <v>0</v>
      </c>
      <c r="I26" s="31">
        <f t="shared" si="2"/>
        <v>-0.19899860413659354</v>
      </c>
      <c r="J26" s="32">
        <f t="shared" si="5"/>
        <v>-11.927976331947416</v>
      </c>
      <c r="K26" s="32">
        <f t="shared" si="3"/>
        <v>-1.9879960553245695</v>
      </c>
      <c r="L26" s="16">
        <v>11</v>
      </c>
      <c r="M26" s="33">
        <f t="shared" si="6"/>
        <v>0.54545454545454541</v>
      </c>
      <c r="N26" s="16">
        <v>50</v>
      </c>
      <c r="O26" s="34">
        <f t="shared" ref="O26:P26" si="34">D26/7</f>
        <v>0.8571428571428571</v>
      </c>
      <c r="P26" s="34">
        <f t="shared" si="34"/>
        <v>0</v>
      </c>
      <c r="Q26" s="29">
        <f t="shared" si="8"/>
        <v>58</v>
      </c>
      <c r="R26" s="29"/>
      <c r="S26" s="21">
        <v>1.0816901408450701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4.9046577546296294E-2</v>
      </c>
      <c r="AD26" s="39">
        <f t="shared" si="12"/>
        <v>-0.40610566208333326</v>
      </c>
      <c r="AE26" s="25">
        <v>-5.98</v>
      </c>
      <c r="AF26" s="25">
        <v>-4.4318117783106796</v>
      </c>
      <c r="AG26" s="25">
        <v>0</v>
      </c>
    </row>
    <row r="27" spans="1:33" ht="15.75" customHeight="1" x14ac:dyDescent="0.2">
      <c r="A27" s="14" t="s">
        <v>62</v>
      </c>
      <c r="B27" s="14" t="s">
        <v>1014</v>
      </c>
      <c r="C27" s="15">
        <f t="shared" si="4"/>
        <v>16.989999999999998</v>
      </c>
      <c r="D27" s="16">
        <v>1</v>
      </c>
      <c r="E27" s="16">
        <v>2</v>
      </c>
      <c r="F27" s="17">
        <v>16.989999999999998</v>
      </c>
      <c r="G27" s="17">
        <v>-1.47</v>
      </c>
      <c r="H27" s="31">
        <f t="shared" si="1"/>
        <v>8.6521483225426729E-2</v>
      </c>
      <c r="I27" s="31">
        <f t="shared" si="2"/>
        <v>0.14667474659655258</v>
      </c>
      <c r="J27" s="32">
        <f t="shared" si="5"/>
        <v>2.4920039446754281</v>
      </c>
      <c r="K27" s="32">
        <f t="shared" si="3"/>
        <v>2.4920039446754281</v>
      </c>
      <c r="L27" s="16">
        <v>10</v>
      </c>
      <c r="M27" s="33">
        <f t="shared" si="6"/>
        <v>0.1</v>
      </c>
      <c r="N27" s="16">
        <v>47</v>
      </c>
      <c r="O27" s="34">
        <f t="shared" ref="O27:P27" si="35">D27/7</f>
        <v>0.14285714285714285</v>
      </c>
      <c r="P27" s="34">
        <f t="shared" si="35"/>
        <v>0.2857142857142857</v>
      </c>
      <c r="Q27" s="29">
        <f t="shared" si="8"/>
        <v>109</v>
      </c>
      <c r="R27" s="29"/>
      <c r="S27" s="21">
        <v>1.0931677018633541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4.9046577546296294E-2</v>
      </c>
      <c r="AD27" s="39">
        <f t="shared" si="12"/>
        <v>-6.7684277013888877E-2</v>
      </c>
      <c r="AE27" s="25">
        <v>-5.98</v>
      </c>
      <c r="AF27" s="25">
        <v>-4.4318117783106796</v>
      </c>
      <c r="AG27" s="25">
        <v>0</v>
      </c>
    </row>
    <row r="28" spans="1:33" ht="15.75" customHeight="1" x14ac:dyDescent="0.2">
      <c r="A28" s="14" t="s">
        <v>63</v>
      </c>
      <c r="B28" s="14" t="s">
        <v>82</v>
      </c>
      <c r="C28" s="15">
        <f t="shared" si="4"/>
        <v>15.24</v>
      </c>
      <c r="D28" s="16">
        <v>4</v>
      </c>
      <c r="E28" s="16">
        <v>0</v>
      </c>
      <c r="F28" s="17">
        <v>60.96</v>
      </c>
      <c r="G28" s="17">
        <v>0</v>
      </c>
      <c r="H28" s="31">
        <f t="shared" si="1"/>
        <v>0</v>
      </c>
      <c r="I28" s="31">
        <f t="shared" si="2"/>
        <v>0.16236902524117006</v>
      </c>
      <c r="J28" s="32">
        <f t="shared" si="5"/>
        <v>9.8980157787017262</v>
      </c>
      <c r="K28" s="32">
        <f t="shared" si="3"/>
        <v>2.4745039446754316</v>
      </c>
      <c r="L28" s="16">
        <v>17</v>
      </c>
      <c r="M28" s="33">
        <f t="shared" si="6"/>
        <v>0.23529411764705882</v>
      </c>
      <c r="N28" s="16">
        <v>43</v>
      </c>
      <c r="O28" s="34">
        <f t="shared" ref="O28:P28" si="36">D28/7</f>
        <v>0.5714285714285714</v>
      </c>
      <c r="P28" s="34">
        <f t="shared" si="36"/>
        <v>0</v>
      </c>
      <c r="Q28" s="29">
        <f t="shared" si="8"/>
        <v>75</v>
      </c>
      <c r="R28" s="29"/>
      <c r="S28" s="21">
        <v>1.1275167785234901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4.9046577546296294E-2</v>
      </c>
      <c r="AD28" s="39">
        <f t="shared" si="12"/>
        <v>-0.27073710805555551</v>
      </c>
      <c r="AE28" s="25">
        <v>-5.98</v>
      </c>
      <c r="AF28" s="25">
        <v>-4.4318117783106796</v>
      </c>
      <c r="AG28" s="25">
        <v>0</v>
      </c>
    </row>
    <row r="29" spans="1:33" ht="15.75" customHeight="1" x14ac:dyDescent="0.2">
      <c r="A29" s="14" t="s">
        <v>65</v>
      </c>
      <c r="B29" s="14" t="s">
        <v>1015</v>
      </c>
      <c r="C29" s="15">
        <f t="shared" si="4"/>
        <v>9.99</v>
      </c>
      <c r="D29" s="16">
        <v>8</v>
      </c>
      <c r="E29" s="16">
        <v>1</v>
      </c>
      <c r="F29" s="17">
        <v>79.92</v>
      </c>
      <c r="G29" s="17">
        <v>-0.7</v>
      </c>
      <c r="H29" s="31">
        <f t="shared" si="1"/>
        <v>8.7587587587587574E-3</v>
      </c>
      <c r="I29" s="31">
        <f t="shared" si="2"/>
        <v>-0.20775736289535227</v>
      </c>
      <c r="J29" s="32">
        <f t="shared" si="5"/>
        <v>-16.603968442596553</v>
      </c>
      <c r="K29" s="32">
        <f t="shared" si="3"/>
        <v>-2.0754960553245692</v>
      </c>
      <c r="L29" s="16">
        <v>17</v>
      </c>
      <c r="M29" s="33">
        <f t="shared" si="6"/>
        <v>0.47058823529411764</v>
      </c>
      <c r="N29" s="16">
        <v>38</v>
      </c>
      <c r="O29" s="34">
        <f t="shared" ref="O29:P29" si="37">D29/7</f>
        <v>1.1428571428571428</v>
      </c>
      <c r="P29" s="34">
        <f t="shared" si="37"/>
        <v>0.14285714285714285</v>
      </c>
      <c r="Q29" s="29">
        <f t="shared" si="8"/>
        <v>29</v>
      </c>
      <c r="R29" s="29"/>
      <c r="S29" s="21">
        <v>1.1824817518248181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4.9046577546296294E-2</v>
      </c>
      <c r="AD29" s="39">
        <f t="shared" si="12"/>
        <v>-0.54147421611111102</v>
      </c>
      <c r="AE29" s="25">
        <v>-5.98</v>
      </c>
      <c r="AF29" s="25">
        <v>-4.4318117783106796</v>
      </c>
      <c r="AG29" s="25">
        <v>0</v>
      </c>
    </row>
    <row r="30" spans="1:33" ht="15.75" customHeight="1" x14ac:dyDescent="0.2">
      <c r="A30" s="14" t="s">
        <v>66</v>
      </c>
      <c r="B30" s="14" t="s">
        <v>82</v>
      </c>
      <c r="C30" s="15">
        <f t="shared" si="4"/>
        <v>9.9899999999999984</v>
      </c>
      <c r="D30" s="16">
        <v>10</v>
      </c>
      <c r="E30" s="16">
        <v>5</v>
      </c>
      <c r="F30" s="17">
        <v>99.899999999999991</v>
      </c>
      <c r="G30" s="17">
        <v>0</v>
      </c>
      <c r="H30" s="31">
        <f t="shared" si="1"/>
        <v>0</v>
      </c>
      <c r="I30" s="31">
        <f t="shared" si="2"/>
        <v>-0.15243806860105805</v>
      </c>
      <c r="J30" s="32">
        <f t="shared" si="5"/>
        <v>-15.228563053245699</v>
      </c>
      <c r="K30" s="32">
        <f t="shared" si="3"/>
        <v>-1.5228563053245698</v>
      </c>
      <c r="L30" s="16">
        <v>45</v>
      </c>
      <c r="M30" s="33">
        <f t="shared" si="6"/>
        <v>0.22222222222222221</v>
      </c>
      <c r="N30" s="16">
        <v>19</v>
      </c>
      <c r="O30" s="34">
        <f t="shared" ref="O30:P30" si="38">D30/7</f>
        <v>1.4285714285714286</v>
      </c>
      <c r="P30" s="34">
        <f t="shared" si="38"/>
        <v>0.7142857142857143</v>
      </c>
      <c r="Q30" s="29">
        <f t="shared" si="8"/>
        <v>8</v>
      </c>
      <c r="R30" s="29"/>
      <c r="S30" s="21">
        <v>1.282442748091603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4.9046577546296294E-2</v>
      </c>
      <c r="AD30" s="39">
        <f t="shared" si="12"/>
        <v>-0.67684277013888883</v>
      </c>
      <c r="AE30" s="25">
        <v>-5.98</v>
      </c>
      <c r="AF30" s="25">
        <v>-3.96667202831068</v>
      </c>
      <c r="AG30" s="25">
        <v>0</v>
      </c>
    </row>
    <row r="31" spans="1:33" ht="15.75" customHeight="1" x14ac:dyDescent="0.2">
      <c r="A31" s="14" t="s">
        <v>67</v>
      </c>
      <c r="B31" s="14" t="s">
        <v>82</v>
      </c>
      <c r="C31" s="15">
        <f t="shared" si="4"/>
        <v>7.4924999999999997</v>
      </c>
      <c r="D31" s="16">
        <v>12</v>
      </c>
      <c r="E31" s="16">
        <v>6</v>
      </c>
      <c r="F31" s="17">
        <v>89.91</v>
      </c>
      <c r="G31" s="44">
        <v>0</v>
      </c>
      <c r="H31" s="31">
        <f t="shared" si="1"/>
        <v>0</v>
      </c>
      <c r="I31" s="31">
        <f t="shared" si="2"/>
        <v>-0.48658409146807791</v>
      </c>
      <c r="J31" s="32">
        <f t="shared" si="5"/>
        <v>-43.748775663894882</v>
      </c>
      <c r="K31" s="32">
        <f t="shared" si="3"/>
        <v>-3.6457313053245737</v>
      </c>
      <c r="L31" s="16">
        <v>31</v>
      </c>
      <c r="M31" s="33">
        <f t="shared" si="6"/>
        <v>0.38709677419354838</v>
      </c>
      <c r="N31" s="16">
        <v>4</v>
      </c>
      <c r="O31" s="34">
        <f t="shared" ref="O31:P32" si="39">D31/7</f>
        <v>1.7142857142857142</v>
      </c>
      <c r="P31" s="34">
        <f t="shared" si="39"/>
        <v>0.8571428571428571</v>
      </c>
      <c r="Q31" s="29">
        <f t="shared" si="8"/>
        <v>1</v>
      </c>
      <c r="R31" s="29"/>
      <c r="S31" s="21">
        <v>1.6405529953917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4.9046577546296294E-2</v>
      </c>
      <c r="AD31" s="39">
        <f t="shared" si="12"/>
        <v>-0.81221132416666653</v>
      </c>
      <c r="AE31" s="45">
        <v>-5.98</v>
      </c>
      <c r="AF31" s="45">
        <v>-3.9666720283106831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9.99</v>
      </c>
      <c r="D32" s="54">
        <v>4</v>
      </c>
      <c r="E32" s="54">
        <v>1</v>
      </c>
      <c r="F32" s="55">
        <v>39.96</v>
      </c>
      <c r="G32" s="55">
        <v>0</v>
      </c>
      <c r="H32" s="31">
        <f t="shared" si="1"/>
        <v>0</v>
      </c>
      <c r="I32" s="31">
        <f t="shared" si="2"/>
        <v>-0.15243806860105796</v>
      </c>
      <c r="J32" s="32">
        <f t="shared" si="5"/>
        <v>-6.0914252212982758</v>
      </c>
      <c r="K32" s="32">
        <f t="shared" si="3"/>
        <v>-1.5228563053245689</v>
      </c>
      <c r="L32" s="54">
        <v>16</v>
      </c>
      <c r="M32" s="33">
        <f t="shared" si="6"/>
        <v>0.25</v>
      </c>
      <c r="N32" s="54">
        <v>44</v>
      </c>
      <c r="O32" s="34">
        <f t="shared" si="39"/>
        <v>0.5714285714285714</v>
      </c>
      <c r="P32" s="34">
        <f t="shared" si="39"/>
        <v>0.14285714285714285</v>
      </c>
      <c r="Q32" s="29">
        <f t="shared" si="8"/>
        <v>61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1.576271186440678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4.9046577546296294E-2</v>
      </c>
      <c r="AD32" s="39">
        <f t="shared" si="12"/>
        <v>-0.27073710805555551</v>
      </c>
      <c r="AE32" s="60">
        <v>-5.98</v>
      </c>
      <c r="AF32" s="60">
        <v>-3.96667202831068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Pulls - 3 Inch Bar - 25 Pack of Kitchen Cabinet Hardware")</f>
        <v>Black Kitchen Cabinet Pulls - 3 Inch Bar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Info!B1:BJ5000""),2,FALSE),"""")"),"B07PT9PJRH")</f>
        <v>B07PT9PJRH</v>
      </c>
      <c r="B2" s="2" t="s">
        <v>1016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20.287332823529411</v>
      </c>
      <c r="D3" s="4">
        <f>SUM(D4:D99702)</f>
        <v>111</v>
      </c>
      <c r="E3" s="4"/>
      <c r="F3" s="5">
        <f t="shared" ref="F3:G3" si="0">SUM(F4:F99702)</f>
        <v>2665.93</v>
      </c>
      <c r="G3" s="5">
        <f t="shared" si="0"/>
        <v>-41.31</v>
      </c>
      <c r="H3" s="6">
        <f t="shared" ref="H3:H32" si="1">G3/F3*-1</f>
        <v>1.5495530640339395E-2</v>
      </c>
      <c r="I3" s="7">
        <f t="shared" ref="I3:I32" si="2">J3/F3</f>
        <v>5.3774535086235919E-2</v>
      </c>
      <c r="J3" s="5">
        <f>SUM(J4:J99702)</f>
        <v>143.35914632244891</v>
      </c>
      <c r="K3" s="5">
        <f t="shared" ref="K3:K32" si="3">J3/D3</f>
        <v>1.2915238407427829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2 - June
2 - July
2 - Aug
2 - Sept
2 - Oct
2 - Nov
1 - Dec
Disc - Jan
Disc - Feb")</f>
        <v>Disc - March
Disc - April
Disc - May
2 - June
2 - July
2 - Aug
2 - Sept
2 - Oct
2 - Nov
1 -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QTY-96")</f>
        <v>US QTY-96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-19.709610728835703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Info!B2:BZ3000""),37,FALSE)),"""")*-1"),-9.7642329)</f>
        <v>-9.7642328999999997</v>
      </c>
      <c r="AG3" s="5">
        <f>SUM(AG4:AG99702)</f>
        <v>-16</v>
      </c>
    </row>
    <row r="4" spans="1:33" ht="15.75" customHeight="1" x14ac:dyDescent="0.2">
      <c r="A4" s="14" t="s">
        <v>31</v>
      </c>
      <c r="B4" s="14" t="s">
        <v>82</v>
      </c>
      <c r="C4" s="15">
        <f t="shared" ref="C4:C32" si="4">IFERROR(F4/D4," - ")</f>
        <v>19.989999999999998</v>
      </c>
      <c r="D4" s="16">
        <v>10</v>
      </c>
      <c r="E4" s="16">
        <v>0</v>
      </c>
      <c r="F4" s="17">
        <v>199.89999999999998</v>
      </c>
      <c r="G4" s="17">
        <v>0</v>
      </c>
      <c r="H4" s="18">
        <f t="shared" si="1"/>
        <v>0</v>
      </c>
      <c r="I4" s="18">
        <f t="shared" si="2"/>
        <v>-6.8042681597208998E-2</v>
      </c>
      <c r="J4" s="17">
        <f t="shared" ref="J4:J32" si="5">F4*0.85+G4+AF4*D4+D4*AE4+AG4+AD4</f>
        <v>-13.601732051282077</v>
      </c>
      <c r="K4" s="17">
        <f t="shared" si="3"/>
        <v>-1.3601732051282078</v>
      </c>
      <c r="L4" s="16">
        <v>12</v>
      </c>
      <c r="M4" s="19">
        <f t="shared" ref="M4:M32" si="6">IFERROR(D4/L4,"-")</f>
        <v>0.83333333333333337</v>
      </c>
      <c r="N4" s="16">
        <v>122</v>
      </c>
      <c r="O4" s="20">
        <f t="shared" ref="O4:P4" si="7">D4/7</f>
        <v>1.4285714285714286</v>
      </c>
      <c r="P4" s="20">
        <f t="shared" si="7"/>
        <v>0</v>
      </c>
      <c r="Q4" s="16">
        <f t="shared" ref="Q4:Q32" si="8">ROUNDDOWN(N4/(O4+P4),0)</f>
        <v>85</v>
      </c>
      <c r="R4" s="16"/>
      <c r="S4" s="21">
        <v>0.41404805914972198</v>
      </c>
      <c r="T4" s="14">
        <v>252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9.9000000000000005E-2</v>
      </c>
      <c r="AD4" s="25">
        <f t="shared" ref="AD4:AD32" si="12">IFERROR(AB4*AC4*D4*2,0)</f>
        <v>-1.3661999999999999</v>
      </c>
      <c r="AE4" s="25">
        <v>-7.7</v>
      </c>
      <c r="AF4" s="25">
        <v>-10.515053205128204</v>
      </c>
      <c r="AG4" s="25">
        <v>0</v>
      </c>
    </row>
    <row r="5" spans="1:33" ht="15.75" customHeight="1" x14ac:dyDescent="0.2">
      <c r="A5" s="28" t="s">
        <v>35</v>
      </c>
      <c r="B5" s="28" t="s">
        <v>1017</v>
      </c>
      <c r="C5" s="15">
        <f t="shared" si="4"/>
        <v>19.989999999999998</v>
      </c>
      <c r="D5" s="29">
        <v>9</v>
      </c>
      <c r="E5" s="29">
        <v>0</v>
      </c>
      <c r="F5" s="30">
        <v>179.91</v>
      </c>
      <c r="G5" s="30">
        <v>0</v>
      </c>
      <c r="H5" s="31">
        <f t="shared" si="1"/>
        <v>0</v>
      </c>
      <c r="I5" s="31">
        <f t="shared" si="2"/>
        <v>-6.805060096825008E-2</v>
      </c>
      <c r="J5" s="32">
        <f t="shared" si="5"/>
        <v>-12.242983620197871</v>
      </c>
      <c r="K5" s="32">
        <f t="shared" si="3"/>
        <v>-1.3603315133553189</v>
      </c>
      <c r="L5" s="29">
        <v>37</v>
      </c>
      <c r="M5" s="33">
        <f t="shared" si="6"/>
        <v>0.24324324324324326</v>
      </c>
      <c r="N5" s="29">
        <v>109</v>
      </c>
      <c r="O5" s="34">
        <f t="shared" ref="O5:P5" si="13">D5/7</f>
        <v>1.2857142857142858</v>
      </c>
      <c r="P5" s="34">
        <f t="shared" si="13"/>
        <v>0</v>
      </c>
      <c r="Q5" s="29">
        <f t="shared" si="8"/>
        <v>84</v>
      </c>
      <c r="R5" s="29"/>
      <c r="S5" s="35">
        <v>0.47058823529411697</v>
      </c>
      <c r="T5" s="28">
        <v>252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9.9114716106604869E-2</v>
      </c>
      <c r="AD5" s="39">
        <f t="shared" si="12"/>
        <v>-1.2310047740440324</v>
      </c>
      <c r="AE5" s="39">
        <v>-7.7</v>
      </c>
      <c r="AF5" s="39">
        <v>-10.515053205128204</v>
      </c>
      <c r="AG5" s="39">
        <v>0</v>
      </c>
    </row>
    <row r="6" spans="1:33" ht="15.75" customHeight="1" x14ac:dyDescent="0.2">
      <c r="A6" s="28" t="s">
        <v>37</v>
      </c>
      <c r="B6" s="28" t="s">
        <v>383</v>
      </c>
      <c r="C6" s="15">
        <f t="shared" si="4"/>
        <v>19.990000000000002</v>
      </c>
      <c r="D6" s="29">
        <v>19</v>
      </c>
      <c r="E6" s="29">
        <v>0</v>
      </c>
      <c r="F6" s="30">
        <v>379.81000000000006</v>
      </c>
      <c r="G6" s="30">
        <v>0</v>
      </c>
      <c r="H6" s="31">
        <f t="shared" si="1"/>
        <v>0</v>
      </c>
      <c r="I6" s="31">
        <f t="shared" si="2"/>
        <v>-0.11016900791826392</v>
      </c>
      <c r="J6" s="32">
        <f t="shared" si="5"/>
        <v>-41.843290897435828</v>
      </c>
      <c r="K6" s="32">
        <f t="shared" si="3"/>
        <v>-2.2022784682860963</v>
      </c>
      <c r="L6" s="29">
        <v>56</v>
      </c>
      <c r="M6" s="33">
        <f t="shared" si="6"/>
        <v>0.3392857142857143</v>
      </c>
      <c r="N6" s="29">
        <v>93</v>
      </c>
      <c r="O6" s="34">
        <f t="shared" ref="O6:P6" si="14">D6/7</f>
        <v>2.7142857142857144</v>
      </c>
      <c r="P6" s="34">
        <f t="shared" si="14"/>
        <v>0</v>
      </c>
      <c r="Q6" s="29">
        <f t="shared" si="8"/>
        <v>34</v>
      </c>
      <c r="R6" s="29"/>
      <c r="S6" s="35">
        <v>0.52747252747252704</v>
      </c>
      <c r="T6" s="28">
        <v>252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9.9000000000000005E-2</v>
      </c>
      <c r="AD6" s="39">
        <f t="shared" si="12"/>
        <v>-2.59578</v>
      </c>
      <c r="AE6" s="39">
        <v>-7.7</v>
      </c>
      <c r="AF6" s="39">
        <v>-10.515053205128204</v>
      </c>
      <c r="AG6" s="39">
        <v>-16</v>
      </c>
    </row>
    <row r="7" spans="1:33" ht="15.75" customHeight="1" x14ac:dyDescent="0.2">
      <c r="A7" s="28" t="s">
        <v>39</v>
      </c>
      <c r="B7" s="28" t="s">
        <v>171</v>
      </c>
      <c r="C7" s="15">
        <f t="shared" si="4"/>
        <v>20.833636363636369</v>
      </c>
      <c r="D7" s="29">
        <v>11</v>
      </c>
      <c r="E7" s="29">
        <v>9</v>
      </c>
      <c r="F7" s="30">
        <v>229.17000000000004</v>
      </c>
      <c r="G7" s="30">
        <v>0</v>
      </c>
      <c r="H7" s="31">
        <f t="shared" si="1"/>
        <v>0</v>
      </c>
      <c r="I7" s="31">
        <f t="shared" si="2"/>
        <v>-3.3854876485223021E-2</v>
      </c>
      <c r="J7" s="32">
        <f t="shared" si="5"/>
        <v>-7.7585220441185614</v>
      </c>
      <c r="K7" s="32">
        <f t="shared" si="3"/>
        <v>-0.70532018582896017</v>
      </c>
      <c r="L7" s="29">
        <v>57</v>
      </c>
      <c r="M7" s="33">
        <f t="shared" si="6"/>
        <v>0.19298245614035087</v>
      </c>
      <c r="N7" s="29">
        <v>69</v>
      </c>
      <c r="O7" s="34">
        <f t="shared" ref="O7:P7" si="15">D7/7</f>
        <v>1.5714285714285714</v>
      </c>
      <c r="P7" s="34">
        <f t="shared" si="15"/>
        <v>1.2857142857142858</v>
      </c>
      <c r="Q7" s="29">
        <f t="shared" si="8"/>
        <v>24</v>
      </c>
      <c r="R7" s="29"/>
      <c r="S7" s="35">
        <v>0.75590551181102295</v>
      </c>
      <c r="T7" s="28">
        <v>252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0.14409992013888889</v>
      </c>
      <c r="AD7" s="39">
        <f t="shared" si="12"/>
        <v>-2.1874367877083332</v>
      </c>
      <c r="AE7" s="39">
        <v>-7.7</v>
      </c>
      <c r="AF7" s="39">
        <v>-10.515053205128204</v>
      </c>
      <c r="AG7" s="39">
        <v>0</v>
      </c>
    </row>
    <row r="8" spans="1:33" ht="15.75" customHeight="1" x14ac:dyDescent="0.2">
      <c r="A8" s="28" t="s">
        <v>41</v>
      </c>
      <c r="B8" s="28" t="s">
        <v>292</v>
      </c>
      <c r="C8" s="15">
        <f t="shared" si="4"/>
        <v>24.950000000000003</v>
      </c>
      <c r="D8" s="29">
        <v>13</v>
      </c>
      <c r="E8" s="29">
        <v>12</v>
      </c>
      <c r="F8" s="30">
        <v>324.35000000000002</v>
      </c>
      <c r="G8" s="30">
        <v>0</v>
      </c>
      <c r="H8" s="31">
        <f t="shared" si="1"/>
        <v>0</v>
      </c>
      <c r="I8" s="31">
        <f t="shared" si="2"/>
        <v>0.11176922285404138</v>
      </c>
      <c r="J8" s="32">
        <f t="shared" si="5"/>
        <v>36.252347432708326</v>
      </c>
      <c r="K8" s="32">
        <f t="shared" si="3"/>
        <v>2.788642110208333</v>
      </c>
      <c r="L8" s="29">
        <v>48</v>
      </c>
      <c r="M8" s="33">
        <f t="shared" si="6"/>
        <v>0.27083333333333331</v>
      </c>
      <c r="N8" s="29">
        <v>46</v>
      </c>
      <c r="O8" s="34">
        <f t="shared" ref="O8:P8" si="16">D8/7</f>
        <v>1.8571428571428572</v>
      </c>
      <c r="P8" s="34">
        <f t="shared" si="16"/>
        <v>1.7142857142857142</v>
      </c>
      <c r="Q8" s="29">
        <f t="shared" si="8"/>
        <v>12</v>
      </c>
      <c r="R8" s="29"/>
      <c r="S8" s="35">
        <v>1.0373626373626299</v>
      </c>
      <c r="T8" s="28">
        <v>252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0.14409992013888889</v>
      </c>
      <c r="AD8" s="39">
        <f t="shared" si="12"/>
        <v>-2.5851525672916664</v>
      </c>
      <c r="AE8" s="39">
        <v>-7.7</v>
      </c>
      <c r="AF8" s="39">
        <v>-10.52</v>
      </c>
      <c r="AG8" s="39">
        <v>0</v>
      </c>
    </row>
    <row r="9" spans="1:33" ht="15.75" customHeight="1" x14ac:dyDescent="0.2">
      <c r="A9" s="28" t="s">
        <v>43</v>
      </c>
      <c r="B9" s="28" t="s">
        <v>101</v>
      </c>
      <c r="C9" s="15">
        <f t="shared" si="4"/>
        <v>28.418571428571433</v>
      </c>
      <c r="D9" s="29">
        <v>14</v>
      </c>
      <c r="E9" s="29">
        <v>16</v>
      </c>
      <c r="F9" s="30">
        <v>397.86000000000007</v>
      </c>
      <c r="G9" s="30">
        <v>0</v>
      </c>
      <c r="H9" s="31">
        <f t="shared" si="1"/>
        <v>0</v>
      </c>
      <c r="I9" s="31">
        <f t="shared" si="2"/>
        <v>0.18833216310941761</v>
      </c>
      <c r="J9" s="32">
        <f t="shared" si="5"/>
        <v>74.9298344147129</v>
      </c>
      <c r="K9" s="32">
        <f t="shared" si="3"/>
        <v>5.3521310296223499</v>
      </c>
      <c r="L9" s="29">
        <v>62</v>
      </c>
      <c r="M9" s="33">
        <f t="shared" si="6"/>
        <v>0.22580645161290322</v>
      </c>
      <c r="N9" s="29">
        <v>16</v>
      </c>
      <c r="O9" s="34">
        <f t="shared" ref="O9:P9" si="17">D9/7</f>
        <v>2</v>
      </c>
      <c r="P9" s="34">
        <f t="shared" si="17"/>
        <v>2.2857142857142856</v>
      </c>
      <c r="Q9" s="29">
        <f t="shared" si="8"/>
        <v>3</v>
      </c>
      <c r="R9" s="29"/>
      <c r="S9" s="35">
        <v>1.3653846153846101</v>
      </c>
      <c r="T9" s="28">
        <v>6552</v>
      </c>
      <c r="U9" s="36">
        <v>6300</v>
      </c>
      <c r="V9" s="37" t="s">
        <v>1018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0.14409992013888889</v>
      </c>
      <c r="AD9" s="39">
        <f t="shared" si="12"/>
        <v>-2.7840104570833333</v>
      </c>
      <c r="AE9" s="39">
        <v>-7.7</v>
      </c>
      <c r="AF9" s="39">
        <v>-10.9047967948717</v>
      </c>
      <c r="AG9" s="39">
        <v>0</v>
      </c>
    </row>
    <row r="10" spans="1:33" ht="15.75" customHeight="1" x14ac:dyDescent="0.2">
      <c r="A10" s="28" t="s">
        <v>44</v>
      </c>
      <c r="B10" s="28" t="s">
        <v>101</v>
      </c>
      <c r="C10" s="15">
        <f t="shared" si="4"/>
        <v>21.982499999999998</v>
      </c>
      <c r="D10" s="29">
        <v>4</v>
      </c>
      <c r="E10" s="29">
        <v>8</v>
      </c>
      <c r="F10" s="30">
        <v>87.929999999999993</v>
      </c>
      <c r="G10" s="30">
        <v>-0.06</v>
      </c>
      <c r="H10" s="31">
        <f t="shared" si="1"/>
        <v>6.8236096895257596E-4</v>
      </c>
      <c r="I10" s="31">
        <f t="shared" si="2"/>
        <v>-6.0743630007218594E-3</v>
      </c>
      <c r="J10" s="32">
        <f t="shared" si="5"/>
        <v>-0.53411873865347304</v>
      </c>
      <c r="K10" s="32">
        <f t="shared" si="3"/>
        <v>-0.13352968466336826</v>
      </c>
      <c r="L10" s="29">
        <v>53</v>
      </c>
      <c r="M10" s="33">
        <f t="shared" si="6"/>
        <v>7.5471698113207544E-2</v>
      </c>
      <c r="N10" s="29">
        <v>2</v>
      </c>
      <c r="O10" s="34">
        <f t="shared" ref="O10:P10" si="18">D10/7</f>
        <v>0.5714285714285714</v>
      </c>
      <c r="P10" s="34">
        <f t="shared" si="18"/>
        <v>1.1428571428571428</v>
      </c>
      <c r="Q10" s="29">
        <f t="shared" si="8"/>
        <v>1</v>
      </c>
      <c r="R10" s="29"/>
      <c r="S10" s="35">
        <v>1.6421052631578901</v>
      </c>
      <c r="T10" s="28">
        <v>6552</v>
      </c>
      <c r="U10" s="36">
        <v>6300</v>
      </c>
      <c r="V10" s="37" t="s">
        <v>1019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0.14409992013888889</v>
      </c>
      <c r="AD10" s="39">
        <f t="shared" si="12"/>
        <v>-0.79543155916666664</v>
      </c>
      <c r="AE10" s="39">
        <v>-7.7</v>
      </c>
      <c r="AF10" s="39">
        <v>-10.9047967948717</v>
      </c>
      <c r="AG10" s="39">
        <v>0</v>
      </c>
    </row>
    <row r="11" spans="1:33" ht="15.75" customHeight="1" x14ac:dyDescent="0.2">
      <c r="A11" s="28" t="s">
        <v>45</v>
      </c>
      <c r="B11" s="28" t="s">
        <v>101</v>
      </c>
      <c r="C11" s="15">
        <f t="shared" si="4"/>
        <v>28.99</v>
      </c>
      <c r="D11" s="29">
        <v>2</v>
      </c>
      <c r="E11" s="29">
        <v>0</v>
      </c>
      <c r="F11" s="30">
        <v>57.98</v>
      </c>
      <c r="G11" s="30">
        <v>0</v>
      </c>
      <c r="H11" s="31">
        <f t="shared" si="1"/>
        <v>0</v>
      </c>
      <c r="I11" s="31">
        <f t="shared" si="2"/>
        <v>0.20137445033931117</v>
      </c>
      <c r="J11" s="32">
        <f t="shared" si="5"/>
        <v>11.675690630673261</v>
      </c>
      <c r="K11" s="32">
        <f t="shared" si="3"/>
        <v>5.8378453153366303</v>
      </c>
      <c r="L11" s="29">
        <v>26</v>
      </c>
      <c r="M11" s="33">
        <f t="shared" si="6"/>
        <v>7.6923076923076927E-2</v>
      </c>
      <c r="N11" s="29">
        <v>0</v>
      </c>
      <c r="O11" s="34">
        <f t="shared" ref="O11:P11" si="19">D11/7</f>
        <v>0.2857142857142857</v>
      </c>
      <c r="P11" s="34">
        <f t="shared" si="19"/>
        <v>0</v>
      </c>
      <c r="Q11" s="29">
        <f t="shared" si="8"/>
        <v>0</v>
      </c>
      <c r="R11" s="29"/>
      <c r="S11" s="35" t="e">
        <v>#N/A</v>
      </c>
      <c r="T11" s="28">
        <v>504</v>
      </c>
      <c r="U11" s="36">
        <v>252</v>
      </c>
      <c r="V11" s="37" t="s">
        <v>1020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0.14409992013888889</v>
      </c>
      <c r="AD11" s="39">
        <f t="shared" si="12"/>
        <v>-0.39771577958333332</v>
      </c>
      <c r="AE11" s="39">
        <v>-7.7</v>
      </c>
      <c r="AF11" s="39">
        <v>-10.9047967948717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252</v>
      </c>
      <c r="U12" s="36">
        <v>252</v>
      </c>
      <c r="V12" s="37" t="s">
        <v>1021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-10.9047967948717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252</v>
      </c>
      <c r="U13" s="36">
        <v>252</v>
      </c>
      <c r="V13" s="37" t="s">
        <v>1022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-11.109924999999899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252</v>
      </c>
      <c r="U14" s="36">
        <v>252</v>
      </c>
      <c r="V14" s="37" t="s">
        <v>1022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-11.109924999999899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252</v>
      </c>
      <c r="U15" s="36">
        <v>252</v>
      </c>
      <c r="V15" s="37" t="s">
        <v>1022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-11.109924999999899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252</v>
      </c>
      <c r="U16" s="36">
        <v>252</v>
      </c>
      <c r="V16" s="37" t="s">
        <v>1022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-11.109924999999899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252</v>
      </c>
      <c r="U17" s="36">
        <v>252</v>
      </c>
      <c r="V17" s="37" t="s">
        <v>1022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-11.109924999999899</v>
      </c>
      <c r="AG17" s="39">
        <v>0</v>
      </c>
    </row>
    <row r="18" spans="1:33" ht="15.75" customHeight="1" x14ac:dyDescent="0.2">
      <c r="A18" s="28" t="s">
        <v>52</v>
      </c>
      <c r="B18" s="28" t="s">
        <v>164</v>
      </c>
      <c r="C18" s="15" t="str">
        <f t="shared" si="4"/>
        <v xml:space="preserve"> - </v>
      </c>
      <c r="D18" s="29">
        <v>0</v>
      </c>
      <c r="E18" s="29">
        <v>1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99</v>
      </c>
      <c r="O18" s="34">
        <f t="shared" ref="O18:P18" si="26">D18/7</f>
        <v>0</v>
      </c>
      <c r="P18" s="34">
        <f t="shared" si="26"/>
        <v>0.14285714285714285</v>
      </c>
      <c r="Q18" s="29">
        <f t="shared" si="8"/>
        <v>693</v>
      </c>
      <c r="R18" s="29"/>
      <c r="S18" s="35">
        <v>1.8333333333333299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0.14409992013888889</v>
      </c>
      <c r="AD18" s="39">
        <f t="shared" si="12"/>
        <v>0</v>
      </c>
      <c r="AE18" s="39">
        <v>-7.7</v>
      </c>
      <c r="AF18" s="39">
        <v>-11.109924999999899</v>
      </c>
      <c r="AG18" s="39">
        <v>0</v>
      </c>
    </row>
    <row r="19" spans="1:33" ht="15.75" customHeight="1" x14ac:dyDescent="0.2">
      <c r="A19" s="28" t="s">
        <v>54</v>
      </c>
      <c r="B19" s="28" t="s">
        <v>163</v>
      </c>
      <c r="C19" s="15">
        <f t="shared" si="4"/>
        <v>28.99</v>
      </c>
      <c r="D19" s="29">
        <v>5</v>
      </c>
      <c r="E19" s="29">
        <v>4</v>
      </c>
      <c r="F19" s="32">
        <v>144.94999999999999</v>
      </c>
      <c r="G19" s="30">
        <v>-31.520000000000003</v>
      </c>
      <c r="H19" s="31">
        <f t="shared" si="1"/>
        <v>0.21745429458433946</v>
      </c>
      <c r="I19" s="31">
        <f t="shared" si="2"/>
        <v>-2.3155670568874465E-2</v>
      </c>
      <c r="J19" s="32">
        <f t="shared" si="5"/>
        <v>-3.3564144489583536</v>
      </c>
      <c r="K19" s="32">
        <f t="shared" si="3"/>
        <v>-0.67128288979167072</v>
      </c>
      <c r="L19" s="29">
        <v>28</v>
      </c>
      <c r="M19" s="33">
        <f t="shared" si="6"/>
        <v>0.17857142857142858</v>
      </c>
      <c r="N19" s="29">
        <v>91</v>
      </c>
      <c r="O19" s="34">
        <f t="shared" ref="O19:P19" si="27">D19/7</f>
        <v>0.7142857142857143</v>
      </c>
      <c r="P19" s="34">
        <f t="shared" si="27"/>
        <v>0.5714285714285714</v>
      </c>
      <c r="Q19" s="29">
        <f t="shared" si="8"/>
        <v>70</v>
      </c>
      <c r="R19" s="29"/>
      <c r="S19" s="35">
        <v>1.8280542986425301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31.520000000000003</v>
      </c>
      <c r="Z19" s="28">
        <v>1</v>
      </c>
      <c r="AA19" s="28" t="s">
        <v>34</v>
      </c>
      <c r="AB19" s="40">
        <f t="shared" si="11"/>
        <v>-0.69</v>
      </c>
      <c r="AC19" s="41">
        <v>0.14409992013888889</v>
      </c>
      <c r="AD19" s="39">
        <f t="shared" si="12"/>
        <v>-0.99428944895833327</v>
      </c>
      <c r="AE19" s="39">
        <v>-7.7</v>
      </c>
      <c r="AF19" s="39">
        <v>-11.109924999999999</v>
      </c>
      <c r="AG19" s="39">
        <v>0</v>
      </c>
    </row>
    <row r="20" spans="1:33" ht="15.75" customHeight="1" x14ac:dyDescent="0.2">
      <c r="A20" s="28" t="s">
        <v>55</v>
      </c>
      <c r="B20" s="28" t="s">
        <v>82</v>
      </c>
      <c r="C20" s="15">
        <f t="shared" si="4"/>
        <v>28.99</v>
      </c>
      <c r="D20" s="29">
        <v>1</v>
      </c>
      <c r="E20" s="29">
        <v>12</v>
      </c>
      <c r="F20" s="32">
        <v>28.99</v>
      </c>
      <c r="G20" s="30">
        <v>-9.7299999999999986</v>
      </c>
      <c r="H20" s="31">
        <f t="shared" si="1"/>
        <v>0.33563297688858224</v>
      </c>
      <c r="I20" s="31">
        <f t="shared" si="2"/>
        <v>-0.14133435287311719</v>
      </c>
      <c r="J20" s="32">
        <f t="shared" si="5"/>
        <v>-4.0972828897916669</v>
      </c>
      <c r="K20" s="32">
        <f t="shared" si="3"/>
        <v>-4.0972828897916669</v>
      </c>
      <c r="L20" s="29">
        <v>16</v>
      </c>
      <c r="M20" s="33">
        <f t="shared" si="6"/>
        <v>6.25E-2</v>
      </c>
      <c r="N20" s="29">
        <v>77</v>
      </c>
      <c r="O20" s="34">
        <f t="shared" ref="O20:P20" si="28">D20/7</f>
        <v>0.14285714285714285</v>
      </c>
      <c r="P20" s="34">
        <f t="shared" si="28"/>
        <v>1.7142857142857142</v>
      </c>
      <c r="Q20" s="29">
        <f t="shared" si="8"/>
        <v>41</v>
      </c>
      <c r="R20" s="29"/>
      <c r="S20" s="35">
        <v>2.08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0.14409992013888889</v>
      </c>
      <c r="AD20" s="39">
        <f t="shared" si="12"/>
        <v>-0.19885788979166666</v>
      </c>
      <c r="AE20" s="39">
        <v>-7.7</v>
      </c>
      <c r="AF20" s="39">
        <v>-11.109924999999999</v>
      </c>
      <c r="AG20" s="39">
        <v>0</v>
      </c>
    </row>
    <row r="21" spans="1:33" ht="15.75" customHeight="1" x14ac:dyDescent="0.2">
      <c r="A21" s="28" t="s">
        <v>56</v>
      </c>
      <c r="B21" s="28" t="s">
        <v>82</v>
      </c>
      <c r="C21" s="15">
        <f t="shared" si="4"/>
        <v>28.99</v>
      </c>
      <c r="D21" s="29">
        <v>2</v>
      </c>
      <c r="E21" s="29">
        <v>10</v>
      </c>
      <c r="F21" s="32">
        <v>57.98</v>
      </c>
      <c r="G21" s="30">
        <v>0</v>
      </c>
      <c r="H21" s="31">
        <f t="shared" si="1"/>
        <v>0</v>
      </c>
      <c r="I21" s="31">
        <f t="shared" si="2"/>
        <v>0.19429862401546505</v>
      </c>
      <c r="J21" s="32">
        <f t="shared" si="5"/>
        <v>11.265434220416664</v>
      </c>
      <c r="K21" s="32">
        <f t="shared" si="3"/>
        <v>5.6327171102083318</v>
      </c>
      <c r="L21" s="29">
        <v>12</v>
      </c>
      <c r="M21" s="33">
        <f t="shared" si="6"/>
        <v>0.16666666666666666</v>
      </c>
      <c r="N21" s="29">
        <v>90</v>
      </c>
      <c r="O21" s="34">
        <f t="shared" ref="O21:P21" si="29">D21/7</f>
        <v>0.2857142857142857</v>
      </c>
      <c r="P21" s="34">
        <f t="shared" si="29"/>
        <v>1.4285714285714286</v>
      </c>
      <c r="Q21" s="29">
        <f t="shared" si="8"/>
        <v>52</v>
      </c>
      <c r="R21" s="29"/>
      <c r="S21" s="35">
        <v>2.0256410256410202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0.14409992013888889</v>
      </c>
      <c r="AD21" s="39">
        <f t="shared" si="12"/>
        <v>-0.39771577958333332</v>
      </c>
      <c r="AE21" s="39">
        <v>-7.7</v>
      </c>
      <c r="AF21" s="39">
        <v>-11.109924999999999</v>
      </c>
      <c r="AG21" s="39">
        <v>0</v>
      </c>
    </row>
    <row r="22" spans="1:33" ht="15.75" customHeight="1" x14ac:dyDescent="0.2">
      <c r="A22" s="28" t="s">
        <v>57</v>
      </c>
      <c r="B22" s="28" t="s">
        <v>462</v>
      </c>
      <c r="C22" s="15">
        <f t="shared" si="4"/>
        <v>28.99</v>
      </c>
      <c r="D22" s="29">
        <v>6</v>
      </c>
      <c r="E22" s="29">
        <v>6</v>
      </c>
      <c r="F22" s="30">
        <v>173.94</v>
      </c>
      <c r="G22" s="30">
        <v>0</v>
      </c>
      <c r="H22" s="31">
        <f t="shared" si="1"/>
        <v>0</v>
      </c>
      <c r="I22" s="31">
        <f t="shared" si="2"/>
        <v>0.19429862401546505</v>
      </c>
      <c r="J22" s="32">
        <f t="shared" si="5"/>
        <v>33.796302661249989</v>
      </c>
      <c r="K22" s="32">
        <f t="shared" si="3"/>
        <v>5.6327171102083318</v>
      </c>
      <c r="L22" s="29">
        <v>22</v>
      </c>
      <c r="M22" s="33">
        <f t="shared" si="6"/>
        <v>0.27272727272727271</v>
      </c>
      <c r="N22" s="29">
        <v>69</v>
      </c>
      <c r="O22" s="34">
        <f t="shared" ref="O22:P22" si="30">D22/7</f>
        <v>0.8571428571428571</v>
      </c>
      <c r="P22" s="34">
        <f t="shared" si="30"/>
        <v>0.8571428571428571</v>
      </c>
      <c r="Q22" s="29">
        <f t="shared" si="8"/>
        <v>40</v>
      </c>
      <c r="R22" s="29"/>
      <c r="S22" s="35">
        <v>1.1753554502369601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0.14409992013888889</v>
      </c>
      <c r="AD22" s="39">
        <f t="shared" si="12"/>
        <v>-1.19314733875</v>
      </c>
      <c r="AE22" s="39">
        <v>-7.7</v>
      </c>
      <c r="AF22" s="39">
        <v>-11.109924999999999</v>
      </c>
      <c r="AG22" s="39">
        <v>0</v>
      </c>
    </row>
    <row r="23" spans="1:33" ht="15.75" customHeight="1" x14ac:dyDescent="0.2">
      <c r="A23" s="28" t="s">
        <v>58</v>
      </c>
      <c r="B23" s="28" t="s">
        <v>1023</v>
      </c>
      <c r="C23" s="15">
        <f t="shared" si="4"/>
        <v>30.99</v>
      </c>
      <c r="D23" s="29">
        <v>1</v>
      </c>
      <c r="E23" s="29">
        <v>6</v>
      </c>
      <c r="F23" s="32">
        <v>30.99</v>
      </c>
      <c r="G23" s="30">
        <v>0</v>
      </c>
      <c r="H23" s="31">
        <f t="shared" si="1"/>
        <v>0</v>
      </c>
      <c r="I23" s="31">
        <f t="shared" si="2"/>
        <v>0.23661558922905232</v>
      </c>
      <c r="J23" s="32">
        <f t="shared" si="5"/>
        <v>7.3327171102083311</v>
      </c>
      <c r="K23" s="32">
        <f t="shared" si="3"/>
        <v>7.3327171102083311</v>
      </c>
      <c r="L23" s="29">
        <v>26</v>
      </c>
      <c r="M23" s="33">
        <f t="shared" si="6"/>
        <v>3.8461538461538464E-2</v>
      </c>
      <c r="N23" s="29">
        <v>60</v>
      </c>
      <c r="O23" s="34">
        <f t="shared" ref="O23:P23" si="31">D23/7</f>
        <v>0.14285714285714285</v>
      </c>
      <c r="P23" s="34">
        <f t="shared" si="31"/>
        <v>0.8571428571428571</v>
      </c>
      <c r="Q23" s="29">
        <f t="shared" si="8"/>
        <v>60</v>
      </c>
      <c r="R23" s="29"/>
      <c r="S23" s="35">
        <v>1.2473118279569799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0.14409992013888889</v>
      </c>
      <c r="AD23" s="39">
        <f t="shared" si="12"/>
        <v>-0.19885788979166666</v>
      </c>
      <c r="AE23" s="39">
        <v>-7.7</v>
      </c>
      <c r="AF23" s="39">
        <v>-11.109924999999999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30.149999999999995</v>
      </c>
      <c r="D24" s="29">
        <v>3</v>
      </c>
      <c r="E24" s="29">
        <v>9</v>
      </c>
      <c r="F24" s="32">
        <v>90.449999999999989</v>
      </c>
      <c r="G24" s="32">
        <v>0</v>
      </c>
      <c r="H24" s="31">
        <f t="shared" si="1"/>
        <v>0</v>
      </c>
      <c r="I24" s="31">
        <f t="shared" si="2"/>
        <v>0.2195262723120508</v>
      </c>
      <c r="J24" s="32">
        <f t="shared" si="5"/>
        <v>19.856151330624993</v>
      </c>
      <c r="K24" s="32">
        <f t="shared" si="3"/>
        <v>6.6187171102083306</v>
      </c>
      <c r="L24" s="29">
        <v>18</v>
      </c>
      <c r="M24" s="33">
        <f t="shared" si="6"/>
        <v>0.16666666666666666</v>
      </c>
      <c r="N24" s="29">
        <v>49</v>
      </c>
      <c r="O24" s="34">
        <f t="shared" ref="O24:P24" si="32">D24/7</f>
        <v>0.42857142857142855</v>
      </c>
      <c r="P24" s="34">
        <f t="shared" si="32"/>
        <v>1.2857142857142858</v>
      </c>
      <c r="Q24" s="29">
        <f t="shared" si="8"/>
        <v>28</v>
      </c>
      <c r="R24" s="29"/>
      <c r="S24" s="35">
        <v>1.5308641975308599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0.14409992013888889</v>
      </c>
      <c r="AD24" s="39">
        <f t="shared" si="12"/>
        <v>-0.596573669375</v>
      </c>
      <c r="AE24" s="39">
        <v>-7.7</v>
      </c>
      <c r="AF24" s="39">
        <v>-11.109924999999999</v>
      </c>
      <c r="AG24" s="39">
        <v>0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25.356000000000002</v>
      </c>
      <c r="D25" s="16">
        <v>5</v>
      </c>
      <c r="E25" s="16">
        <v>7</v>
      </c>
      <c r="F25" s="17">
        <v>126.78</v>
      </c>
      <c r="G25" s="17">
        <v>0</v>
      </c>
      <c r="H25" s="31">
        <f t="shared" si="1"/>
        <v>0</v>
      </c>
      <c r="I25" s="31">
        <f t="shared" si="2"/>
        <v>0.10032111177663412</v>
      </c>
      <c r="J25" s="32">
        <f t="shared" si="5"/>
        <v>12.718710551041674</v>
      </c>
      <c r="K25" s="32">
        <f t="shared" si="3"/>
        <v>2.5437421102083349</v>
      </c>
      <c r="L25" s="16">
        <v>34</v>
      </c>
      <c r="M25" s="33">
        <f t="shared" si="6"/>
        <v>0.14705882352941177</v>
      </c>
      <c r="N25" s="16">
        <v>38</v>
      </c>
      <c r="O25" s="34">
        <f t="shared" ref="O25:P25" si="33">D25/7</f>
        <v>0.7142857142857143</v>
      </c>
      <c r="P25" s="34">
        <f t="shared" si="33"/>
        <v>1</v>
      </c>
      <c r="Q25" s="29">
        <f t="shared" si="8"/>
        <v>22</v>
      </c>
      <c r="R25" s="29"/>
      <c r="S25" s="21">
        <v>2.0680272108843538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0.14409992013888889</v>
      </c>
      <c r="AD25" s="39">
        <f t="shared" si="12"/>
        <v>-0.99428944895833327</v>
      </c>
      <c r="AE25" s="25">
        <v>-7.7</v>
      </c>
      <c r="AF25" s="25">
        <v>-11.11</v>
      </c>
      <c r="AG25" s="25">
        <v>0</v>
      </c>
    </row>
    <row r="26" spans="1:33" ht="15.75" customHeight="1" x14ac:dyDescent="0.2">
      <c r="A26" s="14" t="s">
        <v>61</v>
      </c>
      <c r="B26" s="14" t="s">
        <v>1024</v>
      </c>
      <c r="C26" s="15">
        <f t="shared" si="4"/>
        <v>24.990000000000002</v>
      </c>
      <c r="D26" s="16">
        <v>5</v>
      </c>
      <c r="E26" s="16">
        <v>21</v>
      </c>
      <c r="F26" s="17">
        <v>124.95</v>
      </c>
      <c r="G26" s="17">
        <v>0</v>
      </c>
      <c r="H26" s="31">
        <f t="shared" si="1"/>
        <v>0</v>
      </c>
      <c r="I26" s="31">
        <f t="shared" si="2"/>
        <v>9.8147943585771599E-2</v>
      </c>
      <c r="J26" s="32">
        <f t="shared" si="5"/>
        <v>12.263585551042162</v>
      </c>
      <c r="K26" s="32">
        <f t="shared" si="3"/>
        <v>2.4527171102084324</v>
      </c>
      <c r="L26" s="16">
        <v>22</v>
      </c>
      <c r="M26" s="33">
        <f t="shared" si="6"/>
        <v>0.22727272727272727</v>
      </c>
      <c r="N26" s="16">
        <v>19</v>
      </c>
      <c r="O26" s="34">
        <f t="shared" ref="O26:P26" si="34">D26/7</f>
        <v>0.7142857142857143</v>
      </c>
      <c r="P26" s="34">
        <f t="shared" si="34"/>
        <v>3</v>
      </c>
      <c r="Q26" s="29">
        <f t="shared" si="8"/>
        <v>5</v>
      </c>
      <c r="R26" s="29"/>
      <c r="S26" s="21">
        <v>2.967741935483871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0.14409992013888889</v>
      </c>
      <c r="AD26" s="39">
        <f t="shared" si="12"/>
        <v>-0.99428944895833327</v>
      </c>
      <c r="AE26" s="25">
        <v>-7.48</v>
      </c>
      <c r="AF26" s="25">
        <v>-11.109924999999899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6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7</v>
      </c>
      <c r="O27" s="34">
        <f t="shared" ref="O27:P27" si="35">D27/7</f>
        <v>0</v>
      </c>
      <c r="P27" s="34">
        <f t="shared" si="35"/>
        <v>0.8571428571428571</v>
      </c>
      <c r="Q27" s="29">
        <f t="shared" si="8"/>
        <v>8</v>
      </c>
      <c r="R27" s="29"/>
      <c r="S27" s="21">
        <v>2.3157894736842111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0.14409992013888889</v>
      </c>
      <c r="AD27" s="39">
        <f t="shared" si="12"/>
        <v>0</v>
      </c>
      <c r="AE27" s="25">
        <v>-7.48</v>
      </c>
      <c r="AF27" s="25">
        <v>-11.109924999999899</v>
      </c>
      <c r="AG27" s="25">
        <v>0</v>
      </c>
    </row>
    <row r="28" spans="1:33" ht="15.75" customHeight="1" x14ac:dyDescent="0.2">
      <c r="A28" s="14" t="s">
        <v>63</v>
      </c>
      <c r="B28" s="14" t="s">
        <v>101</v>
      </c>
      <c r="C28" s="15">
        <f t="shared" si="4"/>
        <v>29.99</v>
      </c>
      <c r="D28" s="16">
        <v>1</v>
      </c>
      <c r="E28" s="16">
        <v>5</v>
      </c>
      <c r="F28" s="17">
        <v>29.99</v>
      </c>
      <c r="G28" s="17">
        <v>0</v>
      </c>
      <c r="H28" s="31">
        <f t="shared" si="1"/>
        <v>0</v>
      </c>
      <c r="I28" s="31">
        <f t="shared" si="2"/>
        <v>0.22349840314132821</v>
      </c>
      <c r="J28" s="32">
        <f t="shared" si="5"/>
        <v>6.7027171102084324</v>
      </c>
      <c r="K28" s="32">
        <f t="shared" si="3"/>
        <v>6.7027171102084324</v>
      </c>
      <c r="L28" s="16">
        <v>24</v>
      </c>
      <c r="M28" s="33">
        <f t="shared" si="6"/>
        <v>4.1666666666666664E-2</v>
      </c>
      <c r="N28" s="16">
        <v>1</v>
      </c>
      <c r="O28" s="34">
        <f t="shared" ref="O28:P28" si="36">D28/7</f>
        <v>0.14285714285714285</v>
      </c>
      <c r="P28" s="34">
        <f t="shared" si="36"/>
        <v>0.7142857142857143</v>
      </c>
      <c r="Q28" s="29">
        <f t="shared" si="8"/>
        <v>1</v>
      </c>
      <c r="R28" s="29"/>
      <c r="S28" s="21">
        <v>2.6432748538011701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0.14409992013888889</v>
      </c>
      <c r="AD28" s="39">
        <f t="shared" si="12"/>
        <v>-0.19885788979166666</v>
      </c>
      <c r="AE28" s="25">
        <v>-7.48</v>
      </c>
      <c r="AF28" s="25">
        <v>-11.109924999999899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0.14409992013888889</v>
      </c>
      <c r="AD29" s="39">
        <f t="shared" si="12"/>
        <v>0</v>
      </c>
      <c r="AE29" s="25">
        <v>-7.48</v>
      </c>
      <c r="AF29" s="25">
        <v>-11.109924999999899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0.14409992013888889</v>
      </c>
      <c r="AD30" s="39">
        <f t="shared" si="12"/>
        <v>0</v>
      </c>
      <c r="AE30" s="25">
        <v>-7.48</v>
      </c>
      <c r="AF30" s="25">
        <v>-9.7642328999999997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0.14409992013888889</v>
      </c>
      <c r="AD31" s="39">
        <f t="shared" si="12"/>
        <v>0</v>
      </c>
      <c r="AE31" s="45">
        <v>-7.48</v>
      </c>
      <c r="AF31" s="45">
        <v>-9.7642328999999997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4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40</v>
      </c>
      <c r="O32" s="34">
        <f t="shared" si="39"/>
        <v>0</v>
      </c>
      <c r="P32" s="34">
        <f t="shared" si="39"/>
        <v>0.5714285714285714</v>
      </c>
      <c r="Q32" s="29">
        <f t="shared" si="8"/>
        <v>70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2.1220657276995309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0.14409992013888889</v>
      </c>
      <c r="AD32" s="39">
        <f t="shared" si="12"/>
        <v>0</v>
      </c>
      <c r="AE32" s="60">
        <v>-7.48</v>
      </c>
      <c r="AF32" s="60">
        <v>-9.7642328999999997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2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23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Info!B1:BJ5000""),3,FALSE),"""")"),"Antique Iron Cabinet Pulls - 3 Inch Curved Pull Handle Bar - 10 Pack of Kitchen Cabinet Hardware")</f>
        <v>Antique Iron Cabinet Pulls - 3 Inch Curved Pull Handle Bar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Info!B1:BJ5000""),2,FALSE),"""")"),"B07PTC9GYF")</f>
        <v>B07PTC9GYF</v>
      </c>
      <c r="B2" s="2" t="s">
        <v>1025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14.388113230588235</v>
      </c>
      <c r="D3" s="4">
        <f>SUM(D4:D99702)</f>
        <v>200</v>
      </c>
      <c r="E3" s="4"/>
      <c r="F3" s="5">
        <f t="shared" ref="F3:G3" si="0">SUM(F4:F99702)</f>
        <v>4866.9999999999982</v>
      </c>
      <c r="G3" s="5">
        <f t="shared" si="0"/>
        <v>-298.59000000000003</v>
      </c>
      <c r="H3" s="6">
        <f t="shared" ref="H3:H32" si="1">G3/F3*-1</f>
        <v>6.1349907540579444E-2</v>
      </c>
      <c r="I3" s="7">
        <f t="shared" ref="I3:I32" si="2">J3/F3</f>
        <v>0.24607771466284623</v>
      </c>
      <c r="J3" s="5">
        <f>SUM(J4:J99702)</f>
        <v>1197.6602372640721</v>
      </c>
      <c r="K3" s="5">
        <f t="shared" ref="K3:K32" si="3">J3/D3</f>
        <v>5.9883011863203599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2 - Sept
2 - Oct
2 - Nov
2 - Dec
2 - Jan
2 - Feb")</f>
        <v>2 - March
2 - April
2 - May
2 - June
2 - July
2 - Aug
2 - Sept
2 - Oct
2 - Nov
2 - Dec
2 - Jan
2 -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QTY-80")</f>
        <v>US QTY-80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30</v>
      </c>
      <c r="X3" s="6">
        <f>W3/D3</f>
        <v>0.15</v>
      </c>
      <c r="Y3" s="5"/>
      <c r="Z3" s="4"/>
      <c r="AA3" s="4"/>
      <c r="AB3" s="4"/>
      <c r="AC3" s="4"/>
      <c r="AD3" s="5">
        <f>SUM(AD4:AD99702)</f>
        <v>-8.2658291078765931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Info!B2:BZ3000""),37,FALSE)),"""")*-1"),-7.279896246)</f>
        <v>-7.2798962459999998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283</v>
      </c>
      <c r="C4" s="15">
        <f t="shared" ref="C4:C32" si="4">IFERROR(F4/D4," - ")</f>
        <v>20.99</v>
      </c>
      <c r="D4" s="16">
        <v>5</v>
      </c>
      <c r="E4" s="16">
        <v>0</v>
      </c>
      <c r="F4" s="17">
        <v>104.94999999999999</v>
      </c>
      <c r="G4" s="17">
        <v>-14.609999999999998</v>
      </c>
      <c r="H4" s="18">
        <f t="shared" si="1"/>
        <v>0.13920914721295854</v>
      </c>
      <c r="I4" s="18">
        <f t="shared" si="2"/>
        <v>8.2774230374888416E-2</v>
      </c>
      <c r="J4" s="17">
        <f t="shared" ref="J4:J32" si="5">F4*0.85+G4+AF4*D4+D4*AE4+AG4+AD4</f>
        <v>8.6871554778445379</v>
      </c>
      <c r="K4" s="17">
        <f t="shared" si="3"/>
        <v>1.7374310955689076</v>
      </c>
      <c r="L4" s="16">
        <v>27</v>
      </c>
      <c r="M4" s="19">
        <f t="shared" ref="M4:M32" si="6">IFERROR(D4/L4,"-")</f>
        <v>0.18518518518518517</v>
      </c>
      <c r="N4" s="16">
        <v>149</v>
      </c>
      <c r="O4" s="20">
        <f t="shared" ref="O4:P4" si="7">D4/7</f>
        <v>0.7142857142857143</v>
      </c>
      <c r="P4" s="20">
        <f t="shared" si="7"/>
        <v>0</v>
      </c>
      <c r="Q4" s="16">
        <f t="shared" ref="Q4:Q32" si="8">ROUNDDOWN(N4/(O4+P4),0)</f>
        <v>208</v>
      </c>
      <c r="R4" s="16"/>
      <c r="S4" s="21">
        <v>0.37758112094395202</v>
      </c>
      <c r="T4" s="14">
        <v>160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7.3049999999999988</v>
      </c>
      <c r="Z4" s="14">
        <v>2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2.9945880208333334E-2</v>
      </c>
      <c r="AD4" s="25">
        <f t="shared" ref="AD4:AD32" si="12">IFERROR(AB4*AC4*D4*2,0)</f>
        <v>-0.20662657343749999</v>
      </c>
      <c r="AE4" s="25">
        <v>-4.9000000000000004</v>
      </c>
      <c r="AF4" s="25">
        <v>-8.2407435897435892</v>
      </c>
      <c r="AG4" s="25">
        <v>0</v>
      </c>
    </row>
    <row r="5" spans="1:33" ht="15.75" customHeight="1" x14ac:dyDescent="0.2">
      <c r="A5" s="28" t="s">
        <v>35</v>
      </c>
      <c r="B5" s="28" t="s">
        <v>283</v>
      </c>
      <c r="C5" s="15">
        <f t="shared" si="4"/>
        <v>23.990000000000002</v>
      </c>
      <c r="D5" s="29">
        <v>16</v>
      </c>
      <c r="E5" s="29">
        <v>0</v>
      </c>
      <c r="F5" s="30">
        <v>383.84000000000003</v>
      </c>
      <c r="G5" s="30">
        <v>-32.68</v>
      </c>
      <c r="H5" s="31">
        <f t="shared" si="1"/>
        <v>8.5139641517298872E-2</v>
      </c>
      <c r="I5" s="31">
        <f t="shared" si="2"/>
        <v>0.21537654063861497</v>
      </c>
      <c r="J5" s="32">
        <f t="shared" si="5"/>
        <v>82.670131358725982</v>
      </c>
      <c r="K5" s="32">
        <f t="shared" si="3"/>
        <v>5.1668832099203739</v>
      </c>
      <c r="L5" s="29">
        <v>61</v>
      </c>
      <c r="M5" s="33">
        <f t="shared" si="6"/>
        <v>0.26229508196721313</v>
      </c>
      <c r="N5" s="29">
        <v>139</v>
      </c>
      <c r="O5" s="34">
        <f t="shared" ref="O5:P5" si="13">D5/7</f>
        <v>2.2857142857142856</v>
      </c>
      <c r="P5" s="34">
        <f t="shared" si="13"/>
        <v>0</v>
      </c>
      <c r="Q5" s="29">
        <f t="shared" si="8"/>
        <v>60</v>
      </c>
      <c r="R5" s="29"/>
      <c r="S5" s="35">
        <v>0.52173913043478204</v>
      </c>
      <c r="T5" s="28">
        <v>160</v>
      </c>
      <c r="U5" s="36" t="s">
        <v>33</v>
      </c>
      <c r="V5" s="37" t="s">
        <v>33</v>
      </c>
      <c r="W5" s="28">
        <v>13</v>
      </c>
      <c r="X5" s="38">
        <f t="shared" si="9"/>
        <v>0.8125</v>
      </c>
      <c r="Y5" s="39">
        <f t="shared" si="10"/>
        <v>1.72</v>
      </c>
      <c r="Z5" s="28">
        <v>6</v>
      </c>
      <c r="AA5" s="28" t="s">
        <v>34</v>
      </c>
      <c r="AB5" s="40">
        <f t="shared" si="11"/>
        <v>-0.69</v>
      </c>
      <c r="AC5" s="41">
        <v>2.9980579953650058E-2</v>
      </c>
      <c r="AD5" s="39">
        <f t="shared" si="12"/>
        <v>-0.66197120537659326</v>
      </c>
      <c r="AE5" s="39">
        <v>-4.9000000000000004</v>
      </c>
      <c r="AF5" s="39">
        <v>-8.2407435897435892</v>
      </c>
      <c r="AG5" s="39">
        <v>0</v>
      </c>
    </row>
    <row r="6" spans="1:33" ht="15.75" customHeight="1" x14ac:dyDescent="0.2">
      <c r="A6" s="28" t="s">
        <v>37</v>
      </c>
      <c r="B6" s="28" t="s">
        <v>1026</v>
      </c>
      <c r="C6" s="15">
        <f t="shared" si="4"/>
        <v>23.240000000000002</v>
      </c>
      <c r="D6" s="29">
        <v>16</v>
      </c>
      <c r="E6" s="29">
        <v>0</v>
      </c>
      <c r="F6" s="30">
        <v>371.84000000000003</v>
      </c>
      <c r="G6" s="30">
        <v>-38.299999999999997</v>
      </c>
      <c r="H6" s="31">
        <f t="shared" si="1"/>
        <v>0.10300129087779689</v>
      </c>
      <c r="I6" s="31">
        <f t="shared" si="2"/>
        <v>0.17978404025683783</v>
      </c>
      <c r="J6" s="32">
        <f t="shared" si="5"/>
        <v>66.850897529102582</v>
      </c>
      <c r="K6" s="32">
        <f t="shared" si="3"/>
        <v>4.1781810955689114</v>
      </c>
      <c r="L6" s="29">
        <v>62</v>
      </c>
      <c r="M6" s="33">
        <f t="shared" si="6"/>
        <v>0.25806451612903225</v>
      </c>
      <c r="N6" s="29">
        <v>128</v>
      </c>
      <c r="O6" s="34">
        <f t="shared" ref="O6:P6" si="14">D6/7</f>
        <v>2.2857142857142856</v>
      </c>
      <c r="P6" s="34">
        <f t="shared" si="14"/>
        <v>0</v>
      </c>
      <c r="Q6" s="29">
        <f t="shared" si="8"/>
        <v>56</v>
      </c>
      <c r="R6" s="29"/>
      <c r="S6" s="35">
        <v>0.44906444906444898</v>
      </c>
      <c r="T6" s="28">
        <v>160</v>
      </c>
      <c r="U6" s="36" t="s">
        <v>33</v>
      </c>
      <c r="V6" s="37" t="s">
        <v>38</v>
      </c>
      <c r="W6" s="28">
        <v>2</v>
      </c>
      <c r="X6" s="38">
        <f t="shared" si="9"/>
        <v>0.125</v>
      </c>
      <c r="Y6" s="39">
        <f t="shared" si="10"/>
        <v>3.1916666666666664</v>
      </c>
      <c r="Z6" s="28">
        <v>10</v>
      </c>
      <c r="AA6" s="28" t="s">
        <v>34</v>
      </c>
      <c r="AB6" s="40">
        <f t="shared" si="11"/>
        <v>-0.69</v>
      </c>
      <c r="AC6" s="41">
        <v>2.9945880208333334E-2</v>
      </c>
      <c r="AD6" s="39">
        <f t="shared" si="12"/>
        <v>-0.66120503499999994</v>
      </c>
      <c r="AE6" s="39">
        <v>-4.9000000000000004</v>
      </c>
      <c r="AF6" s="39">
        <v>-8.2407435897435892</v>
      </c>
      <c r="AG6" s="39">
        <v>0</v>
      </c>
    </row>
    <row r="7" spans="1:33" ht="15.75" customHeight="1" x14ac:dyDescent="0.2">
      <c r="A7" s="28" t="s">
        <v>39</v>
      </c>
      <c r="B7" s="28" t="s">
        <v>82</v>
      </c>
      <c r="C7" s="15">
        <f t="shared" si="4"/>
        <v>27.99</v>
      </c>
      <c r="D7" s="29">
        <v>3</v>
      </c>
      <c r="E7" s="29">
        <v>2</v>
      </c>
      <c r="F7" s="30">
        <v>83.97</v>
      </c>
      <c r="G7" s="30">
        <v>-13.81</v>
      </c>
      <c r="H7" s="31">
        <f t="shared" si="1"/>
        <v>0.16446349886864356</v>
      </c>
      <c r="I7" s="31">
        <f t="shared" si="2"/>
        <v>0.21458012726815198</v>
      </c>
      <c r="J7" s="32">
        <f t="shared" si="5"/>
        <v>18.018293286706722</v>
      </c>
      <c r="K7" s="32">
        <f t="shared" si="3"/>
        <v>6.0060977622355738</v>
      </c>
      <c r="L7" s="29">
        <v>67</v>
      </c>
      <c r="M7" s="33">
        <f t="shared" si="6"/>
        <v>4.4776119402985072E-2</v>
      </c>
      <c r="N7" s="29">
        <v>113</v>
      </c>
      <c r="O7" s="34">
        <f t="shared" ref="O7:P7" si="15">D7/7</f>
        <v>0.42857142857142855</v>
      </c>
      <c r="P7" s="34">
        <f t="shared" si="15"/>
        <v>0.2857142857142857</v>
      </c>
      <c r="Q7" s="29">
        <f t="shared" si="8"/>
        <v>158</v>
      </c>
      <c r="R7" s="29"/>
      <c r="S7" s="35">
        <v>0.58747300215982701</v>
      </c>
      <c r="T7" s="28">
        <v>160</v>
      </c>
      <c r="U7" s="36" t="s">
        <v>33</v>
      </c>
      <c r="V7" s="37" t="s">
        <v>38</v>
      </c>
      <c r="W7" s="28">
        <v>1</v>
      </c>
      <c r="X7" s="38">
        <f t="shared" si="9"/>
        <v>0.33333333333333331</v>
      </c>
      <c r="Y7" s="39">
        <f t="shared" si="10"/>
        <v>2.3016666666666667</v>
      </c>
      <c r="Z7" s="28">
        <v>5</v>
      </c>
      <c r="AA7" s="28" t="s">
        <v>34</v>
      </c>
      <c r="AB7" s="40">
        <f t="shared" si="11"/>
        <v>-0.69</v>
      </c>
      <c r="AC7" s="41">
        <v>2.9945880208333334E-2</v>
      </c>
      <c r="AD7" s="39">
        <f t="shared" si="12"/>
        <v>-0.12397594406249998</v>
      </c>
      <c r="AE7" s="39">
        <v>-4.9000000000000004</v>
      </c>
      <c r="AF7" s="39">
        <v>-8.2407435897435892</v>
      </c>
      <c r="AG7" s="39">
        <v>0</v>
      </c>
    </row>
    <row r="8" spans="1:33" ht="15.75" customHeight="1" x14ac:dyDescent="0.2">
      <c r="A8" s="28" t="s">
        <v>41</v>
      </c>
      <c r="B8" s="28" t="s">
        <v>82</v>
      </c>
      <c r="C8" s="15">
        <f t="shared" si="4"/>
        <v>26.24</v>
      </c>
      <c r="D8" s="29">
        <v>4</v>
      </c>
      <c r="E8" s="29">
        <v>0</v>
      </c>
      <c r="F8" s="30">
        <v>104.96</v>
      </c>
      <c r="G8" s="30">
        <v>0</v>
      </c>
      <c r="H8" s="31">
        <f t="shared" si="1"/>
        <v>0</v>
      </c>
      <c r="I8" s="31">
        <f t="shared" si="2"/>
        <v>0.34766290721465315</v>
      </c>
      <c r="J8" s="32">
        <f t="shared" si="5"/>
        <v>36.490698741249993</v>
      </c>
      <c r="K8" s="32">
        <f t="shared" si="3"/>
        <v>9.1226746853124983</v>
      </c>
      <c r="L8" s="29">
        <v>40</v>
      </c>
      <c r="M8" s="33">
        <f t="shared" si="6"/>
        <v>0.1</v>
      </c>
      <c r="N8" s="29">
        <v>109</v>
      </c>
      <c r="O8" s="34">
        <f t="shared" ref="O8:P8" si="16">D8/7</f>
        <v>0.5714285714285714</v>
      </c>
      <c r="P8" s="34">
        <f t="shared" si="16"/>
        <v>0</v>
      </c>
      <c r="Q8" s="29">
        <f t="shared" si="8"/>
        <v>190</v>
      </c>
      <c r="R8" s="29"/>
      <c r="S8" s="35">
        <v>0.66071428571428503</v>
      </c>
      <c r="T8" s="28">
        <v>160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2.9945880208333334E-2</v>
      </c>
      <c r="AD8" s="39">
        <f t="shared" si="12"/>
        <v>-0.16530125874999999</v>
      </c>
      <c r="AE8" s="39">
        <v>-4.9000000000000004</v>
      </c>
      <c r="AF8" s="39">
        <v>-8.24</v>
      </c>
      <c r="AG8" s="39">
        <v>0</v>
      </c>
    </row>
    <row r="9" spans="1:33" ht="15.75" customHeight="1" x14ac:dyDescent="0.2">
      <c r="A9" s="28" t="s">
        <v>43</v>
      </c>
      <c r="B9" s="28" t="s">
        <v>82</v>
      </c>
      <c r="C9" s="15">
        <f t="shared" si="4"/>
        <v>27.872352941176473</v>
      </c>
      <c r="D9" s="29">
        <v>17</v>
      </c>
      <c r="E9" s="29">
        <v>0</v>
      </c>
      <c r="F9" s="30">
        <v>473.83000000000004</v>
      </c>
      <c r="G9" s="30">
        <v>0</v>
      </c>
      <c r="H9" s="31">
        <f t="shared" si="1"/>
        <v>0</v>
      </c>
      <c r="I9" s="31">
        <f t="shared" si="2"/>
        <v>0.37434651810977254</v>
      </c>
      <c r="J9" s="32">
        <f t="shared" si="5"/>
        <v>177.37661067595354</v>
      </c>
      <c r="K9" s="32">
        <f t="shared" si="3"/>
        <v>10.43391827505609</v>
      </c>
      <c r="L9" s="29">
        <v>50</v>
      </c>
      <c r="M9" s="33">
        <f t="shared" si="6"/>
        <v>0.34</v>
      </c>
      <c r="N9" s="29">
        <v>91</v>
      </c>
      <c r="O9" s="34">
        <f t="shared" ref="O9:P9" si="17">D9/7</f>
        <v>2.4285714285714284</v>
      </c>
      <c r="P9" s="34">
        <f t="shared" si="17"/>
        <v>0</v>
      </c>
      <c r="Q9" s="29">
        <f t="shared" si="8"/>
        <v>37</v>
      </c>
      <c r="R9" s="29"/>
      <c r="S9" s="35">
        <v>0.82269503546099199</v>
      </c>
      <c r="T9" s="28">
        <v>1760</v>
      </c>
      <c r="U9" s="36">
        <v>800</v>
      </c>
      <c r="V9" s="37" t="s">
        <v>1027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2.9945880208333334E-2</v>
      </c>
      <c r="AD9" s="39">
        <f t="shared" si="12"/>
        <v>-0.70253034968749994</v>
      </c>
      <c r="AE9" s="39">
        <v>-4.9000000000000004</v>
      </c>
      <c r="AF9" s="39">
        <v>-8.3162564102564094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27.49</v>
      </c>
      <c r="D10" s="29">
        <v>10</v>
      </c>
      <c r="E10" s="29">
        <v>0</v>
      </c>
      <c r="F10" s="30">
        <v>274.89999999999998</v>
      </c>
      <c r="G10" s="30">
        <v>-0.08</v>
      </c>
      <c r="H10" s="31">
        <f t="shared" si="1"/>
        <v>2.9101491451436888E-4</v>
      </c>
      <c r="I10" s="31">
        <f t="shared" si="2"/>
        <v>0.36743973354150916</v>
      </c>
      <c r="J10" s="32">
        <f t="shared" si="5"/>
        <v>101.00918275056087</v>
      </c>
      <c r="K10" s="32">
        <f t="shared" si="3"/>
        <v>10.100918275056086</v>
      </c>
      <c r="L10" s="29">
        <v>33</v>
      </c>
      <c r="M10" s="33">
        <f t="shared" si="6"/>
        <v>0.30303030303030304</v>
      </c>
      <c r="N10" s="29">
        <v>84</v>
      </c>
      <c r="O10" s="34">
        <f t="shared" ref="O10:P10" si="18">D10/7</f>
        <v>1.4285714285714286</v>
      </c>
      <c r="P10" s="34">
        <f t="shared" si="18"/>
        <v>0</v>
      </c>
      <c r="Q10" s="29">
        <f t="shared" si="8"/>
        <v>58</v>
      </c>
      <c r="R10" s="29"/>
      <c r="S10" s="35">
        <v>1.03125</v>
      </c>
      <c r="T10" s="28">
        <v>1040</v>
      </c>
      <c r="U10" s="36">
        <v>800</v>
      </c>
      <c r="V10" s="37" t="s">
        <v>1028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2.9945880208333334E-2</v>
      </c>
      <c r="AD10" s="39">
        <f t="shared" si="12"/>
        <v>-0.41325314687499998</v>
      </c>
      <c r="AE10" s="39">
        <v>-4.9000000000000004</v>
      </c>
      <c r="AF10" s="39">
        <v>-8.3162564102564094</v>
      </c>
      <c r="AG10" s="39">
        <v>0</v>
      </c>
    </row>
    <row r="11" spans="1:33" ht="15.75" customHeight="1" x14ac:dyDescent="0.2">
      <c r="A11" s="28" t="s">
        <v>45</v>
      </c>
      <c r="B11" s="28" t="s">
        <v>192</v>
      </c>
      <c r="C11" s="15">
        <f t="shared" si="4"/>
        <v>25.99</v>
      </c>
      <c r="D11" s="29">
        <v>6</v>
      </c>
      <c r="E11" s="29">
        <v>0</v>
      </c>
      <c r="F11" s="30">
        <v>155.94</v>
      </c>
      <c r="G11" s="30">
        <v>0</v>
      </c>
      <c r="H11" s="31">
        <f t="shared" si="1"/>
        <v>0</v>
      </c>
      <c r="I11" s="31">
        <f t="shared" si="2"/>
        <v>0.33989681704717545</v>
      </c>
      <c r="J11" s="32">
        <f t="shared" si="5"/>
        <v>53.003509650336539</v>
      </c>
      <c r="K11" s="32">
        <f t="shared" si="3"/>
        <v>8.8339182750560905</v>
      </c>
      <c r="L11" s="29">
        <v>27</v>
      </c>
      <c r="M11" s="33">
        <f t="shared" si="6"/>
        <v>0.22222222222222221</v>
      </c>
      <c r="N11" s="29">
        <v>76</v>
      </c>
      <c r="O11" s="34">
        <f t="shared" ref="O11:P11" si="19">D11/7</f>
        <v>0.8571428571428571</v>
      </c>
      <c r="P11" s="34">
        <f t="shared" si="19"/>
        <v>0</v>
      </c>
      <c r="Q11" s="29">
        <f t="shared" si="8"/>
        <v>88</v>
      </c>
      <c r="R11" s="29"/>
      <c r="S11" s="35">
        <v>0.76923076923076905</v>
      </c>
      <c r="T11" s="28">
        <v>320</v>
      </c>
      <c r="U11" s="36">
        <v>80</v>
      </c>
      <c r="V11" s="37" t="s">
        <v>1029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2.9945880208333334E-2</v>
      </c>
      <c r="AD11" s="39">
        <f t="shared" si="12"/>
        <v>-0.24795188812499996</v>
      </c>
      <c r="AE11" s="39">
        <v>-4.9000000000000004</v>
      </c>
      <c r="AF11" s="39">
        <v>-8.3162564102564094</v>
      </c>
      <c r="AG11" s="39">
        <v>0</v>
      </c>
    </row>
    <row r="12" spans="1:33" ht="15.75" customHeight="1" x14ac:dyDescent="0.2">
      <c r="A12" s="28" t="s">
        <v>46</v>
      </c>
      <c r="B12" s="28" t="s">
        <v>438</v>
      </c>
      <c r="C12" s="15">
        <f t="shared" si="4"/>
        <v>23.923333333333336</v>
      </c>
      <c r="D12" s="29">
        <v>15</v>
      </c>
      <c r="E12" s="29">
        <v>0</v>
      </c>
      <c r="F12" s="30">
        <v>358.85</v>
      </c>
      <c r="G12" s="30">
        <v>0</v>
      </c>
      <c r="H12" s="31">
        <f t="shared" si="1"/>
        <v>0</v>
      </c>
      <c r="I12" s="31">
        <f t="shared" si="2"/>
        <v>0.29583049777300097</v>
      </c>
      <c r="J12" s="32">
        <f t="shared" si="5"/>
        <v>106.1587741258414</v>
      </c>
      <c r="K12" s="32">
        <f t="shared" si="3"/>
        <v>7.0772516083894272</v>
      </c>
      <c r="L12" s="29">
        <v>27</v>
      </c>
      <c r="M12" s="33">
        <f t="shared" si="6"/>
        <v>0.55555555555555558</v>
      </c>
      <c r="N12" s="29">
        <v>67</v>
      </c>
      <c r="O12" s="34">
        <f t="shared" ref="O12:P12" si="20">D12/7</f>
        <v>2.1428571428571428</v>
      </c>
      <c r="P12" s="34">
        <f t="shared" si="20"/>
        <v>0</v>
      </c>
      <c r="Q12" s="29">
        <f t="shared" si="8"/>
        <v>31</v>
      </c>
      <c r="R12" s="29"/>
      <c r="S12" s="35">
        <v>0.84291187739463602</v>
      </c>
      <c r="T12" s="28">
        <v>160</v>
      </c>
      <c r="U12" s="36">
        <v>80</v>
      </c>
      <c r="V12" s="37" t="s">
        <v>1030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2.9945880208333334E-2</v>
      </c>
      <c r="AD12" s="39">
        <f t="shared" si="12"/>
        <v>-0.61987972031249994</v>
      </c>
      <c r="AE12" s="39">
        <v>-4.9000000000000004</v>
      </c>
      <c r="AF12" s="39">
        <v>-8.3162564102564094</v>
      </c>
      <c r="AG12" s="39">
        <v>0</v>
      </c>
    </row>
    <row r="13" spans="1:33" ht="15.75" customHeight="1" x14ac:dyDescent="0.2">
      <c r="A13" s="28" t="s">
        <v>47</v>
      </c>
      <c r="B13" s="28" t="s">
        <v>1031</v>
      </c>
      <c r="C13" s="15">
        <f t="shared" si="4"/>
        <v>25.24</v>
      </c>
      <c r="D13" s="29">
        <v>4</v>
      </c>
      <c r="E13" s="29">
        <v>0</v>
      </c>
      <c r="F13" s="32">
        <v>100.96</v>
      </c>
      <c r="G13" s="30">
        <v>0</v>
      </c>
      <c r="H13" s="31">
        <f t="shared" si="1"/>
        <v>0</v>
      </c>
      <c r="I13" s="31">
        <f t="shared" si="2"/>
        <v>0.32316460718353796</v>
      </c>
      <c r="J13" s="32">
        <f t="shared" si="5"/>
        <v>32.626698741249989</v>
      </c>
      <c r="K13" s="32">
        <f t="shared" si="3"/>
        <v>8.1566746853124972</v>
      </c>
      <c r="L13" s="29">
        <v>27</v>
      </c>
      <c r="M13" s="33">
        <f t="shared" si="6"/>
        <v>0.14814814814814814</v>
      </c>
      <c r="N13" s="29">
        <v>60</v>
      </c>
      <c r="O13" s="34">
        <f t="shared" ref="O13:P13" si="21">D13/7</f>
        <v>0.5714285714285714</v>
      </c>
      <c r="P13" s="34">
        <f t="shared" si="21"/>
        <v>0</v>
      </c>
      <c r="Q13" s="29">
        <f t="shared" si="8"/>
        <v>105</v>
      </c>
      <c r="R13" s="29"/>
      <c r="S13" s="35">
        <v>0.911591355599214</v>
      </c>
      <c r="T13" s="28">
        <v>160</v>
      </c>
      <c r="U13" s="36">
        <v>80</v>
      </c>
      <c r="V13" s="37" t="s">
        <v>1032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2.9945880208333334E-2</v>
      </c>
      <c r="AD13" s="39">
        <f t="shared" si="12"/>
        <v>-0.16530125874999999</v>
      </c>
      <c r="AE13" s="39">
        <v>-4.9000000000000004</v>
      </c>
      <c r="AF13" s="39">
        <v>-8.3559999999999999</v>
      </c>
      <c r="AG13" s="39">
        <v>0</v>
      </c>
    </row>
    <row r="14" spans="1:33" ht="15.75" customHeight="1" x14ac:dyDescent="0.2">
      <c r="A14" s="28" t="s">
        <v>48</v>
      </c>
      <c r="B14" s="28" t="s">
        <v>1033</v>
      </c>
      <c r="C14" s="15">
        <f t="shared" si="4"/>
        <v>26.535454545454545</v>
      </c>
      <c r="D14" s="29">
        <v>11</v>
      </c>
      <c r="E14" s="29">
        <v>0</v>
      </c>
      <c r="F14" s="32">
        <v>291.89</v>
      </c>
      <c r="G14" s="30">
        <v>-0.08</v>
      </c>
      <c r="H14" s="31">
        <f t="shared" si="1"/>
        <v>2.7407585049162356E-4</v>
      </c>
      <c r="I14" s="31">
        <f t="shared" si="2"/>
        <v>0.34861050922757708</v>
      </c>
      <c r="J14" s="32">
        <f t="shared" si="5"/>
        <v>101.75592153843746</v>
      </c>
      <c r="K14" s="32">
        <f t="shared" si="3"/>
        <v>9.2505383216761334</v>
      </c>
      <c r="L14" s="29">
        <v>35</v>
      </c>
      <c r="M14" s="33">
        <f t="shared" si="6"/>
        <v>0.31428571428571428</v>
      </c>
      <c r="N14" s="29">
        <v>52</v>
      </c>
      <c r="O14" s="34">
        <f t="shared" ref="O14:P14" si="22">D14/7</f>
        <v>1.5714285714285714</v>
      </c>
      <c r="P14" s="34">
        <f t="shared" si="22"/>
        <v>0</v>
      </c>
      <c r="Q14" s="29">
        <f t="shared" si="8"/>
        <v>33</v>
      </c>
      <c r="R14" s="29"/>
      <c r="S14" s="35">
        <v>1.0196078431372499</v>
      </c>
      <c r="T14" s="28">
        <v>320</v>
      </c>
      <c r="U14" s="36">
        <v>80</v>
      </c>
      <c r="V14" s="37" t="s">
        <v>1032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2.9945880208333334E-2</v>
      </c>
      <c r="AD14" s="39">
        <f t="shared" si="12"/>
        <v>-0.45457846156249998</v>
      </c>
      <c r="AE14" s="39">
        <v>-4.9000000000000004</v>
      </c>
      <c r="AF14" s="39">
        <v>-8.3559999999999999</v>
      </c>
      <c r="AG14" s="39">
        <v>0</v>
      </c>
    </row>
    <row r="15" spans="1:33" ht="15.75" customHeight="1" x14ac:dyDescent="0.2">
      <c r="A15" s="28" t="s">
        <v>49</v>
      </c>
      <c r="B15" s="28" t="s">
        <v>580</v>
      </c>
      <c r="C15" s="15">
        <f t="shared" si="4"/>
        <v>28.99</v>
      </c>
      <c r="D15" s="29">
        <v>3</v>
      </c>
      <c r="E15" s="29">
        <v>0</v>
      </c>
      <c r="F15" s="32">
        <v>86.97</v>
      </c>
      <c r="G15" s="30">
        <v>0</v>
      </c>
      <c r="H15" s="31">
        <f t="shared" si="1"/>
        <v>0</v>
      </c>
      <c r="I15" s="31">
        <f t="shared" si="2"/>
        <v>0.39131337307045527</v>
      </c>
      <c r="J15" s="32">
        <f t="shared" si="5"/>
        <v>34.032524055937493</v>
      </c>
      <c r="K15" s="32">
        <f t="shared" si="3"/>
        <v>11.344174685312497</v>
      </c>
      <c r="L15" s="29">
        <v>25</v>
      </c>
      <c r="M15" s="33">
        <f t="shared" si="6"/>
        <v>0.12</v>
      </c>
      <c r="N15" s="29">
        <v>48</v>
      </c>
      <c r="O15" s="34">
        <f t="shared" ref="O15:P15" si="23">D15/7</f>
        <v>0.42857142857142855</v>
      </c>
      <c r="P15" s="34">
        <f t="shared" si="23"/>
        <v>0</v>
      </c>
      <c r="Q15" s="29">
        <f t="shared" si="8"/>
        <v>112</v>
      </c>
      <c r="R15" s="29"/>
      <c r="S15" s="35">
        <v>1.12918660287081</v>
      </c>
      <c r="T15" s="28">
        <v>320</v>
      </c>
      <c r="U15" s="36">
        <v>80</v>
      </c>
      <c r="V15" s="37" t="s">
        <v>1032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2.9945880208333334E-2</v>
      </c>
      <c r="AD15" s="39">
        <f t="shared" si="12"/>
        <v>-0.12397594406249998</v>
      </c>
      <c r="AE15" s="39">
        <v>-4.9000000000000004</v>
      </c>
      <c r="AF15" s="39">
        <v>-8.3559999999999999</v>
      </c>
      <c r="AG15" s="39">
        <v>0</v>
      </c>
    </row>
    <row r="16" spans="1:33" ht="15.75" customHeight="1" x14ac:dyDescent="0.2">
      <c r="A16" s="28" t="s">
        <v>50</v>
      </c>
      <c r="B16" s="28" t="s">
        <v>880</v>
      </c>
      <c r="C16" s="15">
        <f t="shared" si="4"/>
        <v>24.656666666666666</v>
      </c>
      <c r="D16" s="29">
        <v>3</v>
      </c>
      <c r="E16" s="29">
        <v>0</v>
      </c>
      <c r="F16" s="32">
        <v>73.97</v>
      </c>
      <c r="G16" s="30">
        <v>-0.08</v>
      </c>
      <c r="H16" s="31">
        <f t="shared" si="1"/>
        <v>1.0815195349466E-3</v>
      </c>
      <c r="I16" s="31">
        <f t="shared" si="2"/>
        <v>0.30961908957601053</v>
      </c>
      <c r="J16" s="32">
        <f t="shared" si="5"/>
        <v>22.902524055937498</v>
      </c>
      <c r="K16" s="32">
        <f t="shared" si="3"/>
        <v>7.634174685312499</v>
      </c>
      <c r="L16" s="29">
        <v>26</v>
      </c>
      <c r="M16" s="33">
        <f t="shared" si="6"/>
        <v>0.11538461538461539</v>
      </c>
      <c r="N16" s="29">
        <v>47</v>
      </c>
      <c r="O16" s="34">
        <f t="shared" ref="O16:P16" si="24">D16/7</f>
        <v>0.42857142857142855</v>
      </c>
      <c r="P16" s="34">
        <f t="shared" si="24"/>
        <v>0</v>
      </c>
      <c r="Q16" s="29">
        <f t="shared" si="8"/>
        <v>109</v>
      </c>
      <c r="R16" s="29"/>
      <c r="S16" s="35">
        <v>1.1499999999999999</v>
      </c>
      <c r="T16" s="28">
        <v>320</v>
      </c>
      <c r="U16" s="36">
        <v>80</v>
      </c>
      <c r="V16" s="37" t="s">
        <v>1034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2.9945880208333334E-2</v>
      </c>
      <c r="AD16" s="39">
        <f t="shared" si="12"/>
        <v>-0.12397594406249998</v>
      </c>
      <c r="AE16" s="39">
        <v>-4.9000000000000004</v>
      </c>
      <c r="AF16" s="39">
        <v>-8.3559999999999999</v>
      </c>
      <c r="AG16" s="39">
        <v>0</v>
      </c>
    </row>
    <row r="17" spans="1:33" ht="15.75" customHeight="1" x14ac:dyDescent="0.2">
      <c r="A17" s="28" t="s">
        <v>51</v>
      </c>
      <c r="B17" s="28" t="s">
        <v>82</v>
      </c>
      <c r="C17" s="15">
        <f t="shared" si="4"/>
        <v>23.823333333333334</v>
      </c>
      <c r="D17" s="29">
        <v>6</v>
      </c>
      <c r="E17" s="29">
        <v>0</v>
      </c>
      <c r="F17" s="32">
        <v>142.94</v>
      </c>
      <c r="G17" s="30">
        <v>-0.04</v>
      </c>
      <c r="H17" s="31">
        <f t="shared" si="1"/>
        <v>2.7983769413740029E-4</v>
      </c>
      <c r="I17" s="31">
        <f t="shared" si="2"/>
        <v>0.29155623416730786</v>
      </c>
      <c r="J17" s="32">
        <f t="shared" si="5"/>
        <v>41.675048111874986</v>
      </c>
      <c r="K17" s="32">
        <f t="shared" si="3"/>
        <v>6.9458413519791646</v>
      </c>
      <c r="L17" s="29">
        <v>25</v>
      </c>
      <c r="M17" s="33">
        <f t="shared" si="6"/>
        <v>0.24</v>
      </c>
      <c r="N17" s="29">
        <v>41</v>
      </c>
      <c r="O17" s="34">
        <f t="shared" ref="O17:P17" si="25">D17/7</f>
        <v>0.8571428571428571</v>
      </c>
      <c r="P17" s="34">
        <f t="shared" si="25"/>
        <v>0</v>
      </c>
      <c r="Q17" s="29">
        <f t="shared" si="8"/>
        <v>47</v>
      </c>
      <c r="R17" s="29"/>
      <c r="S17" s="35">
        <v>1.2105263157894699</v>
      </c>
      <c r="T17" s="28">
        <v>320</v>
      </c>
      <c r="U17" s="36">
        <v>80</v>
      </c>
      <c r="V17" s="37" t="s">
        <v>1035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2.9945880208333334E-2</v>
      </c>
      <c r="AD17" s="39">
        <f t="shared" si="12"/>
        <v>-0.24795188812499996</v>
      </c>
      <c r="AE17" s="39">
        <v>-4.9000000000000004</v>
      </c>
      <c r="AF17" s="39">
        <v>-8.3559999999999999</v>
      </c>
      <c r="AG17" s="39">
        <v>0</v>
      </c>
    </row>
    <row r="18" spans="1:33" ht="15.75" customHeight="1" x14ac:dyDescent="0.2">
      <c r="A18" s="28" t="s">
        <v>52</v>
      </c>
      <c r="B18" s="28" t="s">
        <v>164</v>
      </c>
      <c r="C18" s="15">
        <f t="shared" si="4"/>
        <v>21.24</v>
      </c>
      <c r="D18" s="29">
        <v>4</v>
      </c>
      <c r="E18" s="29">
        <v>0</v>
      </c>
      <c r="F18" s="32">
        <v>84.96</v>
      </c>
      <c r="G18" s="30">
        <v>-0.08</v>
      </c>
      <c r="H18" s="31">
        <f t="shared" si="1"/>
        <v>9.4161958568738237E-4</v>
      </c>
      <c r="I18" s="31">
        <f t="shared" si="2"/>
        <v>0.22300728273599338</v>
      </c>
      <c r="J18" s="32">
        <f t="shared" si="5"/>
        <v>18.946698741249996</v>
      </c>
      <c r="K18" s="32">
        <f t="shared" si="3"/>
        <v>4.736674685312499</v>
      </c>
      <c r="L18" s="29">
        <v>26</v>
      </c>
      <c r="M18" s="33">
        <f t="shared" si="6"/>
        <v>0.15384615384615385</v>
      </c>
      <c r="N18" s="29">
        <v>118</v>
      </c>
      <c r="O18" s="34">
        <f t="shared" ref="O18:P18" si="26">D18/7</f>
        <v>0.5714285714285714</v>
      </c>
      <c r="P18" s="34">
        <f t="shared" si="26"/>
        <v>0</v>
      </c>
      <c r="Q18" s="29">
        <f t="shared" si="8"/>
        <v>206</v>
      </c>
      <c r="R18" s="29"/>
      <c r="S18" s="35">
        <v>1.00236406619385</v>
      </c>
      <c r="T18" s="28">
        <v>160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2.9945880208333334E-2</v>
      </c>
      <c r="AD18" s="39">
        <f t="shared" si="12"/>
        <v>-0.16530125874999999</v>
      </c>
      <c r="AE18" s="39">
        <v>-4.9000000000000004</v>
      </c>
      <c r="AF18" s="39">
        <v>-8.3559999999999999</v>
      </c>
      <c r="AG18" s="39">
        <v>0</v>
      </c>
    </row>
    <row r="19" spans="1:33" ht="15.75" customHeight="1" x14ac:dyDescent="0.2">
      <c r="A19" s="28" t="s">
        <v>54</v>
      </c>
      <c r="B19" s="28" t="s">
        <v>163</v>
      </c>
      <c r="C19" s="15">
        <f t="shared" si="4"/>
        <v>21.275714285714287</v>
      </c>
      <c r="D19" s="29">
        <v>7</v>
      </c>
      <c r="E19" s="29">
        <v>0</v>
      </c>
      <c r="F19" s="32">
        <v>148.93</v>
      </c>
      <c r="G19" s="30">
        <v>-30.31</v>
      </c>
      <c r="H19" s="31">
        <f t="shared" si="1"/>
        <v>0.20351843147787549</v>
      </c>
      <c r="I19" s="31">
        <f t="shared" si="2"/>
        <v>2.1481385867102007E-2</v>
      </c>
      <c r="J19" s="32">
        <f t="shared" si="5"/>
        <v>3.199222797187502</v>
      </c>
      <c r="K19" s="32">
        <f t="shared" si="3"/>
        <v>0.45703182816964316</v>
      </c>
      <c r="L19" s="29">
        <v>41</v>
      </c>
      <c r="M19" s="33">
        <f t="shared" si="6"/>
        <v>0.17073170731707318</v>
      </c>
      <c r="N19" s="29">
        <v>114</v>
      </c>
      <c r="O19" s="34">
        <f t="shared" ref="O19:P19" si="27">D19/7</f>
        <v>1</v>
      </c>
      <c r="P19" s="34">
        <f t="shared" si="27"/>
        <v>0</v>
      </c>
      <c r="Q19" s="29">
        <f t="shared" si="8"/>
        <v>114</v>
      </c>
      <c r="R19" s="29"/>
      <c r="S19" s="35">
        <v>1.02743142144638</v>
      </c>
      <c r="T19" s="28">
        <v>160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2.9945880208333334E-2</v>
      </c>
      <c r="AD19" s="39">
        <f t="shared" si="12"/>
        <v>-0.28927720281249997</v>
      </c>
      <c r="AE19" s="39">
        <v>-4.9000000000000004</v>
      </c>
      <c r="AF19" s="39">
        <v>-8.3559999999999999</v>
      </c>
      <c r="AG19" s="39">
        <v>0</v>
      </c>
    </row>
    <row r="20" spans="1:33" ht="15.75" customHeight="1" x14ac:dyDescent="0.2">
      <c r="A20" s="28" t="s">
        <v>55</v>
      </c>
      <c r="B20" s="28" t="s">
        <v>82</v>
      </c>
      <c r="C20" s="15">
        <f t="shared" si="4"/>
        <v>21.906666666666666</v>
      </c>
      <c r="D20" s="29">
        <v>12</v>
      </c>
      <c r="E20" s="29">
        <v>0</v>
      </c>
      <c r="F20" s="32">
        <v>262.88</v>
      </c>
      <c r="G20" s="30">
        <v>-15.910000000000002</v>
      </c>
      <c r="H20" s="31">
        <f t="shared" si="1"/>
        <v>6.052191113816191E-2</v>
      </c>
      <c r="I20" s="31">
        <f t="shared" si="2"/>
        <v>0.1824790635413496</v>
      </c>
      <c r="J20" s="32">
        <f t="shared" si="5"/>
        <v>47.970096223749984</v>
      </c>
      <c r="K20" s="32">
        <f t="shared" si="3"/>
        <v>3.9975080186458318</v>
      </c>
      <c r="L20" s="29">
        <v>33</v>
      </c>
      <c r="M20" s="33">
        <f t="shared" si="6"/>
        <v>0.36363636363636365</v>
      </c>
      <c r="N20" s="29">
        <v>82</v>
      </c>
      <c r="O20" s="34">
        <f t="shared" ref="O20:P20" si="28">D20/7</f>
        <v>1.7142857142857142</v>
      </c>
      <c r="P20" s="34">
        <f t="shared" si="28"/>
        <v>0</v>
      </c>
      <c r="Q20" s="29">
        <f t="shared" si="8"/>
        <v>47</v>
      </c>
      <c r="R20" s="29"/>
      <c r="S20" s="35">
        <v>1.16426512968299</v>
      </c>
      <c r="T20" s="28">
        <v>160</v>
      </c>
      <c r="U20" s="36" t="s">
        <v>33</v>
      </c>
      <c r="V20" s="37" t="s">
        <v>33</v>
      </c>
      <c r="W20" s="28">
        <v>6</v>
      </c>
      <c r="X20" s="38">
        <f t="shared" si="9"/>
        <v>0.5</v>
      </c>
      <c r="Y20" s="39">
        <f t="shared" si="10"/>
        <v>2.6516666666666668</v>
      </c>
      <c r="Z20" s="28">
        <v>0</v>
      </c>
      <c r="AA20" s="28" t="s">
        <v>34</v>
      </c>
      <c r="AB20" s="40">
        <f t="shared" si="11"/>
        <v>-0.69</v>
      </c>
      <c r="AC20" s="41">
        <v>2.9945880208333334E-2</v>
      </c>
      <c r="AD20" s="39">
        <f t="shared" si="12"/>
        <v>-0.49590377624999993</v>
      </c>
      <c r="AE20" s="39">
        <v>-4.9000000000000004</v>
      </c>
      <c r="AF20" s="39">
        <v>-8.3559999999999999</v>
      </c>
      <c r="AG20" s="39">
        <v>0</v>
      </c>
    </row>
    <row r="21" spans="1:33" ht="15.75" customHeight="1" x14ac:dyDescent="0.2">
      <c r="A21" s="28" t="s">
        <v>56</v>
      </c>
      <c r="B21" s="28" t="s">
        <v>82</v>
      </c>
      <c r="C21" s="15">
        <f t="shared" si="4"/>
        <v>21.132857142857144</v>
      </c>
      <c r="D21" s="29">
        <v>7</v>
      </c>
      <c r="E21" s="29">
        <v>0</v>
      </c>
      <c r="F21" s="32">
        <v>147.93</v>
      </c>
      <c r="G21" s="30">
        <v>0</v>
      </c>
      <c r="H21" s="31">
        <f t="shared" si="1"/>
        <v>0</v>
      </c>
      <c r="I21" s="31">
        <f t="shared" si="2"/>
        <v>0.22077484484004259</v>
      </c>
      <c r="J21" s="32">
        <f t="shared" si="5"/>
        <v>32.659222797187503</v>
      </c>
      <c r="K21" s="32">
        <f t="shared" si="3"/>
        <v>4.6656032567410719</v>
      </c>
      <c r="L21" s="29">
        <v>23</v>
      </c>
      <c r="M21" s="33">
        <f t="shared" si="6"/>
        <v>0.30434782608695654</v>
      </c>
      <c r="N21" s="29">
        <v>98</v>
      </c>
      <c r="O21" s="34">
        <f t="shared" ref="O21:P21" si="29">D21/7</f>
        <v>1</v>
      </c>
      <c r="P21" s="34">
        <f t="shared" si="29"/>
        <v>0</v>
      </c>
      <c r="Q21" s="29">
        <f t="shared" si="8"/>
        <v>98</v>
      </c>
      <c r="R21" s="29"/>
      <c r="S21" s="35">
        <v>1.2163742690058399</v>
      </c>
      <c r="T21" s="28">
        <v>160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2.9945880208333334E-2</v>
      </c>
      <c r="AD21" s="39">
        <f t="shared" si="12"/>
        <v>-0.28927720281249997</v>
      </c>
      <c r="AE21" s="39">
        <v>-4.9000000000000004</v>
      </c>
      <c r="AF21" s="39">
        <v>-8.3559999999999999</v>
      </c>
      <c r="AG21" s="39">
        <v>0</v>
      </c>
    </row>
    <row r="22" spans="1:33" ht="15.75" customHeight="1" x14ac:dyDescent="0.2">
      <c r="A22" s="28" t="s">
        <v>57</v>
      </c>
      <c r="B22" s="28" t="s">
        <v>1036</v>
      </c>
      <c r="C22" s="15">
        <f t="shared" si="4"/>
        <v>21.99</v>
      </c>
      <c r="D22" s="29">
        <v>2</v>
      </c>
      <c r="E22" s="29">
        <v>0</v>
      </c>
      <c r="F22" s="30">
        <v>43.98</v>
      </c>
      <c r="G22" s="30">
        <v>0</v>
      </c>
      <c r="H22" s="31">
        <f t="shared" si="1"/>
        <v>0</v>
      </c>
      <c r="I22" s="31">
        <f t="shared" si="2"/>
        <v>0.2453012589955661</v>
      </c>
      <c r="J22" s="32">
        <f t="shared" si="5"/>
        <v>10.788349370624996</v>
      </c>
      <c r="K22" s="32">
        <f t="shared" si="3"/>
        <v>5.3941746853124979</v>
      </c>
      <c r="L22" s="29">
        <v>0</v>
      </c>
      <c r="M22" s="33" t="str">
        <f t="shared" si="6"/>
        <v>-</v>
      </c>
      <c r="N22" s="29">
        <v>97</v>
      </c>
      <c r="O22" s="34">
        <f t="shared" ref="O22:P22" si="30">D22/7</f>
        <v>0.2857142857142857</v>
      </c>
      <c r="P22" s="34">
        <f t="shared" si="30"/>
        <v>0</v>
      </c>
      <c r="Q22" s="29">
        <f t="shared" si="8"/>
        <v>339</v>
      </c>
      <c r="R22" s="29"/>
      <c r="S22" s="35">
        <v>0.94235588972430995</v>
      </c>
      <c r="T22" s="28">
        <v>160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2.9945880208333334E-2</v>
      </c>
      <c r="AD22" s="39">
        <f t="shared" si="12"/>
        <v>-8.2650629374999993E-2</v>
      </c>
      <c r="AE22" s="39">
        <v>-4.9000000000000004</v>
      </c>
      <c r="AF22" s="39">
        <v>-8.3559999999999999</v>
      </c>
      <c r="AG22" s="39">
        <v>0</v>
      </c>
    </row>
    <row r="23" spans="1:33" ht="15.75" customHeight="1" x14ac:dyDescent="0.2">
      <c r="A23" s="28" t="s">
        <v>58</v>
      </c>
      <c r="B23" s="28" t="s">
        <v>82</v>
      </c>
      <c r="C23" s="15">
        <f t="shared" si="4"/>
        <v>23.406666666666663</v>
      </c>
      <c r="D23" s="29">
        <v>12</v>
      </c>
      <c r="E23" s="29">
        <v>0</v>
      </c>
      <c r="F23" s="32">
        <v>280.87999999999994</v>
      </c>
      <c r="G23" s="30">
        <v>-24.529999999999994</v>
      </c>
      <c r="H23" s="31">
        <f t="shared" si="1"/>
        <v>8.7332668755340362E-2</v>
      </c>
      <c r="I23" s="31">
        <f t="shared" si="2"/>
        <v>0.19456741748700493</v>
      </c>
      <c r="J23" s="32">
        <f t="shared" si="5"/>
        <v>54.650096223749934</v>
      </c>
      <c r="K23" s="32">
        <f t="shared" si="3"/>
        <v>4.5541746853124945</v>
      </c>
      <c r="L23" s="29">
        <v>37</v>
      </c>
      <c r="M23" s="33">
        <f t="shared" si="6"/>
        <v>0.32432432432432434</v>
      </c>
      <c r="N23" s="29">
        <v>87</v>
      </c>
      <c r="O23" s="34">
        <f t="shared" ref="O23:P23" si="31">D23/7</f>
        <v>1.7142857142857142</v>
      </c>
      <c r="P23" s="34">
        <f t="shared" si="31"/>
        <v>0</v>
      </c>
      <c r="Q23" s="29">
        <f t="shared" si="8"/>
        <v>50</v>
      </c>
      <c r="R23" s="29"/>
      <c r="S23" s="35">
        <v>1.0131926121371999</v>
      </c>
      <c r="T23" s="28">
        <v>160</v>
      </c>
      <c r="U23" s="36" t="s">
        <v>33</v>
      </c>
      <c r="V23" s="37" t="s">
        <v>33</v>
      </c>
      <c r="W23" s="28">
        <v>3</v>
      </c>
      <c r="X23" s="38">
        <f t="shared" si="9"/>
        <v>0.25</v>
      </c>
      <c r="Y23" s="39">
        <f t="shared" si="10"/>
        <v>8.1766666666666641</v>
      </c>
      <c r="Z23" s="28">
        <v>0</v>
      </c>
      <c r="AA23" s="28" t="s">
        <v>34</v>
      </c>
      <c r="AB23" s="40">
        <f t="shared" si="11"/>
        <v>-0.69</v>
      </c>
      <c r="AC23" s="41">
        <v>2.9945880208333334E-2</v>
      </c>
      <c r="AD23" s="39">
        <f t="shared" si="12"/>
        <v>-0.49590377624999993</v>
      </c>
      <c r="AE23" s="39">
        <v>-4.9000000000000004</v>
      </c>
      <c r="AF23" s="39">
        <v>-8.3559999999999999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23.589999999999996</v>
      </c>
      <c r="D24" s="29">
        <v>10</v>
      </c>
      <c r="E24" s="29">
        <v>0</v>
      </c>
      <c r="F24" s="32">
        <v>235.89999999999998</v>
      </c>
      <c r="G24" s="32">
        <v>-39.770000000000003</v>
      </c>
      <c r="H24" s="31">
        <f t="shared" si="1"/>
        <v>0.16858838490885972</v>
      </c>
      <c r="I24" s="31">
        <f t="shared" si="2"/>
        <v>0.11772677767327247</v>
      </c>
      <c r="J24" s="32">
        <f t="shared" si="5"/>
        <v>27.771746853124974</v>
      </c>
      <c r="K24" s="32">
        <f t="shared" si="3"/>
        <v>2.7771746853124974</v>
      </c>
      <c r="L24" s="29">
        <v>35</v>
      </c>
      <c r="M24" s="33">
        <f t="shared" si="6"/>
        <v>0.2857142857142857</v>
      </c>
      <c r="N24" s="29">
        <v>75</v>
      </c>
      <c r="O24" s="34">
        <f t="shared" ref="O24:P24" si="32">D24/7</f>
        <v>1.4285714285714286</v>
      </c>
      <c r="P24" s="34">
        <f t="shared" si="32"/>
        <v>0</v>
      </c>
      <c r="Q24" s="29">
        <f t="shared" si="8"/>
        <v>52</v>
      </c>
      <c r="R24" s="29"/>
      <c r="S24" s="35">
        <v>1.1195335276967899</v>
      </c>
      <c r="T24" s="28">
        <v>160</v>
      </c>
      <c r="U24" s="36" t="s">
        <v>33</v>
      </c>
      <c r="V24" s="37" t="s">
        <v>33</v>
      </c>
      <c r="W24" s="28">
        <v>4</v>
      </c>
      <c r="X24" s="38">
        <f t="shared" si="9"/>
        <v>0.4</v>
      </c>
      <c r="Y24" s="39">
        <f t="shared" si="10"/>
        <v>6.6283333333333339</v>
      </c>
      <c r="Z24" s="28">
        <v>2</v>
      </c>
      <c r="AA24" s="28" t="s">
        <v>34</v>
      </c>
      <c r="AB24" s="40">
        <f t="shared" si="11"/>
        <v>-0.69</v>
      </c>
      <c r="AC24" s="41">
        <v>2.9945880208333334E-2</v>
      </c>
      <c r="AD24" s="39">
        <f t="shared" si="12"/>
        <v>-0.41325314687499998</v>
      </c>
      <c r="AE24" s="39">
        <v>-4.9000000000000004</v>
      </c>
      <c r="AF24" s="39">
        <v>-8.3559999999999999</v>
      </c>
      <c r="AG24" s="39">
        <v>0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24.99</v>
      </c>
      <c r="D25" s="16">
        <v>4</v>
      </c>
      <c r="E25" s="16">
        <v>0</v>
      </c>
      <c r="F25" s="17">
        <v>99.96</v>
      </c>
      <c r="G25" s="17">
        <v>-42.72</v>
      </c>
      <c r="H25" s="31">
        <f t="shared" si="1"/>
        <v>0.42737094837935174</v>
      </c>
      <c r="I25" s="31">
        <f t="shared" si="2"/>
        <v>-0.10963686733443383</v>
      </c>
      <c r="J25" s="32">
        <f t="shared" si="5"/>
        <v>-10.959301258750004</v>
      </c>
      <c r="K25" s="32">
        <f t="shared" si="3"/>
        <v>-2.7398253146875011</v>
      </c>
      <c r="L25" s="16">
        <v>75</v>
      </c>
      <c r="M25" s="33">
        <f t="shared" si="6"/>
        <v>5.3333333333333337E-2</v>
      </c>
      <c r="N25" s="16">
        <v>71</v>
      </c>
      <c r="O25" s="34">
        <f t="shared" ref="O25:P25" si="33">D25/7</f>
        <v>0.5714285714285714</v>
      </c>
      <c r="P25" s="34">
        <f t="shared" si="33"/>
        <v>0</v>
      </c>
      <c r="Q25" s="29">
        <f t="shared" si="8"/>
        <v>124</v>
      </c>
      <c r="R25" s="29"/>
      <c r="S25" s="21">
        <v>1.103448275862069</v>
      </c>
      <c r="T25" s="28">
        <v>160</v>
      </c>
      <c r="U25" s="36" t="s">
        <v>33</v>
      </c>
      <c r="V25" s="37" t="s">
        <v>33</v>
      </c>
      <c r="W25" s="14">
        <v>1</v>
      </c>
      <c r="X25" s="38">
        <f t="shared" si="9"/>
        <v>0.25</v>
      </c>
      <c r="Y25" s="39">
        <f t="shared" si="10"/>
        <v>6.1028571428571423</v>
      </c>
      <c r="Z25" s="14">
        <v>6</v>
      </c>
      <c r="AA25" s="28" t="s">
        <v>34</v>
      </c>
      <c r="AB25" s="40">
        <f t="shared" si="11"/>
        <v>-0.69</v>
      </c>
      <c r="AC25" s="41">
        <v>2.9945880208333334E-2</v>
      </c>
      <c r="AD25" s="39">
        <f t="shared" si="12"/>
        <v>-0.16530125874999999</v>
      </c>
      <c r="AE25" s="25">
        <v>-4.9000000000000004</v>
      </c>
      <c r="AF25" s="25">
        <v>-8.36</v>
      </c>
      <c r="AG25" s="25">
        <v>0</v>
      </c>
    </row>
    <row r="26" spans="1:33" ht="15.75" customHeight="1" x14ac:dyDescent="0.2">
      <c r="A26" s="14" t="s">
        <v>61</v>
      </c>
      <c r="B26" s="28" t="s">
        <v>82</v>
      </c>
      <c r="C26" s="15">
        <f t="shared" si="4"/>
        <v>23.156666666666666</v>
      </c>
      <c r="D26" s="16">
        <v>6</v>
      </c>
      <c r="E26" s="16">
        <v>0</v>
      </c>
      <c r="F26" s="17">
        <v>138.94</v>
      </c>
      <c r="G26" s="17">
        <v>-16.059999999999999</v>
      </c>
      <c r="H26" s="31">
        <f t="shared" si="1"/>
        <v>0.11558946307758744</v>
      </c>
      <c r="I26" s="31">
        <f t="shared" si="2"/>
        <v>0.15801819570947881</v>
      </c>
      <c r="J26" s="32">
        <f t="shared" si="5"/>
        <v>21.955048111874987</v>
      </c>
      <c r="K26" s="32">
        <f t="shared" si="3"/>
        <v>3.659174685312498</v>
      </c>
      <c r="L26" s="16">
        <v>45</v>
      </c>
      <c r="M26" s="33">
        <f t="shared" si="6"/>
        <v>0.13333333333333333</v>
      </c>
      <c r="N26" s="16">
        <v>64</v>
      </c>
      <c r="O26" s="34">
        <f t="shared" ref="O26:P26" si="34">D26/7</f>
        <v>0.8571428571428571</v>
      </c>
      <c r="P26" s="34">
        <f t="shared" si="34"/>
        <v>0</v>
      </c>
      <c r="Q26" s="29">
        <f t="shared" si="8"/>
        <v>74</v>
      </c>
      <c r="R26" s="29"/>
      <c r="S26" s="21">
        <v>1.1836734693877551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16.059999999999999</v>
      </c>
      <c r="Z26" s="14">
        <v>1</v>
      </c>
      <c r="AA26" s="28" t="s">
        <v>34</v>
      </c>
      <c r="AB26" s="40">
        <f t="shared" si="11"/>
        <v>-0.69</v>
      </c>
      <c r="AC26" s="41">
        <v>2.9945880208333334E-2</v>
      </c>
      <c r="AD26" s="39">
        <f t="shared" si="12"/>
        <v>-0.24795188812499996</v>
      </c>
      <c r="AE26" s="25">
        <v>-4.95</v>
      </c>
      <c r="AF26" s="25">
        <v>-8.3559999999999999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-15.06</v>
      </c>
      <c r="H27" s="31" t="e">
        <f t="shared" si="1"/>
        <v>#DIV/0!</v>
      </c>
      <c r="I27" s="31" t="e">
        <f t="shared" si="2"/>
        <v>#DIV/0!</v>
      </c>
      <c r="J27" s="32">
        <f t="shared" si="5"/>
        <v>-15.06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65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0.9101123595505618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2.9945880208333334E-2</v>
      </c>
      <c r="AD27" s="39">
        <f t="shared" si="12"/>
        <v>0</v>
      </c>
      <c r="AE27" s="25">
        <v>-4.95</v>
      </c>
      <c r="AF27" s="25">
        <v>-8.3559999999999999</v>
      </c>
      <c r="AG27" s="25">
        <v>0</v>
      </c>
    </row>
    <row r="28" spans="1:33" ht="15.75" customHeight="1" x14ac:dyDescent="0.2">
      <c r="A28" s="14" t="s">
        <v>63</v>
      </c>
      <c r="B28" s="14" t="s">
        <v>1037</v>
      </c>
      <c r="C28" s="15">
        <f t="shared" si="4"/>
        <v>23.99</v>
      </c>
      <c r="D28" s="16">
        <v>4</v>
      </c>
      <c r="E28" s="16">
        <v>0</v>
      </c>
      <c r="F28" s="17">
        <v>95.96</v>
      </c>
      <c r="G28" s="17">
        <v>-14.47</v>
      </c>
      <c r="H28" s="31">
        <f t="shared" si="1"/>
        <v>0.15079199666527721</v>
      </c>
      <c r="I28" s="31">
        <f t="shared" si="2"/>
        <v>0.1428376275661733</v>
      </c>
      <c r="J28" s="32">
        <f t="shared" si="5"/>
        <v>13.706698741249989</v>
      </c>
      <c r="K28" s="32">
        <f t="shared" si="3"/>
        <v>3.4266746853124972</v>
      </c>
      <c r="L28" s="16">
        <v>32</v>
      </c>
      <c r="M28" s="33">
        <f t="shared" si="6"/>
        <v>0.125</v>
      </c>
      <c r="N28" s="16">
        <v>63</v>
      </c>
      <c r="O28" s="34">
        <f t="shared" ref="O28:P28" si="36">D28/7</f>
        <v>0.5714285714285714</v>
      </c>
      <c r="P28" s="34">
        <f t="shared" si="36"/>
        <v>0</v>
      </c>
      <c r="Q28" s="29">
        <f t="shared" si="8"/>
        <v>110</v>
      </c>
      <c r="R28" s="29"/>
      <c r="S28" s="21">
        <v>0.92307692307692313</v>
      </c>
      <c r="T28" s="14" t="s">
        <v>33</v>
      </c>
      <c r="U28" s="22" t="s">
        <v>33</v>
      </c>
      <c r="V28" s="43" t="s">
        <v>1038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2.9945880208333334E-2</v>
      </c>
      <c r="AD28" s="39">
        <f t="shared" si="12"/>
        <v>-0.16530125874999999</v>
      </c>
      <c r="AE28" s="25">
        <v>-4.95</v>
      </c>
      <c r="AF28" s="25">
        <v>-8.3559999999999999</v>
      </c>
      <c r="AG28" s="25">
        <v>0</v>
      </c>
    </row>
    <row r="29" spans="1:33" ht="15.75" customHeight="1" x14ac:dyDescent="0.2">
      <c r="A29" s="14" t="s">
        <v>65</v>
      </c>
      <c r="B29" s="28" t="s">
        <v>82</v>
      </c>
      <c r="C29" s="15">
        <f t="shared" si="4"/>
        <v>25.49</v>
      </c>
      <c r="D29" s="16">
        <v>2</v>
      </c>
      <c r="E29" s="16">
        <v>0</v>
      </c>
      <c r="F29" s="17">
        <v>50.98</v>
      </c>
      <c r="G29" s="17">
        <v>0</v>
      </c>
      <c r="H29" s="31">
        <f t="shared" si="1"/>
        <v>0</v>
      </c>
      <c r="I29" s="31">
        <f t="shared" si="2"/>
        <v>0.34820176011426085</v>
      </c>
      <c r="J29" s="32">
        <f t="shared" si="5"/>
        <v>17.751325730625016</v>
      </c>
      <c r="K29" s="32">
        <f t="shared" si="3"/>
        <v>8.875662865312508</v>
      </c>
      <c r="L29" s="16">
        <v>20</v>
      </c>
      <c r="M29" s="33">
        <f t="shared" si="6"/>
        <v>0.1</v>
      </c>
      <c r="N29" s="16">
        <v>61</v>
      </c>
      <c r="O29" s="34">
        <f t="shared" ref="O29:P29" si="37">D29/7</f>
        <v>0.2857142857142857</v>
      </c>
      <c r="P29" s="34">
        <f t="shared" si="37"/>
        <v>0</v>
      </c>
      <c r="Q29" s="29">
        <f t="shared" si="8"/>
        <v>213</v>
      </c>
      <c r="R29" s="29"/>
      <c r="S29" s="21">
        <v>0.98717948717948723</v>
      </c>
      <c r="T29" s="14" t="s">
        <v>33</v>
      </c>
      <c r="U29" s="22" t="s">
        <v>33</v>
      </c>
      <c r="V29" s="43" t="s">
        <v>1038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2.9945880208333334E-2</v>
      </c>
      <c r="AD29" s="39">
        <f t="shared" si="12"/>
        <v>-8.2650629374999993E-2</v>
      </c>
      <c r="AE29" s="25">
        <v>-4.95</v>
      </c>
      <c r="AF29" s="25">
        <v>-7.7995118199999904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24.49</v>
      </c>
      <c r="D30" s="16">
        <v>2</v>
      </c>
      <c r="E30" s="16">
        <v>0</v>
      </c>
      <c r="F30" s="17">
        <v>48.98</v>
      </c>
      <c r="G30" s="17">
        <v>0</v>
      </c>
      <c r="H30" s="31">
        <f t="shared" si="1"/>
        <v>0</v>
      </c>
      <c r="I30" s="31">
        <f t="shared" si="2"/>
        <v>0.34892929519446714</v>
      </c>
      <c r="J30" s="32">
        <f t="shared" si="5"/>
        <v>17.090556878624998</v>
      </c>
      <c r="K30" s="32">
        <f t="shared" si="3"/>
        <v>8.545278439312499</v>
      </c>
      <c r="L30" s="16">
        <v>18</v>
      </c>
      <c r="M30" s="33">
        <f t="shared" si="6"/>
        <v>0.1111111111111111</v>
      </c>
      <c r="N30" s="16">
        <v>58</v>
      </c>
      <c r="O30" s="34">
        <f t="shared" ref="O30:P30" si="38">D30/7</f>
        <v>0.2857142857142857</v>
      </c>
      <c r="P30" s="34">
        <f t="shared" si="38"/>
        <v>0</v>
      </c>
      <c r="Q30" s="29">
        <f t="shared" si="8"/>
        <v>203</v>
      </c>
      <c r="R30" s="29"/>
      <c r="S30" s="21">
        <v>0.99022801302931596</v>
      </c>
      <c r="T30" s="14" t="s">
        <v>33</v>
      </c>
      <c r="U30" s="22" t="s">
        <v>33</v>
      </c>
      <c r="V30" s="43" t="s">
        <v>1038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2.9945880208333334E-2</v>
      </c>
      <c r="AD30" s="39">
        <f t="shared" si="12"/>
        <v>-8.2650629374999993E-2</v>
      </c>
      <c r="AE30" s="25">
        <v>-4.95</v>
      </c>
      <c r="AF30" s="25">
        <v>-7.2798962459999998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4"/>
        <v>23.656666666666666</v>
      </c>
      <c r="D31" s="16">
        <v>6</v>
      </c>
      <c r="E31" s="16">
        <v>0</v>
      </c>
      <c r="F31" s="17">
        <v>141.94</v>
      </c>
      <c r="G31" s="44">
        <v>0</v>
      </c>
      <c r="H31" s="31">
        <f t="shared" si="1"/>
        <v>0</v>
      </c>
      <c r="I31" s="31">
        <f t="shared" si="2"/>
        <v>0.33127850243676904</v>
      </c>
      <c r="J31" s="32">
        <f t="shared" si="5"/>
        <v>47.021670635874997</v>
      </c>
      <c r="K31" s="32">
        <f t="shared" si="3"/>
        <v>7.8369451059791659</v>
      </c>
      <c r="L31" s="16">
        <v>27</v>
      </c>
      <c r="M31" s="33">
        <f t="shared" si="6"/>
        <v>0.22222222222222221</v>
      </c>
      <c r="N31" s="16">
        <v>52</v>
      </c>
      <c r="O31" s="34">
        <f t="shared" ref="O31:P32" si="39">D31/7</f>
        <v>0.8571428571428571</v>
      </c>
      <c r="P31" s="34">
        <f t="shared" si="39"/>
        <v>0</v>
      </c>
      <c r="Q31" s="29">
        <f t="shared" si="8"/>
        <v>60</v>
      </c>
      <c r="R31" s="29"/>
      <c r="S31" s="21">
        <v>0.81318681318681296</v>
      </c>
      <c r="T31" s="14">
        <v>160</v>
      </c>
      <c r="U31" s="22" t="s">
        <v>33</v>
      </c>
      <c r="V31" s="43" t="s">
        <v>1038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2.9945880208333334E-2</v>
      </c>
      <c r="AD31" s="39">
        <f t="shared" si="12"/>
        <v>-0.24795188812499996</v>
      </c>
      <c r="AE31" s="45">
        <v>-4.95</v>
      </c>
      <c r="AF31" s="45">
        <v>-7.2798962459999998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24.99</v>
      </c>
      <c r="D32" s="54">
        <v>3</v>
      </c>
      <c r="E32" s="54">
        <v>0</v>
      </c>
      <c r="F32" s="55">
        <v>74.97</v>
      </c>
      <c r="G32" s="55">
        <v>0</v>
      </c>
      <c r="H32" s="31">
        <f t="shared" si="1"/>
        <v>0</v>
      </c>
      <c r="I32" s="31">
        <f t="shared" si="2"/>
        <v>0.35895471946028407</v>
      </c>
      <c r="J32" s="32">
        <f t="shared" si="5"/>
        <v>26.910835317937497</v>
      </c>
      <c r="K32" s="32">
        <f t="shared" si="3"/>
        <v>8.9702784393124997</v>
      </c>
      <c r="L32" s="54">
        <v>14</v>
      </c>
      <c r="M32" s="33">
        <f t="shared" si="6"/>
        <v>0.21428571428571427</v>
      </c>
      <c r="N32" s="54">
        <v>49</v>
      </c>
      <c r="O32" s="34">
        <f t="shared" si="39"/>
        <v>0.42857142857142855</v>
      </c>
      <c r="P32" s="34">
        <f t="shared" si="39"/>
        <v>0</v>
      </c>
      <c r="Q32" s="29">
        <f t="shared" si="8"/>
        <v>114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0.85131195335276966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2.9945880208333334E-2</v>
      </c>
      <c r="AD32" s="39">
        <f t="shared" si="12"/>
        <v>-0.12397594406249998</v>
      </c>
      <c r="AE32" s="60">
        <v>-4.95</v>
      </c>
      <c r="AF32" s="60">
        <v>-7.2798962459999998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53.832031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Cabinet Pulls - 3 Inch Curved Pull Handle Bar - 10 Pack of Kitchen Cabinet Hardware")</f>
        <v>Oil Rubbed Bronze Cabinet Pulls - 3 Inch Curved Pull Handle Bar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Info!B1:BJ5000""),2,FALSE),"""")"),"B07PRCZ92Q")</f>
        <v>B07PRCZ92Q</v>
      </c>
      <c r="B2" s="2" t="s">
        <v>1039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2" customHeight="1" x14ac:dyDescent="0.2">
      <c r="A3" s="83" t="s">
        <v>30</v>
      </c>
      <c r="B3" s="80"/>
      <c r="C3" s="3">
        <f>((AE32+AF32)/0.85)*-1</f>
        <v>14.774636760000002</v>
      </c>
      <c r="D3" s="4">
        <f>SUM(D4:D99702)</f>
        <v>155</v>
      </c>
      <c r="E3" s="4"/>
      <c r="F3" s="5">
        <f t="shared" ref="F3:G3" si="0">SUM(F4:F99702)</f>
        <v>4214.4499999999989</v>
      </c>
      <c r="G3" s="5">
        <f t="shared" si="0"/>
        <v>-164.39000000000001</v>
      </c>
      <c r="H3" s="6">
        <f t="shared" ref="H3:H32" si="1">G3/F3*-1</f>
        <v>3.9006276026527793E-2</v>
      </c>
      <c r="I3" s="7">
        <f t="shared" ref="I3:I32" si="2">J3/F3</f>
        <v>0.3156792447656393</v>
      </c>
      <c r="J3" s="5">
        <f>SUM(J4:J99702)</f>
        <v>1330.4143931025483</v>
      </c>
      <c r="K3" s="5">
        <f t="shared" ref="K3:K32" si="3">J3/D3</f>
        <v>8.58331866517773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Sheet!a1:g5000""),2,FALSE),"""")"),"2.5 - March
2.5 - April
2.5 - May
3.5 - June
3.5 - July
3.5 - Aug
3.5 - Sept
3.5 - Oct
3.5 - Nov
2.5 - Dec
2.5 - Jan
2.5 - Feb")</f>
        <v>2.5 - March
2.5 - April
2.5 - May
3.5 - June
3.5 - July
3.5 - Aug
3.5 - Sept
3.5 - Oct
3.5 - Nov
2.5 - Dec
2.5 - Jan
2.5 -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QTY-77")</f>
        <v>Del QTY-77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QTY-120")</f>
        <v>US QTY-120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15</v>
      </c>
      <c r="X3" s="6">
        <f>W3/D3</f>
        <v>9.6774193548387094E-2</v>
      </c>
      <c r="Y3" s="5"/>
      <c r="Z3" s="4"/>
      <c r="AA3" s="4"/>
      <c r="AB3" s="4"/>
      <c r="AC3" s="4"/>
      <c r="AD3" s="5">
        <f>SUM(AD4:AD99702)</f>
        <v>-5.7917505523368105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Info!B2:BZ3000""),37,FALSE)),"""")*-1"),-7.608441246)</f>
        <v>-7.6084412459999999</v>
      </c>
      <c r="AG3" s="5">
        <f>SUM(AG4:AG99702)</f>
        <v>-5.0999999999999996</v>
      </c>
    </row>
    <row r="4" spans="1:33" ht="15.75" customHeight="1" x14ac:dyDescent="0.2">
      <c r="A4" s="14" t="s">
        <v>31</v>
      </c>
      <c r="B4" s="14" t="s">
        <v>1040</v>
      </c>
      <c r="C4" s="15">
        <f t="shared" ref="C4:C32" si="4">IFERROR(F4/D4," - ")</f>
        <v>27.275714285714287</v>
      </c>
      <c r="D4" s="16">
        <v>7</v>
      </c>
      <c r="E4" s="16">
        <v>0</v>
      </c>
      <c r="F4" s="17">
        <v>190.93</v>
      </c>
      <c r="G4" s="17">
        <v>0</v>
      </c>
      <c r="H4" s="18">
        <f t="shared" si="1"/>
        <v>0</v>
      </c>
      <c r="I4" s="18">
        <f t="shared" si="2"/>
        <v>0.35046749759723106</v>
      </c>
      <c r="J4" s="17">
        <f t="shared" ref="J4:J32" si="5">F4*0.85+G4+AF4*D4+D4*AE4+AG4+AD4</f>
        <v>66.914759316239326</v>
      </c>
      <c r="K4" s="17">
        <f t="shared" si="3"/>
        <v>9.5592513308913318</v>
      </c>
      <c r="L4" s="16">
        <v>32</v>
      </c>
      <c r="M4" s="19">
        <f t="shared" ref="M4:M32" si="6">IFERROR(D4/L4,"-")</f>
        <v>0.21875</v>
      </c>
      <c r="N4" s="16">
        <v>43</v>
      </c>
      <c r="O4" s="20">
        <f t="shared" ref="O4:P4" si="7">D4/7</f>
        <v>1</v>
      </c>
      <c r="P4" s="20">
        <f t="shared" si="7"/>
        <v>0</v>
      </c>
      <c r="Q4" s="16">
        <f t="shared" ref="Q4:Q32" si="8">ROUNDDOWN(N4/(O4+P4),0)</f>
        <v>43</v>
      </c>
      <c r="R4" s="16"/>
      <c r="S4" s="21">
        <v>1.65548098434004</v>
      </c>
      <c r="T4" s="14">
        <v>467</v>
      </c>
      <c r="U4" s="22" t="s">
        <v>33</v>
      </c>
      <c r="V4" s="23" t="s">
        <v>1041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2.7074074074074073E-2</v>
      </c>
      <c r="AD4" s="25">
        <f t="shared" ref="AD4:AD32" si="12">IFERROR(AB4*AC4*D4*2,0)</f>
        <v>-0.26153555555555552</v>
      </c>
      <c r="AE4" s="25">
        <v>-4.9000000000000004</v>
      </c>
      <c r="AF4" s="25">
        <v>-8.6877435897435884</v>
      </c>
      <c r="AG4" s="25">
        <v>0</v>
      </c>
    </row>
    <row r="5" spans="1:33" ht="15.75" customHeight="1" x14ac:dyDescent="0.2">
      <c r="A5" s="28" t="s">
        <v>35</v>
      </c>
      <c r="B5" s="28" t="s">
        <v>1042</v>
      </c>
      <c r="C5" s="15">
        <f t="shared" si="4"/>
        <v>29.775714285714287</v>
      </c>
      <c r="D5" s="29">
        <v>14</v>
      </c>
      <c r="E5" s="29">
        <v>0</v>
      </c>
      <c r="F5" s="30">
        <v>416.86</v>
      </c>
      <c r="G5" s="30">
        <v>0</v>
      </c>
      <c r="H5" s="31">
        <f t="shared" si="1"/>
        <v>0</v>
      </c>
      <c r="I5" s="31">
        <f t="shared" si="2"/>
        <v>0.39240731306574456</v>
      </c>
      <c r="J5" s="32">
        <f t="shared" si="5"/>
        <v>163.57891252458629</v>
      </c>
      <c r="K5" s="32">
        <f t="shared" si="3"/>
        <v>11.68420803747045</v>
      </c>
      <c r="L5" s="29">
        <v>54</v>
      </c>
      <c r="M5" s="33">
        <f t="shared" si="6"/>
        <v>0.25925925925925924</v>
      </c>
      <c r="N5" s="29">
        <v>27</v>
      </c>
      <c r="O5" s="34">
        <f t="shared" ref="O5:P5" si="13">D5/7</f>
        <v>2</v>
      </c>
      <c r="P5" s="34">
        <f t="shared" si="13"/>
        <v>0</v>
      </c>
      <c r="Q5" s="29">
        <f t="shared" si="8"/>
        <v>13</v>
      </c>
      <c r="R5" s="29"/>
      <c r="S5" s="35">
        <v>1.72661870503597</v>
      </c>
      <c r="T5" s="28">
        <v>467</v>
      </c>
      <c r="U5" s="36" t="s">
        <v>33</v>
      </c>
      <c r="V5" s="37" t="s">
        <v>1043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2.710544611819235E-2</v>
      </c>
      <c r="AD5" s="39">
        <f t="shared" si="12"/>
        <v>-0.52367721900347608</v>
      </c>
      <c r="AE5" s="39">
        <v>-4.9000000000000004</v>
      </c>
      <c r="AF5" s="39">
        <v>-8.6877435897435884</v>
      </c>
      <c r="AG5" s="39">
        <v>0</v>
      </c>
    </row>
    <row r="6" spans="1:33" ht="15.75" customHeight="1" x14ac:dyDescent="0.2">
      <c r="A6" s="28" t="s">
        <v>37</v>
      </c>
      <c r="B6" s="28" t="s">
        <v>1044</v>
      </c>
      <c r="C6" s="15">
        <f t="shared" si="4"/>
        <v>30.418571428571429</v>
      </c>
      <c r="D6" s="29">
        <v>7</v>
      </c>
      <c r="E6" s="29">
        <v>0</v>
      </c>
      <c r="F6" s="30">
        <v>212.93</v>
      </c>
      <c r="G6" s="30">
        <v>0</v>
      </c>
      <c r="H6" s="31">
        <f t="shared" si="1"/>
        <v>0</v>
      </c>
      <c r="I6" s="31">
        <f t="shared" si="2"/>
        <v>0.40207936559545066</v>
      </c>
      <c r="J6" s="32">
        <f t="shared" si="5"/>
        <v>85.614759316239315</v>
      </c>
      <c r="K6" s="32">
        <f t="shared" si="3"/>
        <v>12.230679902319903</v>
      </c>
      <c r="L6" s="29">
        <v>63</v>
      </c>
      <c r="M6" s="33">
        <f t="shared" si="6"/>
        <v>0.1111111111111111</v>
      </c>
      <c r="N6" s="29">
        <v>21</v>
      </c>
      <c r="O6" s="34">
        <f t="shared" ref="O6:P6" si="14">D6/7</f>
        <v>1</v>
      </c>
      <c r="P6" s="34">
        <f t="shared" si="14"/>
        <v>0</v>
      </c>
      <c r="Q6" s="29">
        <f t="shared" si="8"/>
        <v>21</v>
      </c>
      <c r="R6" s="29"/>
      <c r="S6" s="35">
        <v>1.79888268156424</v>
      </c>
      <c r="T6" s="28">
        <v>467</v>
      </c>
      <c r="U6" s="36">
        <v>147</v>
      </c>
      <c r="V6" s="37" t="s">
        <v>1045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2.7074074074074073E-2</v>
      </c>
      <c r="AD6" s="39">
        <f t="shared" si="12"/>
        <v>-0.26153555555555552</v>
      </c>
      <c r="AE6" s="39">
        <v>-4.9000000000000004</v>
      </c>
      <c r="AF6" s="39">
        <v>-8.6877435897435884</v>
      </c>
      <c r="AG6" s="39">
        <v>0</v>
      </c>
    </row>
    <row r="7" spans="1:33" ht="15.75" customHeight="1" x14ac:dyDescent="0.2">
      <c r="A7" s="28" t="s">
        <v>39</v>
      </c>
      <c r="B7" s="28" t="s">
        <v>1046</v>
      </c>
      <c r="C7" s="15">
        <f t="shared" si="4"/>
        <v>35.99</v>
      </c>
      <c r="D7" s="29">
        <v>2</v>
      </c>
      <c r="E7" s="29">
        <v>2</v>
      </c>
      <c r="F7" s="30">
        <v>71.98</v>
      </c>
      <c r="G7" s="30">
        <v>0</v>
      </c>
      <c r="H7" s="31">
        <f t="shared" si="1"/>
        <v>0</v>
      </c>
      <c r="I7" s="31">
        <f t="shared" si="2"/>
        <v>0.47141967735577084</v>
      </c>
      <c r="J7" s="32">
        <f t="shared" si="5"/>
        <v>33.932788376068387</v>
      </c>
      <c r="K7" s="32">
        <f t="shared" si="3"/>
        <v>16.966394188034194</v>
      </c>
      <c r="L7" s="29">
        <v>54</v>
      </c>
      <c r="M7" s="33">
        <f t="shared" si="6"/>
        <v>3.7037037037037035E-2</v>
      </c>
      <c r="N7" s="29">
        <v>16</v>
      </c>
      <c r="O7" s="34">
        <f t="shared" ref="O7:P7" si="15">D7/7</f>
        <v>0.2857142857142857</v>
      </c>
      <c r="P7" s="34">
        <f t="shared" si="15"/>
        <v>0.2857142857142857</v>
      </c>
      <c r="Q7" s="29">
        <f t="shared" si="8"/>
        <v>28</v>
      </c>
      <c r="R7" s="29"/>
      <c r="S7" s="35">
        <v>1.89341692789968</v>
      </c>
      <c r="T7" s="28">
        <v>467</v>
      </c>
      <c r="U7" s="36">
        <v>147</v>
      </c>
      <c r="V7" s="37" t="s">
        <v>1047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2.7074074074074073E-2</v>
      </c>
      <c r="AD7" s="39">
        <f t="shared" si="12"/>
        <v>-7.4724444444444441E-2</v>
      </c>
      <c r="AE7" s="39">
        <v>-4.9000000000000004</v>
      </c>
      <c r="AF7" s="39">
        <v>-8.6877435897435884</v>
      </c>
      <c r="AG7" s="39">
        <v>0</v>
      </c>
    </row>
    <row r="8" spans="1:33" ht="15.75" customHeight="1" x14ac:dyDescent="0.2">
      <c r="A8" s="28" t="s">
        <v>41</v>
      </c>
      <c r="B8" s="28" t="s">
        <v>83</v>
      </c>
      <c r="C8" s="15">
        <f t="shared" si="4"/>
        <v>36.434444444444445</v>
      </c>
      <c r="D8" s="29">
        <v>9</v>
      </c>
      <c r="E8" s="29">
        <v>0</v>
      </c>
      <c r="F8" s="30">
        <v>327.91</v>
      </c>
      <c r="G8" s="30">
        <v>0</v>
      </c>
      <c r="H8" s="31">
        <f t="shared" si="1"/>
        <v>0</v>
      </c>
      <c r="I8" s="31">
        <f t="shared" si="2"/>
        <v>0.47597584703119761</v>
      </c>
      <c r="J8" s="32">
        <f t="shared" si="5"/>
        <v>156.07724000000002</v>
      </c>
      <c r="K8" s="32">
        <f t="shared" si="3"/>
        <v>17.341915555555559</v>
      </c>
      <c r="L8" s="29">
        <v>43</v>
      </c>
      <c r="M8" s="33">
        <f t="shared" si="6"/>
        <v>0.20930232558139536</v>
      </c>
      <c r="N8" s="29">
        <v>7</v>
      </c>
      <c r="O8" s="34">
        <f t="shared" ref="O8:P8" si="16">D8/7</f>
        <v>1.2857142857142858</v>
      </c>
      <c r="P8" s="34">
        <f t="shared" si="16"/>
        <v>0</v>
      </c>
      <c r="Q8" s="29">
        <f t="shared" si="8"/>
        <v>5</v>
      </c>
      <c r="R8" s="29"/>
      <c r="S8" s="35">
        <v>1.9552238805970099</v>
      </c>
      <c r="T8" s="28">
        <v>467</v>
      </c>
      <c r="U8" s="36">
        <v>147</v>
      </c>
      <c r="V8" s="37" t="s">
        <v>1048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2.7074074074074073E-2</v>
      </c>
      <c r="AD8" s="39">
        <f t="shared" si="12"/>
        <v>-0.33626</v>
      </c>
      <c r="AE8" s="39">
        <v>-4.9000000000000004</v>
      </c>
      <c r="AF8" s="39">
        <v>-8.69</v>
      </c>
      <c r="AG8" s="39">
        <v>0</v>
      </c>
    </row>
    <row r="9" spans="1:33" ht="15.75" customHeight="1" x14ac:dyDescent="0.2">
      <c r="A9" s="28" t="s">
        <v>43</v>
      </c>
      <c r="B9" s="28" t="s">
        <v>83</v>
      </c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9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>
        <v>1.9122807017543799</v>
      </c>
      <c r="T9" s="28">
        <v>3520</v>
      </c>
      <c r="U9" s="36">
        <v>1800</v>
      </c>
      <c r="V9" s="37" t="s">
        <v>1049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2.7074074074074073E-2</v>
      </c>
      <c r="AD9" s="39">
        <f t="shared" si="12"/>
        <v>0</v>
      </c>
      <c r="AE9" s="39">
        <v>-4.9000000000000004</v>
      </c>
      <c r="AF9" s="39">
        <v>-8.7632564102563997</v>
      </c>
      <c r="AG9" s="39">
        <v>0</v>
      </c>
    </row>
    <row r="10" spans="1:33" ht="15.75" customHeight="1" x14ac:dyDescent="0.2">
      <c r="A10" s="28" t="s">
        <v>44</v>
      </c>
      <c r="B10" s="28" t="s">
        <v>83</v>
      </c>
      <c r="C10" s="15">
        <f t="shared" si="4"/>
        <v>37.74</v>
      </c>
      <c r="D10" s="29">
        <v>8</v>
      </c>
      <c r="E10" s="29">
        <v>0</v>
      </c>
      <c r="F10" s="30">
        <v>301.92</v>
      </c>
      <c r="G10" s="30">
        <v>0</v>
      </c>
      <c r="H10" s="31">
        <f t="shared" si="1"/>
        <v>0</v>
      </c>
      <c r="I10" s="31">
        <f t="shared" si="2"/>
        <v>0.48697353915000996</v>
      </c>
      <c r="J10" s="32">
        <f t="shared" si="5"/>
        <v>147.02705094017102</v>
      </c>
      <c r="K10" s="32">
        <f t="shared" si="3"/>
        <v>18.378381367521378</v>
      </c>
      <c r="L10" s="29">
        <v>41</v>
      </c>
      <c r="M10" s="33">
        <f t="shared" si="6"/>
        <v>0.1951219512195122</v>
      </c>
      <c r="N10" s="29">
        <v>1</v>
      </c>
      <c r="O10" s="34">
        <f t="shared" ref="O10:P10" si="18">D10/7</f>
        <v>1.1428571428571428</v>
      </c>
      <c r="P10" s="34">
        <f t="shared" si="18"/>
        <v>0</v>
      </c>
      <c r="Q10" s="29">
        <f t="shared" si="8"/>
        <v>0</v>
      </c>
      <c r="R10" s="29"/>
      <c r="S10" s="35">
        <v>2.0659340659340599</v>
      </c>
      <c r="T10" s="28">
        <v>2260</v>
      </c>
      <c r="U10" s="36">
        <v>1800</v>
      </c>
      <c r="V10" s="37" t="s">
        <v>1050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2.7074074074074073E-2</v>
      </c>
      <c r="AD10" s="39">
        <f t="shared" si="12"/>
        <v>-0.29889777777777776</v>
      </c>
      <c r="AE10" s="39">
        <v>-4.9000000000000004</v>
      </c>
      <c r="AF10" s="39">
        <v>-8.7632564102563997</v>
      </c>
      <c r="AG10" s="39">
        <v>0</v>
      </c>
    </row>
    <row r="11" spans="1:33" ht="15.75" customHeight="1" x14ac:dyDescent="0.2">
      <c r="A11" s="28" t="s">
        <v>45</v>
      </c>
      <c r="B11" s="28" t="s">
        <v>83</v>
      </c>
      <c r="C11" s="15">
        <f t="shared" si="4"/>
        <v>36.99</v>
      </c>
      <c r="D11" s="29">
        <v>1</v>
      </c>
      <c r="E11" s="29">
        <v>0</v>
      </c>
      <c r="F11" s="30">
        <v>36.99</v>
      </c>
      <c r="G11" s="30">
        <v>0</v>
      </c>
      <c r="H11" s="31">
        <f t="shared" si="1"/>
        <v>0</v>
      </c>
      <c r="I11" s="31">
        <f t="shared" si="2"/>
        <v>0.47961290531282458</v>
      </c>
      <c r="J11" s="32">
        <f t="shared" si="5"/>
        <v>17.740881367521382</v>
      </c>
      <c r="K11" s="32">
        <f t="shared" si="3"/>
        <v>17.740881367521382</v>
      </c>
      <c r="L11" s="29">
        <v>24</v>
      </c>
      <c r="M11" s="33">
        <f t="shared" si="6"/>
        <v>4.1666666666666664E-2</v>
      </c>
      <c r="N11" s="29">
        <v>0</v>
      </c>
      <c r="O11" s="34">
        <f t="shared" ref="O11:P11" si="19">D11/7</f>
        <v>0.14285714285714285</v>
      </c>
      <c r="P11" s="34">
        <f t="shared" si="19"/>
        <v>0</v>
      </c>
      <c r="Q11" s="29">
        <f t="shared" si="8"/>
        <v>0</v>
      </c>
      <c r="R11" s="29"/>
      <c r="S11" s="35" t="e">
        <v>#N/A</v>
      </c>
      <c r="T11" s="28">
        <v>640</v>
      </c>
      <c r="U11" s="36">
        <v>140</v>
      </c>
      <c r="V11" s="37" t="s">
        <v>1051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2.7074074074074073E-2</v>
      </c>
      <c r="AD11" s="39">
        <f t="shared" si="12"/>
        <v>-3.736222222222222E-2</v>
      </c>
      <c r="AE11" s="39">
        <v>-4.9000000000000004</v>
      </c>
      <c r="AF11" s="39">
        <v>-8.7632564102563997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320</v>
      </c>
      <c r="U12" s="36">
        <v>140</v>
      </c>
      <c r="V12" s="37" t="s">
        <v>1052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-8.7632564102563997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320</v>
      </c>
      <c r="U13" s="36">
        <v>140</v>
      </c>
      <c r="V13" s="37" t="s">
        <v>1053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-8.8029999999999902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9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2.1851851851851798</v>
      </c>
      <c r="T14" s="28">
        <v>580</v>
      </c>
      <c r="U14" s="36">
        <v>140</v>
      </c>
      <c r="V14" s="37" t="s">
        <v>1053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2.7074074074074073E-2</v>
      </c>
      <c r="AD14" s="39">
        <f t="shared" si="12"/>
        <v>0</v>
      </c>
      <c r="AE14" s="39">
        <v>-4.9000000000000004</v>
      </c>
      <c r="AF14" s="39">
        <v>-8.8029999999999902</v>
      </c>
      <c r="AG14" s="39">
        <v>0</v>
      </c>
    </row>
    <row r="15" spans="1:33" ht="15.75" customHeight="1" x14ac:dyDescent="0.2">
      <c r="A15" s="28" t="s">
        <v>49</v>
      </c>
      <c r="B15" s="28" t="s">
        <v>1054</v>
      </c>
      <c r="C15" s="15">
        <f t="shared" si="4"/>
        <v>39.99</v>
      </c>
      <c r="D15" s="29">
        <v>1</v>
      </c>
      <c r="E15" s="29">
        <v>0</v>
      </c>
      <c r="F15" s="32">
        <v>39.99</v>
      </c>
      <c r="G15" s="30">
        <v>0</v>
      </c>
      <c r="H15" s="31">
        <f t="shared" si="1"/>
        <v>0</v>
      </c>
      <c r="I15" s="31">
        <f t="shared" si="2"/>
        <v>0.5064050457058713</v>
      </c>
      <c r="J15" s="32">
        <f t="shared" si="5"/>
        <v>20.251137777777792</v>
      </c>
      <c r="K15" s="32">
        <f t="shared" si="3"/>
        <v>20.251137777777792</v>
      </c>
      <c r="L15" s="29">
        <v>13</v>
      </c>
      <c r="M15" s="33">
        <f t="shared" si="6"/>
        <v>7.6923076923076927E-2</v>
      </c>
      <c r="N15" s="29">
        <v>9</v>
      </c>
      <c r="O15" s="34">
        <f t="shared" ref="O15:P15" si="23">D15/7</f>
        <v>0.14285714285714285</v>
      </c>
      <c r="P15" s="34">
        <f t="shared" si="23"/>
        <v>0</v>
      </c>
      <c r="Q15" s="29">
        <f t="shared" si="8"/>
        <v>63</v>
      </c>
      <c r="R15" s="29"/>
      <c r="S15" s="35">
        <v>2.3655913978494598</v>
      </c>
      <c r="T15" s="28">
        <v>580</v>
      </c>
      <c r="U15" s="36">
        <v>140</v>
      </c>
      <c r="V15" s="37" t="s">
        <v>1053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2.7074074074074073E-2</v>
      </c>
      <c r="AD15" s="39">
        <f t="shared" si="12"/>
        <v>-3.736222222222222E-2</v>
      </c>
      <c r="AE15" s="39">
        <v>-4.9000000000000004</v>
      </c>
      <c r="AF15" s="39">
        <v>-8.8029999999999902</v>
      </c>
      <c r="AG15" s="39">
        <v>0</v>
      </c>
    </row>
    <row r="16" spans="1:33" ht="15.75" customHeight="1" x14ac:dyDescent="0.2">
      <c r="A16" s="28" t="s">
        <v>50</v>
      </c>
      <c r="B16" s="28"/>
      <c r="C16" s="15">
        <f t="shared" si="4"/>
        <v>38.99</v>
      </c>
      <c r="D16" s="29">
        <v>4</v>
      </c>
      <c r="E16" s="29">
        <v>0</v>
      </c>
      <c r="F16" s="32">
        <v>155.96</v>
      </c>
      <c r="G16" s="30">
        <v>0</v>
      </c>
      <c r="H16" s="31">
        <f t="shared" si="1"/>
        <v>0</v>
      </c>
      <c r="I16" s="31">
        <f t="shared" si="2"/>
        <v>0.49759265908637573</v>
      </c>
      <c r="J16" s="32">
        <f t="shared" si="5"/>
        <v>77.604551111111164</v>
      </c>
      <c r="K16" s="32">
        <f t="shared" si="3"/>
        <v>19.401137777777791</v>
      </c>
      <c r="L16" s="29">
        <v>20</v>
      </c>
      <c r="M16" s="33">
        <f t="shared" si="6"/>
        <v>0.2</v>
      </c>
      <c r="N16" s="29">
        <v>4</v>
      </c>
      <c r="O16" s="34">
        <f t="shared" ref="O16:P16" si="24">D16/7</f>
        <v>0.5714285714285714</v>
      </c>
      <c r="P16" s="34">
        <f t="shared" si="24"/>
        <v>0</v>
      </c>
      <c r="Q16" s="29">
        <f t="shared" si="8"/>
        <v>7</v>
      </c>
      <c r="R16" s="29"/>
      <c r="S16" s="35">
        <v>2.65</v>
      </c>
      <c r="T16" s="28">
        <v>580</v>
      </c>
      <c r="U16" s="36">
        <v>140</v>
      </c>
      <c r="V16" s="37" t="s">
        <v>1055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2.7074074074074073E-2</v>
      </c>
      <c r="AD16" s="39">
        <f t="shared" si="12"/>
        <v>-0.14944888888888888</v>
      </c>
      <c r="AE16" s="39">
        <v>-4.9000000000000004</v>
      </c>
      <c r="AF16" s="39">
        <v>-8.8029999999999902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-0.08</v>
      </c>
      <c r="H17" s="31" t="e">
        <f t="shared" si="1"/>
        <v>#DIV/0!</v>
      </c>
      <c r="I17" s="31" t="e">
        <f t="shared" si="2"/>
        <v>#DIV/0!</v>
      </c>
      <c r="J17" s="32">
        <f t="shared" si="5"/>
        <v>-0.08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4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>
        <v>3.13846153846153</v>
      </c>
      <c r="T17" s="28">
        <v>580</v>
      </c>
      <c r="U17" s="36">
        <v>140</v>
      </c>
      <c r="V17" s="37" t="s">
        <v>1056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2.7074074074074073E-2</v>
      </c>
      <c r="AD17" s="39">
        <f t="shared" si="12"/>
        <v>0</v>
      </c>
      <c r="AE17" s="39">
        <v>-4.9000000000000004</v>
      </c>
      <c r="AF17" s="39">
        <v>-8.8029999999999902</v>
      </c>
      <c r="AG17" s="39">
        <v>0</v>
      </c>
    </row>
    <row r="18" spans="1:33" ht="15.75" customHeight="1" x14ac:dyDescent="0.2">
      <c r="A18" s="28" t="s">
        <v>52</v>
      </c>
      <c r="B18" s="28" t="s">
        <v>344</v>
      </c>
      <c r="C18" s="15">
        <f t="shared" si="4"/>
        <v>41.99</v>
      </c>
      <c r="D18" s="29">
        <v>1</v>
      </c>
      <c r="E18" s="29">
        <v>0</v>
      </c>
      <c r="F18" s="32">
        <v>41.99</v>
      </c>
      <c r="G18" s="30">
        <v>0</v>
      </c>
      <c r="H18" s="31">
        <f t="shared" si="1"/>
        <v>0</v>
      </c>
      <c r="I18" s="31">
        <f t="shared" si="2"/>
        <v>0.52277060675822307</v>
      </c>
      <c r="J18" s="32">
        <f t="shared" si="5"/>
        <v>21.951137777777788</v>
      </c>
      <c r="K18" s="32">
        <f t="shared" si="3"/>
        <v>21.951137777777788</v>
      </c>
      <c r="L18" s="29">
        <v>17</v>
      </c>
      <c r="M18" s="33">
        <f t="shared" si="6"/>
        <v>5.8823529411764705E-2</v>
      </c>
      <c r="N18" s="29">
        <v>184</v>
      </c>
      <c r="O18" s="34">
        <f t="shared" ref="O18:P18" si="26">D18/7</f>
        <v>0.14285714285714285</v>
      </c>
      <c r="P18" s="34">
        <f t="shared" si="26"/>
        <v>0</v>
      </c>
      <c r="Q18" s="29">
        <f t="shared" si="8"/>
        <v>1288</v>
      </c>
      <c r="R18" s="29"/>
      <c r="S18" s="35">
        <v>0.63519313304721003</v>
      </c>
      <c r="T18" s="28">
        <v>260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2.7074074074074073E-2</v>
      </c>
      <c r="AD18" s="39">
        <f t="shared" si="12"/>
        <v>-3.736222222222222E-2</v>
      </c>
      <c r="AE18" s="39">
        <v>-4.9000000000000004</v>
      </c>
      <c r="AF18" s="39">
        <v>-8.8029999999999902</v>
      </c>
      <c r="AG18" s="39">
        <v>0</v>
      </c>
    </row>
    <row r="19" spans="1:33" ht="15.75" customHeight="1" x14ac:dyDescent="0.2">
      <c r="A19" s="28" t="s">
        <v>54</v>
      </c>
      <c r="B19" s="28" t="s">
        <v>169</v>
      </c>
      <c r="C19" s="15">
        <f t="shared" si="4"/>
        <v>27.79</v>
      </c>
      <c r="D19" s="29">
        <v>5</v>
      </c>
      <c r="E19" s="29">
        <v>0</v>
      </c>
      <c r="F19" s="32">
        <v>138.94999999999999</v>
      </c>
      <c r="G19" s="30">
        <v>0</v>
      </c>
      <c r="H19" s="31">
        <f t="shared" si="1"/>
        <v>0</v>
      </c>
      <c r="I19" s="31">
        <f t="shared" si="2"/>
        <v>0.3555645116148895</v>
      </c>
      <c r="J19" s="32">
        <f t="shared" si="5"/>
        <v>49.405688888888889</v>
      </c>
      <c r="K19" s="32">
        <f t="shared" si="3"/>
        <v>9.8811377777777771</v>
      </c>
      <c r="L19" s="29">
        <v>27</v>
      </c>
      <c r="M19" s="33">
        <f t="shared" si="6"/>
        <v>0.18518518518518517</v>
      </c>
      <c r="N19" s="29">
        <v>179</v>
      </c>
      <c r="O19" s="34">
        <f t="shared" ref="O19:P19" si="27">D19/7</f>
        <v>0.7142857142857143</v>
      </c>
      <c r="P19" s="34">
        <f t="shared" si="27"/>
        <v>0</v>
      </c>
      <c r="Q19" s="29">
        <f t="shared" si="8"/>
        <v>250</v>
      </c>
      <c r="R19" s="29"/>
      <c r="S19" s="35">
        <v>0.57894736842105199</v>
      </c>
      <c r="T19" s="28">
        <v>260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2.7074074074074073E-2</v>
      </c>
      <c r="AD19" s="39">
        <f t="shared" si="12"/>
        <v>-0.18681111111111109</v>
      </c>
      <c r="AE19" s="39">
        <v>-4.9000000000000004</v>
      </c>
      <c r="AF19" s="39">
        <v>-8.802999999999999</v>
      </c>
      <c r="AG19" s="39">
        <v>0</v>
      </c>
    </row>
    <row r="20" spans="1:33" ht="15.75" customHeight="1" x14ac:dyDescent="0.2">
      <c r="A20" s="28" t="s">
        <v>55</v>
      </c>
      <c r="B20" s="28" t="s">
        <v>82</v>
      </c>
      <c r="C20" s="15">
        <f t="shared" si="4"/>
        <v>26.323333333333334</v>
      </c>
      <c r="D20" s="29">
        <v>6</v>
      </c>
      <c r="E20" s="29">
        <v>0</v>
      </c>
      <c r="F20" s="32">
        <v>157.94</v>
      </c>
      <c r="G20" s="30">
        <v>0</v>
      </c>
      <c r="H20" s="31">
        <f t="shared" si="1"/>
        <v>0</v>
      </c>
      <c r="I20" s="31">
        <f t="shared" si="2"/>
        <v>0.32801587100586715</v>
      </c>
      <c r="J20" s="32">
        <f t="shared" si="5"/>
        <v>51.806826666666659</v>
      </c>
      <c r="K20" s="32">
        <f t="shared" si="3"/>
        <v>8.6344711111111092</v>
      </c>
      <c r="L20" s="29">
        <v>30</v>
      </c>
      <c r="M20" s="33">
        <f t="shared" si="6"/>
        <v>0.2</v>
      </c>
      <c r="N20" s="29">
        <v>174</v>
      </c>
      <c r="O20" s="34">
        <f t="shared" ref="O20:P20" si="28">D20/7</f>
        <v>0.8571428571428571</v>
      </c>
      <c r="P20" s="34">
        <f t="shared" si="28"/>
        <v>0</v>
      </c>
      <c r="Q20" s="29">
        <f t="shared" si="8"/>
        <v>203</v>
      </c>
      <c r="R20" s="29"/>
      <c r="S20" s="35">
        <v>0.606635071090047</v>
      </c>
      <c r="T20" s="28">
        <v>260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2.7074074074074073E-2</v>
      </c>
      <c r="AD20" s="39">
        <f t="shared" si="12"/>
        <v>-0.22417333333333334</v>
      </c>
      <c r="AE20" s="39">
        <v>-4.9000000000000004</v>
      </c>
      <c r="AF20" s="39">
        <v>-8.802999999999999</v>
      </c>
      <c r="AG20" s="39">
        <v>0</v>
      </c>
    </row>
    <row r="21" spans="1:33" ht="15.75" customHeight="1" x14ac:dyDescent="0.2">
      <c r="A21" s="28" t="s">
        <v>56</v>
      </c>
      <c r="B21" s="28" t="s">
        <v>164</v>
      </c>
      <c r="C21" s="15">
        <f t="shared" si="4"/>
        <v>23.49</v>
      </c>
      <c r="D21" s="29">
        <v>2</v>
      </c>
      <c r="E21" s="29">
        <v>0</v>
      </c>
      <c r="F21" s="32">
        <v>46.98</v>
      </c>
      <c r="G21" s="30">
        <v>0</v>
      </c>
      <c r="H21" s="31">
        <f t="shared" si="1"/>
        <v>0</v>
      </c>
      <c r="I21" s="31">
        <f t="shared" si="2"/>
        <v>0.26505482238304723</v>
      </c>
      <c r="J21" s="32">
        <f t="shared" si="5"/>
        <v>12.452275555555557</v>
      </c>
      <c r="K21" s="32">
        <f t="shared" si="3"/>
        <v>6.2261377777777787</v>
      </c>
      <c r="L21" s="29">
        <v>21</v>
      </c>
      <c r="M21" s="33">
        <f t="shared" si="6"/>
        <v>9.5238095238095233E-2</v>
      </c>
      <c r="N21" s="29">
        <v>170</v>
      </c>
      <c r="O21" s="34">
        <f t="shared" ref="O21:P21" si="29">D21/7</f>
        <v>0.2857142857142857</v>
      </c>
      <c r="P21" s="34">
        <f t="shared" si="29"/>
        <v>0</v>
      </c>
      <c r="Q21" s="29">
        <f t="shared" si="8"/>
        <v>595</v>
      </c>
      <c r="R21" s="29"/>
      <c r="S21" s="35">
        <v>0.586387434554973</v>
      </c>
      <c r="T21" s="28">
        <v>260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2.7074074074074073E-2</v>
      </c>
      <c r="AD21" s="39">
        <f t="shared" si="12"/>
        <v>-7.4724444444444441E-2</v>
      </c>
      <c r="AE21" s="39">
        <v>-4.9000000000000004</v>
      </c>
      <c r="AF21" s="39">
        <v>-8.802999999999999</v>
      </c>
      <c r="AG21" s="39">
        <v>0</v>
      </c>
    </row>
    <row r="22" spans="1:33" ht="15.75" customHeight="1" x14ac:dyDescent="0.2">
      <c r="A22" s="28" t="s">
        <v>57</v>
      </c>
      <c r="B22" s="28"/>
      <c r="C22" s="15">
        <f t="shared" si="4"/>
        <v>28.49</v>
      </c>
      <c r="D22" s="29">
        <v>4</v>
      </c>
      <c r="E22" s="29">
        <v>0</v>
      </c>
      <c r="F22" s="30">
        <v>113.96</v>
      </c>
      <c r="G22" s="30">
        <v>-19.739999999999998</v>
      </c>
      <c r="H22" s="31">
        <f t="shared" si="1"/>
        <v>0.17321867321867321</v>
      </c>
      <c r="I22" s="31">
        <f t="shared" si="2"/>
        <v>0.19449413049413045</v>
      </c>
      <c r="J22" s="32">
        <f t="shared" si="5"/>
        <v>22.164551111111106</v>
      </c>
      <c r="K22" s="32">
        <f t="shared" si="3"/>
        <v>5.5411377777777764</v>
      </c>
      <c r="L22" s="29">
        <v>29</v>
      </c>
      <c r="M22" s="33">
        <f t="shared" si="6"/>
        <v>0.13793103448275862</v>
      </c>
      <c r="N22" s="29">
        <v>166</v>
      </c>
      <c r="O22" s="34">
        <f t="shared" ref="O22:P22" si="30">D22/7</f>
        <v>0.5714285714285714</v>
      </c>
      <c r="P22" s="34">
        <f t="shared" si="30"/>
        <v>0</v>
      </c>
      <c r="Q22" s="29">
        <f t="shared" si="8"/>
        <v>290</v>
      </c>
      <c r="R22" s="29"/>
      <c r="S22" s="35">
        <v>0.31099195710455702</v>
      </c>
      <c r="T22" s="28">
        <v>260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4.9349999999999996</v>
      </c>
      <c r="Z22" s="28">
        <v>4</v>
      </c>
      <c r="AA22" s="28" t="s">
        <v>34</v>
      </c>
      <c r="AB22" s="40">
        <f t="shared" si="11"/>
        <v>-0.69</v>
      </c>
      <c r="AC22" s="41">
        <v>2.7074074074074073E-2</v>
      </c>
      <c r="AD22" s="39">
        <f t="shared" si="12"/>
        <v>-0.14944888888888888</v>
      </c>
      <c r="AE22" s="39">
        <v>-4.9000000000000004</v>
      </c>
      <c r="AF22" s="39">
        <v>-8.802999999999999</v>
      </c>
      <c r="AG22" s="39">
        <v>0</v>
      </c>
    </row>
    <row r="23" spans="1:33" ht="15.75" customHeight="1" x14ac:dyDescent="0.2">
      <c r="A23" s="28" t="s">
        <v>58</v>
      </c>
      <c r="B23" s="28" t="s">
        <v>1057</v>
      </c>
      <c r="C23" s="15">
        <f t="shared" si="4"/>
        <v>28.434444444444445</v>
      </c>
      <c r="D23" s="29">
        <v>9</v>
      </c>
      <c r="E23" s="29">
        <v>0</v>
      </c>
      <c r="F23" s="32">
        <v>255.91</v>
      </c>
      <c r="G23" s="30">
        <v>-31.040000000000003</v>
      </c>
      <c r="H23" s="31">
        <f t="shared" si="1"/>
        <v>0.12129264194443361</v>
      </c>
      <c r="I23" s="31">
        <f t="shared" si="2"/>
        <v>0.24547786331132038</v>
      </c>
      <c r="J23" s="32">
        <f t="shared" si="5"/>
        <v>62.820239999999998</v>
      </c>
      <c r="K23" s="32">
        <f t="shared" si="3"/>
        <v>6.9800266666666664</v>
      </c>
      <c r="L23" s="29">
        <v>30</v>
      </c>
      <c r="M23" s="33">
        <f t="shared" si="6"/>
        <v>0.3</v>
      </c>
      <c r="N23" s="29">
        <v>157</v>
      </c>
      <c r="O23" s="34">
        <f t="shared" ref="O23:P23" si="31">D23/7</f>
        <v>1.2857142857142858</v>
      </c>
      <c r="P23" s="34">
        <f t="shared" si="31"/>
        <v>0</v>
      </c>
      <c r="Q23" s="29">
        <f t="shared" si="8"/>
        <v>122</v>
      </c>
      <c r="R23" s="29"/>
      <c r="S23" s="35">
        <v>0.34688346883468801</v>
      </c>
      <c r="T23" s="28">
        <v>260</v>
      </c>
      <c r="U23" s="36" t="s">
        <v>33</v>
      </c>
      <c r="V23" s="37" t="s">
        <v>33</v>
      </c>
      <c r="W23" s="28">
        <v>2</v>
      </c>
      <c r="X23" s="38">
        <f t="shared" si="9"/>
        <v>0.22222222222222221</v>
      </c>
      <c r="Y23" s="39">
        <f t="shared" si="10"/>
        <v>15.520000000000001</v>
      </c>
      <c r="Z23" s="28">
        <v>0</v>
      </c>
      <c r="AA23" s="28" t="s">
        <v>34</v>
      </c>
      <c r="AB23" s="40">
        <f t="shared" si="11"/>
        <v>-0.69</v>
      </c>
      <c r="AC23" s="41">
        <v>2.7074074074074073E-2</v>
      </c>
      <c r="AD23" s="39">
        <f t="shared" si="12"/>
        <v>-0.33626</v>
      </c>
      <c r="AE23" s="39">
        <v>-4.9000000000000004</v>
      </c>
      <c r="AF23" s="39">
        <v>-8.802999999999999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25.323333333333334</v>
      </c>
      <c r="D24" s="29">
        <v>9</v>
      </c>
      <c r="E24" s="29">
        <v>0</v>
      </c>
      <c r="F24" s="32">
        <v>227.91</v>
      </c>
      <c r="G24" s="32">
        <v>-29.029999999999998</v>
      </c>
      <c r="H24" s="31">
        <f t="shared" si="1"/>
        <v>0.12737484094598744</v>
      </c>
      <c r="I24" s="31">
        <f t="shared" si="2"/>
        <v>0.16905901452327676</v>
      </c>
      <c r="J24" s="32">
        <f t="shared" si="5"/>
        <v>38.530240000000006</v>
      </c>
      <c r="K24" s="32">
        <f t="shared" si="3"/>
        <v>4.2811377777777784</v>
      </c>
      <c r="L24" s="29">
        <v>23</v>
      </c>
      <c r="M24" s="33">
        <f t="shared" si="6"/>
        <v>0.39130434782608697</v>
      </c>
      <c r="N24" s="29">
        <v>152</v>
      </c>
      <c r="O24" s="34">
        <f t="shared" ref="O24:P24" si="32">D24/7</f>
        <v>1.2857142857142858</v>
      </c>
      <c r="P24" s="34">
        <f t="shared" si="32"/>
        <v>0</v>
      </c>
      <c r="Q24" s="29">
        <f t="shared" si="8"/>
        <v>118</v>
      </c>
      <c r="R24" s="29"/>
      <c r="S24" s="35">
        <v>0.40909090909090901</v>
      </c>
      <c r="T24" s="28">
        <v>260</v>
      </c>
      <c r="U24" s="36" t="s">
        <v>33</v>
      </c>
      <c r="V24" s="37" t="s">
        <v>33</v>
      </c>
      <c r="W24" s="28">
        <v>6</v>
      </c>
      <c r="X24" s="38">
        <f t="shared" si="9"/>
        <v>0.66666666666666663</v>
      </c>
      <c r="Y24" s="39">
        <f t="shared" si="10"/>
        <v>2.4191666666666665</v>
      </c>
      <c r="Z24" s="28">
        <v>6</v>
      </c>
      <c r="AA24" s="28" t="s">
        <v>34</v>
      </c>
      <c r="AB24" s="40">
        <f t="shared" si="11"/>
        <v>-0.69</v>
      </c>
      <c r="AC24" s="41">
        <v>2.7074074074074073E-2</v>
      </c>
      <c r="AD24" s="39">
        <f t="shared" si="12"/>
        <v>-0.33626</v>
      </c>
      <c r="AE24" s="39">
        <v>-4.9000000000000004</v>
      </c>
      <c r="AF24" s="39">
        <v>-8.802999999999999</v>
      </c>
      <c r="AG24" s="39">
        <v>-2.5</v>
      </c>
    </row>
    <row r="25" spans="1:33" ht="15.75" customHeight="1" x14ac:dyDescent="0.2">
      <c r="A25" s="14" t="s">
        <v>60</v>
      </c>
      <c r="B25" s="14" t="s">
        <v>1058</v>
      </c>
      <c r="C25" s="15">
        <f t="shared" si="4"/>
        <v>25.99</v>
      </c>
      <c r="D25" s="16">
        <v>9</v>
      </c>
      <c r="E25" s="16">
        <v>0</v>
      </c>
      <c r="F25" s="17">
        <v>233.91</v>
      </c>
      <c r="G25" s="17">
        <v>-24.2</v>
      </c>
      <c r="H25" s="31">
        <f t="shared" si="1"/>
        <v>0.10345859518618272</v>
      </c>
      <c r="I25" s="31">
        <f t="shared" si="2"/>
        <v>0.20686263947672182</v>
      </c>
      <c r="J25" s="32">
        <f t="shared" si="5"/>
        <v>48.387239999999998</v>
      </c>
      <c r="K25" s="32">
        <f t="shared" si="3"/>
        <v>5.37636</v>
      </c>
      <c r="L25" s="16">
        <v>39</v>
      </c>
      <c r="M25" s="33">
        <f t="shared" si="6"/>
        <v>0.23076923076923078</v>
      </c>
      <c r="N25" s="16">
        <v>142</v>
      </c>
      <c r="O25" s="34">
        <f t="shared" ref="O25:P25" si="33">D25/7</f>
        <v>1.2857142857142858</v>
      </c>
      <c r="P25" s="34">
        <f t="shared" si="33"/>
        <v>0</v>
      </c>
      <c r="Q25" s="29">
        <f t="shared" si="8"/>
        <v>110</v>
      </c>
      <c r="R25" s="29"/>
      <c r="S25" s="21">
        <v>0.53892215568862278</v>
      </c>
      <c r="T25" s="28">
        <v>260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6.05</v>
      </c>
      <c r="Z25" s="14">
        <v>4</v>
      </c>
      <c r="AA25" s="28" t="s">
        <v>34</v>
      </c>
      <c r="AB25" s="40">
        <f t="shared" si="11"/>
        <v>-0.69</v>
      </c>
      <c r="AC25" s="41">
        <v>2.7074074074074073E-2</v>
      </c>
      <c r="AD25" s="39">
        <f t="shared" si="12"/>
        <v>-0.33626</v>
      </c>
      <c r="AE25" s="25">
        <v>-4.9000000000000004</v>
      </c>
      <c r="AF25" s="25">
        <v>-8.8000000000000007</v>
      </c>
      <c r="AG25" s="25">
        <v>-2.6</v>
      </c>
    </row>
    <row r="26" spans="1:33" ht="15.75" customHeight="1" x14ac:dyDescent="0.2">
      <c r="A26" s="14" t="s">
        <v>61</v>
      </c>
      <c r="B26" s="14" t="s">
        <v>1059</v>
      </c>
      <c r="C26" s="15">
        <f t="shared" si="4"/>
        <v>25.19</v>
      </c>
      <c r="D26" s="16">
        <v>5</v>
      </c>
      <c r="E26" s="16">
        <v>0</v>
      </c>
      <c r="F26" s="17">
        <v>125.95</v>
      </c>
      <c r="G26" s="17">
        <v>-10.82</v>
      </c>
      <c r="H26" s="31">
        <f t="shared" si="1"/>
        <v>8.5907105994442234E-2</v>
      </c>
      <c r="I26" s="31">
        <f t="shared" si="2"/>
        <v>0.21663905429844341</v>
      </c>
      <c r="J26" s="32">
        <f t="shared" si="5"/>
        <v>27.285688888888949</v>
      </c>
      <c r="K26" s="32">
        <f t="shared" si="3"/>
        <v>5.4571377777777901</v>
      </c>
      <c r="L26" s="16">
        <v>23</v>
      </c>
      <c r="M26" s="33">
        <f t="shared" si="6"/>
        <v>0.21739130434782608</v>
      </c>
      <c r="N26" s="16">
        <v>132</v>
      </c>
      <c r="O26" s="34">
        <f t="shared" ref="O26:P26" si="34">D26/7</f>
        <v>0.7142857142857143</v>
      </c>
      <c r="P26" s="34">
        <f t="shared" si="34"/>
        <v>0</v>
      </c>
      <c r="Q26" s="29">
        <f t="shared" si="8"/>
        <v>184</v>
      </c>
      <c r="R26" s="29"/>
      <c r="S26" s="21">
        <v>0.66043613707165105</v>
      </c>
      <c r="T26" s="28">
        <v>0</v>
      </c>
      <c r="U26" s="36" t="s">
        <v>33</v>
      </c>
      <c r="V26" s="37" t="s">
        <v>33</v>
      </c>
      <c r="W26" s="14">
        <v>3</v>
      </c>
      <c r="X26" s="38">
        <f t="shared" si="9"/>
        <v>0.6</v>
      </c>
      <c r="Y26" s="39">
        <f t="shared" si="10"/>
        <v>2.1640000000000001</v>
      </c>
      <c r="Z26" s="14">
        <v>2</v>
      </c>
      <c r="AA26" s="28" t="s">
        <v>34</v>
      </c>
      <c r="AB26" s="40">
        <f t="shared" si="11"/>
        <v>-0.69</v>
      </c>
      <c r="AC26" s="41">
        <v>2.7074074074074073E-2</v>
      </c>
      <c r="AD26" s="39">
        <f t="shared" si="12"/>
        <v>-0.18681111111111109</v>
      </c>
      <c r="AE26" s="25">
        <v>-4.95</v>
      </c>
      <c r="AF26" s="25">
        <v>-8.8029999999999902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23.323333333333334</v>
      </c>
      <c r="D27" s="16">
        <v>3</v>
      </c>
      <c r="E27" s="16">
        <v>0</v>
      </c>
      <c r="F27" s="17">
        <v>69.97</v>
      </c>
      <c r="G27" s="17">
        <v>-6.92</v>
      </c>
      <c r="H27" s="31">
        <f t="shared" si="1"/>
        <v>9.8899528369301132E-2</v>
      </c>
      <c r="I27" s="31">
        <f t="shared" si="2"/>
        <v>0.15983154685341375</v>
      </c>
      <c r="J27" s="32">
        <f t="shared" si="5"/>
        <v>11.183413333333359</v>
      </c>
      <c r="K27" s="32">
        <f t="shared" si="3"/>
        <v>3.7278044444444531</v>
      </c>
      <c r="L27" s="16">
        <v>22</v>
      </c>
      <c r="M27" s="33">
        <f t="shared" si="6"/>
        <v>0.13636363636363635</v>
      </c>
      <c r="N27" s="16">
        <v>129</v>
      </c>
      <c r="O27" s="34">
        <f t="shared" ref="O27:P27" si="35">D27/7</f>
        <v>0.42857142857142855</v>
      </c>
      <c r="P27" s="34">
        <f t="shared" si="35"/>
        <v>0</v>
      </c>
      <c r="Q27" s="29">
        <f t="shared" si="8"/>
        <v>301</v>
      </c>
      <c r="R27" s="29"/>
      <c r="S27" s="21">
        <v>0.45967741935483869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3.46</v>
      </c>
      <c r="Z27" s="14">
        <v>2</v>
      </c>
      <c r="AA27" s="28" t="s">
        <v>34</v>
      </c>
      <c r="AB27" s="40">
        <f t="shared" si="11"/>
        <v>-0.69</v>
      </c>
      <c r="AC27" s="41">
        <v>2.7074074074074073E-2</v>
      </c>
      <c r="AD27" s="39">
        <f t="shared" si="12"/>
        <v>-0.11208666666666667</v>
      </c>
      <c r="AE27" s="25">
        <v>-4.95</v>
      </c>
      <c r="AF27" s="25">
        <v>-8.8029999999999902</v>
      </c>
      <c r="AG27" s="25">
        <v>0</v>
      </c>
    </row>
    <row r="28" spans="1:33" ht="15.75" customHeight="1" x14ac:dyDescent="0.2">
      <c r="A28" s="14" t="s">
        <v>63</v>
      </c>
      <c r="B28" s="14" t="s">
        <v>232</v>
      </c>
      <c r="C28" s="15">
        <f t="shared" si="4"/>
        <v>21.561428571428571</v>
      </c>
      <c r="D28" s="16">
        <v>7</v>
      </c>
      <c r="E28" s="16">
        <v>0</v>
      </c>
      <c r="F28" s="17">
        <v>150.93</v>
      </c>
      <c r="G28" s="17">
        <v>-5.8400000000000007</v>
      </c>
      <c r="H28" s="31">
        <f t="shared" si="1"/>
        <v>3.8693434042271255E-2</v>
      </c>
      <c r="I28" s="31">
        <f t="shared" si="2"/>
        <v>0.17172175475017903</v>
      </c>
      <c r="J28" s="32">
        <f t="shared" si="5"/>
        <v>25.917964444444522</v>
      </c>
      <c r="K28" s="32">
        <f t="shared" si="3"/>
        <v>3.7025663492063603</v>
      </c>
      <c r="L28" s="16">
        <v>23</v>
      </c>
      <c r="M28" s="33">
        <f t="shared" si="6"/>
        <v>0.30434782608695654</v>
      </c>
      <c r="N28" s="16">
        <v>122</v>
      </c>
      <c r="O28" s="34">
        <f t="shared" ref="O28:P28" si="36">D28/7</f>
        <v>1</v>
      </c>
      <c r="P28" s="34">
        <f t="shared" si="36"/>
        <v>0</v>
      </c>
      <c r="Q28" s="29">
        <f t="shared" si="8"/>
        <v>122</v>
      </c>
      <c r="R28" s="29"/>
      <c r="S28" s="21">
        <v>0.54736842105263162</v>
      </c>
      <c r="T28" s="14" t="s">
        <v>33</v>
      </c>
      <c r="U28" s="22" t="s">
        <v>33</v>
      </c>
      <c r="V28" s="43" t="s">
        <v>1060</v>
      </c>
      <c r="W28" s="14">
        <v>4</v>
      </c>
      <c r="X28" s="38">
        <f t="shared" si="9"/>
        <v>0.5714285714285714</v>
      </c>
      <c r="Y28" s="39">
        <f t="shared" si="10"/>
        <v>0.83428571428571441</v>
      </c>
      <c r="Z28" s="14">
        <v>3</v>
      </c>
      <c r="AA28" s="28" t="s">
        <v>34</v>
      </c>
      <c r="AB28" s="40">
        <f t="shared" si="11"/>
        <v>-0.69</v>
      </c>
      <c r="AC28" s="41">
        <v>2.7074074074074073E-2</v>
      </c>
      <c r="AD28" s="39">
        <f t="shared" si="12"/>
        <v>-0.26153555555555552</v>
      </c>
      <c r="AE28" s="25">
        <v>-4.95</v>
      </c>
      <c r="AF28" s="25">
        <v>-8.8029999999999902</v>
      </c>
      <c r="AG28" s="25">
        <v>0</v>
      </c>
    </row>
    <row r="29" spans="1:33" ht="15.75" customHeight="1" x14ac:dyDescent="0.2">
      <c r="A29" s="14" t="s">
        <v>65</v>
      </c>
      <c r="B29" s="28" t="s">
        <v>82</v>
      </c>
      <c r="C29" s="15">
        <f t="shared" si="4"/>
        <v>20.99</v>
      </c>
      <c r="D29" s="16">
        <v>9</v>
      </c>
      <c r="E29" s="16">
        <v>0</v>
      </c>
      <c r="F29" s="17">
        <v>188.91</v>
      </c>
      <c r="G29" s="17">
        <v>-12.42</v>
      </c>
      <c r="H29" s="31">
        <f t="shared" si="1"/>
        <v>6.5745593139590289E-2</v>
      </c>
      <c r="I29" s="31">
        <f t="shared" si="2"/>
        <v>0.1587478701895082</v>
      </c>
      <c r="J29" s="32">
        <f t="shared" si="5"/>
        <v>29.989060157499996</v>
      </c>
      <c r="K29" s="32">
        <f t="shared" si="3"/>
        <v>3.3321177952777772</v>
      </c>
      <c r="L29" s="16">
        <v>16</v>
      </c>
      <c r="M29" s="33">
        <f t="shared" si="6"/>
        <v>0.5625</v>
      </c>
      <c r="N29" s="16">
        <v>116</v>
      </c>
      <c r="O29" s="34">
        <f t="shared" ref="O29:P29" si="37">D29/7</f>
        <v>1.2857142857142858</v>
      </c>
      <c r="P29" s="34">
        <f t="shared" si="37"/>
        <v>0</v>
      </c>
      <c r="Q29" s="29">
        <f t="shared" si="8"/>
        <v>90</v>
      </c>
      <c r="R29" s="29"/>
      <c r="S29" s="21">
        <v>0.6269315673289183</v>
      </c>
      <c r="T29" s="14" t="s">
        <v>33</v>
      </c>
      <c r="U29" s="22" t="s">
        <v>33</v>
      </c>
      <c r="V29" s="43" t="s">
        <v>1060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2.7074074074074073E-2</v>
      </c>
      <c r="AD29" s="39">
        <f t="shared" si="12"/>
        <v>-0.33626</v>
      </c>
      <c r="AE29" s="25">
        <v>-4.95</v>
      </c>
      <c r="AF29" s="25">
        <v>-8.1420199825000008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21.878888888888891</v>
      </c>
      <c r="D30" s="16">
        <v>9</v>
      </c>
      <c r="E30" s="16">
        <v>0</v>
      </c>
      <c r="F30" s="17">
        <v>196.91000000000003</v>
      </c>
      <c r="G30" s="17">
        <v>-11.64</v>
      </c>
      <c r="H30" s="31">
        <f t="shared" si="1"/>
        <v>5.9113300492610835E-2</v>
      </c>
      <c r="I30" s="31">
        <f t="shared" si="2"/>
        <v>0.21518088865979373</v>
      </c>
      <c r="J30" s="32">
        <f t="shared" si="5"/>
        <v>42.371268785999987</v>
      </c>
      <c r="K30" s="32">
        <f t="shared" si="3"/>
        <v>4.7079187539999987</v>
      </c>
      <c r="L30" s="16">
        <v>27</v>
      </c>
      <c r="M30" s="33">
        <f t="shared" si="6"/>
        <v>0.33333333333333331</v>
      </c>
      <c r="N30" s="16">
        <v>98</v>
      </c>
      <c r="O30" s="34">
        <f t="shared" ref="O30:P30" si="38">D30/7</f>
        <v>1.2857142857142858</v>
      </c>
      <c r="P30" s="34">
        <f t="shared" si="38"/>
        <v>0</v>
      </c>
      <c r="Q30" s="29">
        <f t="shared" si="8"/>
        <v>76</v>
      </c>
      <c r="R30" s="29"/>
      <c r="S30" s="21">
        <v>0.65116279069767447</v>
      </c>
      <c r="T30" s="14" t="s">
        <v>33</v>
      </c>
      <c r="U30" s="22" t="s">
        <v>33</v>
      </c>
      <c r="V30" s="43" t="s">
        <v>1060</v>
      </c>
      <c r="W30" s="14">
        <v>0</v>
      </c>
      <c r="X30" s="38">
        <f t="shared" si="9"/>
        <v>0</v>
      </c>
      <c r="Y30" s="39">
        <f t="shared" si="10"/>
        <v>11.64</v>
      </c>
      <c r="Z30" s="14">
        <v>1</v>
      </c>
      <c r="AA30" s="28" t="s">
        <v>34</v>
      </c>
      <c r="AB30" s="40">
        <f t="shared" si="11"/>
        <v>-0.69</v>
      </c>
      <c r="AC30" s="41">
        <v>2.7074074074074073E-2</v>
      </c>
      <c r="AD30" s="39">
        <f t="shared" si="12"/>
        <v>-0.33626</v>
      </c>
      <c r="AE30" s="25">
        <v>-4.95</v>
      </c>
      <c r="AF30" s="25">
        <v>-7.6084412459999999</v>
      </c>
      <c r="AG30" s="25">
        <v>0</v>
      </c>
    </row>
    <row r="31" spans="1:33" ht="15.75" customHeight="1" x14ac:dyDescent="0.2">
      <c r="A31" s="14" t="s">
        <v>67</v>
      </c>
      <c r="B31" s="49" t="s">
        <v>1061</v>
      </c>
      <c r="C31" s="15">
        <f t="shared" si="4"/>
        <v>20.72684210526316</v>
      </c>
      <c r="D31" s="16">
        <v>19</v>
      </c>
      <c r="E31" s="16">
        <v>6</v>
      </c>
      <c r="F31" s="17">
        <v>393.81000000000006</v>
      </c>
      <c r="G31" s="44">
        <v>-8.4999999999999982</v>
      </c>
      <c r="H31" s="31">
        <f t="shared" si="1"/>
        <v>2.1584012594906166E-2</v>
      </c>
      <c r="I31" s="31">
        <f t="shared" si="2"/>
        <v>0.22071108936740511</v>
      </c>
      <c r="J31" s="32">
        <f t="shared" si="5"/>
        <v>86.91823410377782</v>
      </c>
      <c r="K31" s="32">
        <f t="shared" si="3"/>
        <v>4.5746439001988328</v>
      </c>
      <c r="L31" s="16">
        <v>33</v>
      </c>
      <c r="M31" s="33">
        <f t="shared" si="6"/>
        <v>0.5757575757575758</v>
      </c>
      <c r="N31" s="16">
        <v>79</v>
      </c>
      <c r="O31" s="34">
        <f t="shared" ref="O31:P32" si="39">D31/7</f>
        <v>2.7142857142857144</v>
      </c>
      <c r="P31" s="34">
        <f t="shared" si="39"/>
        <v>0.8571428571428571</v>
      </c>
      <c r="Q31" s="29">
        <f t="shared" si="8"/>
        <v>22</v>
      </c>
      <c r="R31" s="29"/>
      <c r="S31" s="21">
        <v>0.54421768707482998</v>
      </c>
      <c r="T31" s="14">
        <v>260</v>
      </c>
      <c r="U31" s="22" t="s">
        <v>33</v>
      </c>
      <c r="V31" s="43" t="s">
        <v>1060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2.7074074074074073E-2</v>
      </c>
      <c r="AD31" s="39">
        <f t="shared" si="12"/>
        <v>-0.70988222222222219</v>
      </c>
      <c r="AE31" s="45">
        <v>-4.95</v>
      </c>
      <c r="AF31" s="45">
        <v>-7.6084412460000008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22.990000000000002</v>
      </c>
      <c r="D32" s="54">
        <v>5</v>
      </c>
      <c r="E32" s="54">
        <v>5</v>
      </c>
      <c r="F32" s="55">
        <v>114.95</v>
      </c>
      <c r="G32" s="55">
        <v>-4.16</v>
      </c>
      <c r="H32" s="31">
        <f t="shared" si="1"/>
        <v>3.6189647672901261E-2</v>
      </c>
      <c r="I32" s="31">
        <f t="shared" si="2"/>
        <v>0.26592851377893773</v>
      </c>
      <c r="J32" s="32">
        <f t="shared" si="5"/>
        <v>30.56848265888889</v>
      </c>
      <c r="K32" s="32">
        <f t="shared" si="3"/>
        <v>6.1136965317777783</v>
      </c>
      <c r="L32" s="54">
        <v>29</v>
      </c>
      <c r="M32" s="33">
        <f t="shared" si="6"/>
        <v>0.17241379310344829</v>
      </c>
      <c r="N32" s="54">
        <v>58</v>
      </c>
      <c r="O32" s="34">
        <f t="shared" si="39"/>
        <v>0.7142857142857143</v>
      </c>
      <c r="P32" s="34">
        <f t="shared" si="39"/>
        <v>0.7142857142857143</v>
      </c>
      <c r="Q32" s="29">
        <f t="shared" si="8"/>
        <v>40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0.78504672897196259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2.7074074074074073E-2</v>
      </c>
      <c r="AD32" s="39">
        <f t="shared" si="12"/>
        <v>-0.18681111111111109</v>
      </c>
      <c r="AE32" s="60">
        <v>-4.95</v>
      </c>
      <c r="AF32" s="60">
        <v>-7.6084412459999999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9.5" customWidth="1"/>
    <col min="22" max="22" width="57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Handles - 3 Inch Curved Bar Pulls - 25 Pack of Kitchen Cabinet Hardware")</f>
        <v>Oil Rubbed Bronze Kitchen Cabinet Handles - 3 Inch Curved Bar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Info!B1:BJ5000""),2,FALSE),"""")"),"B07XTPNYQH")</f>
        <v>B07XTPNYQH</v>
      </c>
      <c r="B2" s="2" t="s">
        <v>1062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83.75" customHeight="1" x14ac:dyDescent="0.2">
      <c r="A3" s="83" t="s">
        <v>30</v>
      </c>
      <c r="B3" s="80"/>
      <c r="C3" s="3">
        <f>((AE32+AF32)/0.85)*-1</f>
        <v>29.268932570312472</v>
      </c>
      <c r="D3" s="4">
        <f>SUM(D4:D99702)</f>
        <v>895</v>
      </c>
      <c r="E3" s="4"/>
      <c r="F3" s="5">
        <f t="shared" ref="F3:G3" si="0">SUM(F4:F99702)</f>
        <v>37852.660000000003</v>
      </c>
      <c r="G3" s="5">
        <f t="shared" si="0"/>
        <v>-0.22000000000000003</v>
      </c>
      <c r="H3" s="6">
        <f t="shared" ref="H3:H32" si="1">G3/F3*-1</f>
        <v>5.8120089843091611E-6</v>
      </c>
      <c r="I3" s="7">
        <f t="shared" ref="I3:I32" si="2">J3/F3</f>
        <v>0.26573924892313194</v>
      </c>
      <c r="J3" s="5">
        <f>SUM(J4:J99702)</f>
        <v>10058.937438142681</v>
      </c>
      <c r="K3" s="5">
        <f t="shared" ref="K3:K32" si="3">J3/D3</f>
        <v>11.239036243734839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Sheet!a1:g5000""),2,FALSE),"""")"),"6 - March
7 - April
12 - May
12 - June
12 - July
12 - Aug
12 - Sept
12 - Oct
12 - Nov
10 - Dec
6 - Jan
6 - Feb")</f>
        <v>6 - March
7 - April
12 - May
12 - June
12 - July
12 - Aug
12 - Sept
12 - Oct
12 - Nov
10 - Dec
6 - Jan
6 -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QTY-5")</f>
        <v>Del QTY-5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QTY-672")</f>
        <v>US QTY-672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-99.865755611452315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Info!B2:BZ3000""),37,FALSE)),"""")*-1"),-18.5985926847656)</f>
        <v>-18.598592684765599</v>
      </c>
      <c r="AG3" s="5">
        <f>SUM(AG4:AG99702)</f>
        <v>-26.889999999999993</v>
      </c>
    </row>
    <row r="4" spans="1:33" ht="15.75" customHeight="1" x14ac:dyDescent="0.2">
      <c r="A4" s="14" t="s">
        <v>31</v>
      </c>
      <c r="B4" s="14" t="s">
        <v>1063</v>
      </c>
      <c r="C4" s="15">
        <f t="shared" ref="C4:C32" si="4">IFERROR(F4/D4," - ")</f>
        <v>37.838101265822765</v>
      </c>
      <c r="D4" s="16">
        <v>79</v>
      </c>
      <c r="E4" s="16">
        <v>2</v>
      </c>
      <c r="F4" s="17">
        <v>2989.2099999999982</v>
      </c>
      <c r="G4" s="17">
        <v>0</v>
      </c>
      <c r="H4" s="18">
        <f t="shared" si="1"/>
        <v>0</v>
      </c>
      <c r="I4" s="18">
        <f t="shared" si="2"/>
        <v>0.20362335112081278</v>
      </c>
      <c r="J4" s="17">
        <f t="shared" ref="J4:J32" si="5">F4*0.85+G4+AF4*D4+D4*AE4+AG4+AD4</f>
        <v>608.67295740384441</v>
      </c>
      <c r="K4" s="17">
        <f t="shared" si="3"/>
        <v>7.704720979795499</v>
      </c>
      <c r="L4" s="16">
        <v>121</v>
      </c>
      <c r="M4" s="19">
        <f t="shared" ref="M4:M32" si="6">IFERROR(D4/L4,"-")</f>
        <v>0.65289256198347112</v>
      </c>
      <c r="N4" s="16">
        <v>237</v>
      </c>
      <c r="O4" s="20">
        <f t="shared" ref="O4:P4" si="7">D4/7</f>
        <v>11.285714285714286</v>
      </c>
      <c r="P4" s="20">
        <f t="shared" si="7"/>
        <v>0.2857142857142857</v>
      </c>
      <c r="Q4" s="16">
        <f t="shared" ref="Q4:Q32" si="8">ROUNDDOWN(N4/(O4+P4),0)</f>
        <v>20</v>
      </c>
      <c r="R4" s="16"/>
      <c r="S4" s="21">
        <v>1.31403762662807</v>
      </c>
      <c r="T4" s="14">
        <v>1040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7.6312499999999991E-2</v>
      </c>
      <c r="AD4" s="25">
        <f t="shared" ref="AD4:AD32" si="12">IFERROR(AB4*AC4*D4*2,0)</f>
        <v>-8.3195887499999976</v>
      </c>
      <c r="AE4" s="25">
        <v>-6.18</v>
      </c>
      <c r="AF4" s="25">
        <v>-18.172353846153847</v>
      </c>
      <c r="AG4" s="25">
        <v>0</v>
      </c>
    </row>
    <row r="5" spans="1:33" ht="15.75" customHeight="1" x14ac:dyDescent="0.2">
      <c r="A5" s="28" t="s">
        <v>35</v>
      </c>
      <c r="B5" s="28" t="s">
        <v>1064</v>
      </c>
      <c r="C5" s="15">
        <f t="shared" si="4"/>
        <v>39.404444444444458</v>
      </c>
      <c r="D5" s="29">
        <v>54</v>
      </c>
      <c r="E5" s="29">
        <v>3</v>
      </c>
      <c r="F5" s="30">
        <v>2127.8400000000006</v>
      </c>
      <c r="G5" s="30">
        <v>0</v>
      </c>
      <c r="H5" s="31">
        <f t="shared" si="1"/>
        <v>0</v>
      </c>
      <c r="I5" s="31">
        <f t="shared" si="2"/>
        <v>0.22913947252279637</v>
      </c>
      <c r="J5" s="32">
        <f t="shared" si="5"/>
        <v>487.57213521290714</v>
      </c>
      <c r="K5" s="32">
        <f t="shared" si="3"/>
        <v>9.029113615053836</v>
      </c>
      <c r="L5" s="29">
        <v>221</v>
      </c>
      <c r="M5" s="33">
        <f t="shared" si="6"/>
        <v>0.24434389140271492</v>
      </c>
      <c r="N5" s="29">
        <v>232</v>
      </c>
      <c r="O5" s="34">
        <f t="shared" ref="O5:P5" si="13">D5/7</f>
        <v>7.7142857142857144</v>
      </c>
      <c r="P5" s="34">
        <f t="shared" si="13"/>
        <v>0.42857142857142855</v>
      </c>
      <c r="Q5" s="29">
        <f t="shared" si="8"/>
        <v>28</v>
      </c>
      <c r="R5" s="29"/>
      <c r="S5" s="35">
        <v>1.2388515577275501</v>
      </c>
      <c r="T5" s="28">
        <v>1040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8.1384287369640804E-2</v>
      </c>
      <c r="AD5" s="39">
        <f t="shared" si="12"/>
        <v>-6.0647570947856329</v>
      </c>
      <c r="AE5" s="39">
        <v>-6.18</v>
      </c>
      <c r="AF5" s="39">
        <v>-18.172353846153847</v>
      </c>
      <c r="AG5" s="39">
        <v>0</v>
      </c>
    </row>
    <row r="6" spans="1:33" ht="15.75" customHeight="1" x14ac:dyDescent="0.2">
      <c r="A6" s="28" t="s">
        <v>37</v>
      </c>
      <c r="B6" s="28" t="s">
        <v>1065</v>
      </c>
      <c r="C6" s="15">
        <f t="shared" si="4"/>
        <v>42.589999999999989</v>
      </c>
      <c r="D6" s="29">
        <v>60</v>
      </c>
      <c r="E6" s="29">
        <v>2</v>
      </c>
      <c r="F6" s="30">
        <v>2555.3999999999992</v>
      </c>
      <c r="G6" s="30">
        <v>-0.06</v>
      </c>
      <c r="H6" s="31">
        <f t="shared" si="1"/>
        <v>2.3479690068091109E-5</v>
      </c>
      <c r="I6" s="31">
        <f t="shared" si="2"/>
        <v>0.27555684024579402</v>
      </c>
      <c r="J6" s="32">
        <f t="shared" si="5"/>
        <v>704.15794956410184</v>
      </c>
      <c r="K6" s="32">
        <f t="shared" si="3"/>
        <v>11.735965826068364</v>
      </c>
      <c r="L6" s="29">
        <v>250</v>
      </c>
      <c r="M6" s="33">
        <f t="shared" si="6"/>
        <v>0.24</v>
      </c>
      <c r="N6" s="29">
        <v>188</v>
      </c>
      <c r="O6" s="34">
        <f t="shared" ref="O6:P6" si="14">D6/7</f>
        <v>8.5714285714285712</v>
      </c>
      <c r="P6" s="34">
        <f t="shared" si="14"/>
        <v>0.2857142857142857</v>
      </c>
      <c r="Q6" s="29">
        <f t="shared" si="8"/>
        <v>21</v>
      </c>
      <c r="R6" s="29"/>
      <c r="S6" s="35">
        <v>1.47212894560107</v>
      </c>
      <c r="T6" s="28">
        <v>1040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8.1290092592592608E-2</v>
      </c>
      <c r="AD6" s="39">
        <f t="shared" si="12"/>
        <v>-6.730819666666668</v>
      </c>
      <c r="AE6" s="39">
        <v>-6.18</v>
      </c>
      <c r="AF6" s="39">
        <v>-18.172353846153847</v>
      </c>
      <c r="AG6" s="39">
        <v>0</v>
      </c>
    </row>
    <row r="7" spans="1:33" ht="15.75" customHeight="1" x14ac:dyDescent="0.2">
      <c r="A7" s="28" t="s">
        <v>39</v>
      </c>
      <c r="B7" s="28" t="s">
        <v>514</v>
      </c>
      <c r="C7" s="15">
        <f t="shared" si="4"/>
        <v>45.910566037735826</v>
      </c>
      <c r="D7" s="29">
        <v>53</v>
      </c>
      <c r="E7" s="29">
        <v>0</v>
      </c>
      <c r="F7" s="30">
        <v>2433.2599999999989</v>
      </c>
      <c r="G7" s="30">
        <v>0</v>
      </c>
      <c r="H7" s="31">
        <f t="shared" si="1"/>
        <v>0</v>
      </c>
      <c r="I7" s="31">
        <f t="shared" si="2"/>
        <v>0.31712627864742082</v>
      </c>
      <c r="J7" s="32">
        <f t="shared" si="5"/>
        <v>771.65068878162276</v>
      </c>
      <c r="K7" s="32">
        <f t="shared" si="3"/>
        <v>14.559446958143825</v>
      </c>
      <c r="L7" s="29">
        <v>230</v>
      </c>
      <c r="M7" s="33">
        <f t="shared" si="6"/>
        <v>0.23043478260869565</v>
      </c>
      <c r="N7" s="29">
        <v>369</v>
      </c>
      <c r="O7" s="34">
        <f t="shared" ref="O7:P7" si="15">D7/7</f>
        <v>7.5714285714285712</v>
      </c>
      <c r="P7" s="34">
        <f t="shared" si="15"/>
        <v>0</v>
      </c>
      <c r="Q7" s="29">
        <f t="shared" si="8"/>
        <v>48</v>
      </c>
      <c r="R7" s="29"/>
      <c r="S7" s="35">
        <v>1.48461538461538</v>
      </c>
      <c r="T7" s="28">
        <v>1040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8.1290092592592608E-2</v>
      </c>
      <c r="AD7" s="39">
        <f t="shared" si="12"/>
        <v>-5.9455573722222228</v>
      </c>
      <c r="AE7" s="39">
        <v>-6.18</v>
      </c>
      <c r="AF7" s="39">
        <v>-18.172353846153847</v>
      </c>
      <c r="AG7" s="39">
        <v>0</v>
      </c>
    </row>
    <row r="8" spans="1:33" ht="15.75" customHeight="1" x14ac:dyDescent="0.2">
      <c r="A8" s="28" t="s">
        <v>41</v>
      </c>
      <c r="B8" s="28" t="s">
        <v>1066</v>
      </c>
      <c r="C8" s="15">
        <f t="shared" si="4"/>
        <v>48.05019999999999</v>
      </c>
      <c r="D8" s="29">
        <v>50</v>
      </c>
      <c r="E8" s="29">
        <v>5</v>
      </c>
      <c r="F8" s="30">
        <v>2402.5099999999993</v>
      </c>
      <c r="G8" s="30">
        <v>0</v>
      </c>
      <c r="H8" s="31">
        <f t="shared" si="1"/>
        <v>0</v>
      </c>
      <c r="I8" s="31">
        <f t="shared" si="2"/>
        <v>0.3409036730798668</v>
      </c>
      <c r="J8" s="32">
        <f t="shared" si="5"/>
        <v>819.02448361111055</v>
      </c>
      <c r="K8" s="32">
        <f t="shared" si="3"/>
        <v>16.380489672222211</v>
      </c>
      <c r="L8" s="29">
        <v>161</v>
      </c>
      <c r="M8" s="33">
        <f t="shared" si="6"/>
        <v>0.3105590062111801</v>
      </c>
      <c r="N8" s="29">
        <v>319</v>
      </c>
      <c r="O8" s="34">
        <f t="shared" ref="O8:P8" si="16">D8/7</f>
        <v>7.1428571428571432</v>
      </c>
      <c r="P8" s="34">
        <f t="shared" si="16"/>
        <v>0.7142857142857143</v>
      </c>
      <c r="Q8" s="29">
        <f t="shared" si="8"/>
        <v>40</v>
      </c>
      <c r="R8" s="29"/>
      <c r="S8" s="35">
        <v>1.7327586206896499</v>
      </c>
      <c r="T8" s="28">
        <v>1040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8.1290092592592608E-2</v>
      </c>
      <c r="AD8" s="39">
        <f t="shared" si="12"/>
        <v>-5.6090163888888895</v>
      </c>
      <c r="AE8" s="39">
        <v>-6.18</v>
      </c>
      <c r="AF8" s="39">
        <v>-18.170000000000002</v>
      </c>
      <c r="AG8" s="39">
        <v>0</v>
      </c>
    </row>
    <row r="9" spans="1:33" ht="15.75" customHeight="1" x14ac:dyDescent="0.2">
      <c r="A9" s="28" t="s">
        <v>43</v>
      </c>
      <c r="B9" s="28" t="s">
        <v>1067</v>
      </c>
      <c r="C9" s="15">
        <f t="shared" si="4"/>
        <v>51.656666666666666</v>
      </c>
      <c r="D9" s="29">
        <v>27</v>
      </c>
      <c r="E9" s="29">
        <v>0</v>
      </c>
      <c r="F9" s="30">
        <v>1394.73</v>
      </c>
      <c r="G9" s="30">
        <v>0</v>
      </c>
      <c r="H9" s="31">
        <f t="shared" si="1"/>
        <v>0</v>
      </c>
      <c r="I9" s="31">
        <f t="shared" si="2"/>
        <v>0.37286455801205637</v>
      </c>
      <c r="J9" s="32">
        <f t="shared" si="5"/>
        <v>520.04538499615535</v>
      </c>
      <c r="K9" s="32">
        <f t="shared" si="3"/>
        <v>19.260940185042791</v>
      </c>
      <c r="L9" s="29">
        <v>158</v>
      </c>
      <c r="M9" s="33">
        <f t="shared" si="6"/>
        <v>0.17088607594936708</v>
      </c>
      <c r="N9" s="29">
        <v>281</v>
      </c>
      <c r="O9" s="34">
        <f t="shared" ref="O9:P9" si="17">D9/7</f>
        <v>3.8571428571428572</v>
      </c>
      <c r="P9" s="34">
        <f t="shared" si="17"/>
        <v>0</v>
      </c>
      <c r="Q9" s="29">
        <f t="shared" si="8"/>
        <v>72</v>
      </c>
      <c r="R9" s="29"/>
      <c r="S9" s="35">
        <v>1.7570909090908999</v>
      </c>
      <c r="T9" s="28">
        <v>22640</v>
      </c>
      <c r="U9" s="36">
        <v>3600</v>
      </c>
      <c r="V9" s="37" t="s">
        <v>1068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8.1290092592592608E-2</v>
      </c>
      <c r="AD9" s="39">
        <f t="shared" si="12"/>
        <v>-3.0288688500000007</v>
      </c>
      <c r="AE9" s="39">
        <v>-6.18</v>
      </c>
      <c r="AF9" s="39">
        <v>-18.3550461538461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48.592799999999997</v>
      </c>
      <c r="D10" s="29">
        <v>25</v>
      </c>
      <c r="E10" s="29">
        <v>0</v>
      </c>
      <c r="F10" s="30">
        <v>1214.82</v>
      </c>
      <c r="G10" s="30">
        <v>0</v>
      </c>
      <c r="H10" s="31">
        <f t="shared" si="1"/>
        <v>0</v>
      </c>
      <c r="I10" s="31">
        <f t="shared" si="2"/>
        <v>0.34278027852636861</v>
      </c>
      <c r="J10" s="32">
        <f t="shared" si="5"/>
        <v>416.41633795940311</v>
      </c>
      <c r="K10" s="32">
        <f t="shared" si="3"/>
        <v>16.656653518376125</v>
      </c>
      <c r="L10" s="29">
        <v>130</v>
      </c>
      <c r="M10" s="33">
        <f t="shared" si="6"/>
        <v>0.19230769230769232</v>
      </c>
      <c r="N10" s="29">
        <v>263</v>
      </c>
      <c r="O10" s="34">
        <f t="shared" ref="O10:P10" si="18">D10/7</f>
        <v>3.5714285714285716</v>
      </c>
      <c r="P10" s="34">
        <f t="shared" si="18"/>
        <v>0</v>
      </c>
      <c r="Q10" s="29">
        <f t="shared" si="8"/>
        <v>73</v>
      </c>
      <c r="R10" s="29"/>
      <c r="S10" s="35">
        <v>1.8722044728434499</v>
      </c>
      <c r="T10" s="28">
        <v>5360</v>
      </c>
      <c r="U10" s="36">
        <v>3600</v>
      </c>
      <c r="V10" s="37" t="s">
        <v>1069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8.1290092592592608E-2</v>
      </c>
      <c r="AD10" s="39">
        <f t="shared" si="12"/>
        <v>-2.8045081944444448</v>
      </c>
      <c r="AE10" s="39">
        <v>-6.18</v>
      </c>
      <c r="AF10" s="39">
        <v>-18.3550461538461</v>
      </c>
      <c r="AG10" s="39">
        <v>0</v>
      </c>
    </row>
    <row r="11" spans="1:33" ht="15.75" customHeight="1" x14ac:dyDescent="0.2">
      <c r="A11" s="28" t="s">
        <v>45</v>
      </c>
      <c r="B11" s="28" t="s">
        <v>1070</v>
      </c>
      <c r="C11" s="15">
        <f t="shared" si="4"/>
        <v>48.99</v>
      </c>
      <c r="D11" s="29">
        <v>18</v>
      </c>
      <c r="E11" s="29">
        <v>0</v>
      </c>
      <c r="F11" s="30">
        <v>881.82</v>
      </c>
      <c r="G11" s="30">
        <v>0</v>
      </c>
      <c r="H11" s="31">
        <f t="shared" si="1"/>
        <v>0</v>
      </c>
      <c r="I11" s="31">
        <f t="shared" si="2"/>
        <v>0.34689270296746527</v>
      </c>
      <c r="J11" s="32">
        <f t="shared" si="5"/>
        <v>305.89692333077022</v>
      </c>
      <c r="K11" s="32">
        <f t="shared" si="3"/>
        <v>16.994273518376122</v>
      </c>
      <c r="L11" s="29">
        <v>100</v>
      </c>
      <c r="M11" s="33">
        <f t="shared" si="6"/>
        <v>0.18</v>
      </c>
      <c r="N11" s="29">
        <v>255</v>
      </c>
      <c r="O11" s="34">
        <f t="shared" ref="O11:P11" si="19">D11/7</f>
        <v>2.5714285714285716</v>
      </c>
      <c r="P11" s="34">
        <f t="shared" si="19"/>
        <v>0</v>
      </c>
      <c r="Q11" s="29">
        <f t="shared" si="8"/>
        <v>99</v>
      </c>
      <c r="R11" s="29"/>
      <c r="S11" s="35">
        <v>1.9236111111111101</v>
      </c>
      <c r="T11" s="28">
        <v>1904</v>
      </c>
      <c r="U11" s="36">
        <v>720</v>
      </c>
      <c r="V11" s="37" t="s">
        <v>1071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8.1290092592592608E-2</v>
      </c>
      <c r="AD11" s="39">
        <f t="shared" si="12"/>
        <v>-2.0192459000000005</v>
      </c>
      <c r="AE11" s="39">
        <v>-6.18</v>
      </c>
      <c r="AF11" s="39">
        <v>-18.3550461538461</v>
      </c>
      <c r="AG11" s="39">
        <v>0</v>
      </c>
    </row>
    <row r="12" spans="1:33" ht="15.75" customHeight="1" x14ac:dyDescent="0.2">
      <c r="A12" s="28" t="s">
        <v>46</v>
      </c>
      <c r="B12" s="28" t="s">
        <v>1072</v>
      </c>
      <c r="C12" s="15">
        <f t="shared" si="4"/>
        <v>45.29684210526316</v>
      </c>
      <c r="D12" s="29">
        <v>38</v>
      </c>
      <c r="E12" s="29">
        <v>1</v>
      </c>
      <c r="F12" s="30">
        <v>1721.2800000000002</v>
      </c>
      <c r="G12" s="30">
        <v>0</v>
      </c>
      <c r="H12" s="31">
        <f t="shared" si="1"/>
        <v>0</v>
      </c>
      <c r="I12" s="31">
        <f t="shared" si="2"/>
        <v>0.30587318373436795</v>
      </c>
      <c r="J12" s="32">
        <f t="shared" si="5"/>
        <v>526.49339369829295</v>
      </c>
      <c r="K12" s="32">
        <f t="shared" si="3"/>
        <v>13.855089307849815</v>
      </c>
      <c r="L12" s="29">
        <v>123</v>
      </c>
      <c r="M12" s="33">
        <f t="shared" si="6"/>
        <v>0.30894308943089432</v>
      </c>
      <c r="N12" s="29">
        <v>214</v>
      </c>
      <c r="O12" s="34">
        <f t="shared" ref="O12:P12" si="20">D12/7</f>
        <v>5.4285714285714288</v>
      </c>
      <c r="P12" s="34">
        <f t="shared" si="20"/>
        <v>0.14285714285714285</v>
      </c>
      <c r="Q12" s="29">
        <f t="shared" si="8"/>
        <v>38</v>
      </c>
      <c r="R12" s="29"/>
      <c r="S12" s="35">
        <v>1.8762541806020001</v>
      </c>
      <c r="T12" s="28">
        <v>864</v>
      </c>
      <c r="U12" s="36">
        <v>720</v>
      </c>
      <c r="V12" s="37" t="s">
        <v>1073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8.1290092592592608E-2</v>
      </c>
      <c r="AD12" s="39">
        <f t="shared" si="12"/>
        <v>-4.2628524555555565</v>
      </c>
      <c r="AE12" s="39">
        <v>-6.18</v>
      </c>
      <c r="AF12" s="39">
        <v>-18.3550461538461</v>
      </c>
      <c r="AG12" s="39">
        <v>0</v>
      </c>
    </row>
    <row r="13" spans="1:33" ht="15.75" customHeight="1" x14ac:dyDescent="0.2">
      <c r="A13" s="28" t="s">
        <v>47</v>
      </c>
      <c r="B13" s="28" t="s">
        <v>1074</v>
      </c>
      <c r="C13" s="15">
        <f t="shared" si="4"/>
        <v>45.418571428571433</v>
      </c>
      <c r="D13" s="29">
        <v>21</v>
      </c>
      <c r="E13" s="29">
        <v>0</v>
      </c>
      <c r="F13" s="32">
        <v>953.79000000000008</v>
      </c>
      <c r="G13" s="30">
        <v>-0.08</v>
      </c>
      <c r="H13" s="31">
        <f t="shared" si="1"/>
        <v>8.3875905597668245E-5</v>
      </c>
      <c r="I13" s="31">
        <f t="shared" si="2"/>
        <v>0.30513059805268106</v>
      </c>
      <c r="J13" s="32">
        <f t="shared" si="5"/>
        <v>291.03051311666667</v>
      </c>
      <c r="K13" s="32">
        <f t="shared" si="3"/>
        <v>13.858595862698413</v>
      </c>
      <c r="L13" s="29">
        <v>75</v>
      </c>
      <c r="M13" s="33">
        <f t="shared" si="6"/>
        <v>0.28000000000000003</v>
      </c>
      <c r="N13" s="29">
        <v>192</v>
      </c>
      <c r="O13" s="34">
        <f t="shared" ref="O13:P13" si="21">D13/7</f>
        <v>3</v>
      </c>
      <c r="P13" s="34">
        <f t="shared" si="21"/>
        <v>0</v>
      </c>
      <c r="Q13" s="29">
        <f t="shared" si="8"/>
        <v>64</v>
      </c>
      <c r="R13" s="29"/>
      <c r="S13" s="35">
        <v>1.9842519685039299</v>
      </c>
      <c r="T13" s="28">
        <v>1080</v>
      </c>
      <c r="U13" s="36">
        <v>720</v>
      </c>
      <c r="V13" s="37" t="s">
        <v>1075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8.1290092592592608E-2</v>
      </c>
      <c r="AD13" s="39">
        <f t="shared" si="12"/>
        <v>-2.3557868833333337</v>
      </c>
      <c r="AE13" s="39">
        <v>-6.18</v>
      </c>
      <c r="AF13" s="39">
        <v>-18.4512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43.848461538461535</v>
      </c>
      <c r="D14" s="29">
        <v>26</v>
      </c>
      <c r="E14" s="29">
        <v>0</v>
      </c>
      <c r="F14" s="32">
        <v>1140.06</v>
      </c>
      <c r="G14" s="30">
        <v>0</v>
      </c>
      <c r="H14" s="31">
        <f t="shared" si="1"/>
        <v>0</v>
      </c>
      <c r="I14" s="31">
        <f t="shared" si="2"/>
        <v>0.28570699040206454</v>
      </c>
      <c r="J14" s="32">
        <f t="shared" si="5"/>
        <v>325.72311147777771</v>
      </c>
      <c r="K14" s="32">
        <f t="shared" si="3"/>
        <v>12.527811979914528</v>
      </c>
      <c r="L14" s="29">
        <v>74</v>
      </c>
      <c r="M14" s="33">
        <f t="shared" si="6"/>
        <v>0.35135135135135137</v>
      </c>
      <c r="N14" s="29">
        <v>171</v>
      </c>
      <c r="O14" s="34">
        <f t="shared" ref="O14:P14" si="22">D14/7</f>
        <v>3.7142857142857144</v>
      </c>
      <c r="P14" s="34">
        <f t="shared" si="22"/>
        <v>0</v>
      </c>
      <c r="Q14" s="29">
        <f t="shared" si="8"/>
        <v>46</v>
      </c>
      <c r="R14" s="29"/>
      <c r="S14" s="35">
        <v>1.91210762331838</v>
      </c>
      <c r="T14" s="28">
        <v>1936</v>
      </c>
      <c r="U14" s="36">
        <v>720</v>
      </c>
      <c r="V14" s="37" t="s">
        <v>1075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8.1290092592592608E-2</v>
      </c>
      <c r="AD14" s="39">
        <f t="shared" si="12"/>
        <v>-2.9166885222222225</v>
      </c>
      <c r="AE14" s="39">
        <v>-6.18</v>
      </c>
      <c r="AF14" s="39">
        <v>-18.4512</v>
      </c>
      <c r="AG14" s="39">
        <v>0</v>
      </c>
    </row>
    <row r="15" spans="1:33" ht="15.75" customHeight="1" x14ac:dyDescent="0.2">
      <c r="A15" s="28" t="s">
        <v>49</v>
      </c>
      <c r="B15" s="28" t="s">
        <v>82</v>
      </c>
      <c r="C15" s="15">
        <f t="shared" si="4"/>
        <v>42.99</v>
      </c>
      <c r="D15" s="29">
        <v>18</v>
      </c>
      <c r="E15" s="29">
        <v>0</v>
      </c>
      <c r="F15" s="32">
        <v>773.82</v>
      </c>
      <c r="G15" s="30">
        <v>0</v>
      </c>
      <c r="H15" s="31">
        <f t="shared" si="1"/>
        <v>0</v>
      </c>
      <c r="I15" s="31">
        <f t="shared" si="2"/>
        <v>0.27443869905145907</v>
      </c>
      <c r="J15" s="32">
        <f t="shared" si="5"/>
        <v>212.36615410000007</v>
      </c>
      <c r="K15" s="32">
        <f t="shared" si="3"/>
        <v>11.798119672222226</v>
      </c>
      <c r="L15" s="29">
        <v>79</v>
      </c>
      <c r="M15" s="33">
        <f t="shared" si="6"/>
        <v>0.22784810126582278</v>
      </c>
      <c r="N15" s="29">
        <v>152</v>
      </c>
      <c r="O15" s="34">
        <f t="shared" ref="O15:P15" si="23">D15/7</f>
        <v>2.5714285714285716</v>
      </c>
      <c r="P15" s="34">
        <f t="shared" si="23"/>
        <v>0</v>
      </c>
      <c r="Q15" s="29">
        <f t="shared" si="8"/>
        <v>59</v>
      </c>
      <c r="R15" s="29"/>
      <c r="S15" s="35">
        <v>2.1308411214953198</v>
      </c>
      <c r="T15" s="28">
        <v>1936</v>
      </c>
      <c r="U15" s="36">
        <v>720</v>
      </c>
      <c r="V15" s="37" t="s">
        <v>1075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8.1290092592592608E-2</v>
      </c>
      <c r="AD15" s="39">
        <f t="shared" si="12"/>
        <v>-2.0192459000000005</v>
      </c>
      <c r="AE15" s="39">
        <v>-6.18</v>
      </c>
      <c r="AF15" s="39">
        <v>-18.4512</v>
      </c>
      <c r="AG15" s="39">
        <v>0</v>
      </c>
    </row>
    <row r="16" spans="1:33" ht="15.75" customHeight="1" x14ac:dyDescent="0.2">
      <c r="A16" s="28" t="s">
        <v>50</v>
      </c>
      <c r="B16" s="28" t="s">
        <v>249</v>
      </c>
      <c r="C16" s="15">
        <f t="shared" si="4"/>
        <v>42.99</v>
      </c>
      <c r="D16" s="29">
        <v>24</v>
      </c>
      <c r="E16" s="29">
        <v>0</v>
      </c>
      <c r="F16" s="32">
        <v>1031.76</v>
      </c>
      <c r="G16" s="30">
        <v>0</v>
      </c>
      <c r="H16" s="31">
        <f t="shared" si="1"/>
        <v>0</v>
      </c>
      <c r="I16" s="31">
        <f t="shared" si="2"/>
        <v>0.27443869905145896</v>
      </c>
      <c r="J16" s="32">
        <f t="shared" si="5"/>
        <v>283.1548721333333</v>
      </c>
      <c r="K16" s="32">
        <f t="shared" si="3"/>
        <v>11.798119672222221</v>
      </c>
      <c r="L16" s="29">
        <v>86</v>
      </c>
      <c r="M16" s="33">
        <f t="shared" si="6"/>
        <v>0.27906976744186046</v>
      </c>
      <c r="N16" s="29">
        <v>350</v>
      </c>
      <c r="O16" s="34">
        <f t="shared" ref="O16:P16" si="24">D16/7</f>
        <v>3.4285714285714284</v>
      </c>
      <c r="P16" s="34">
        <f t="shared" si="24"/>
        <v>0</v>
      </c>
      <c r="Q16" s="29">
        <f t="shared" si="8"/>
        <v>102</v>
      </c>
      <c r="R16" s="29"/>
      <c r="S16" s="35">
        <v>1.5535168195718601</v>
      </c>
      <c r="T16" s="28">
        <v>1936</v>
      </c>
      <c r="U16" s="36">
        <v>720</v>
      </c>
      <c r="V16" s="37" t="s">
        <v>1076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8.1290092592592608E-2</v>
      </c>
      <c r="AD16" s="39">
        <f t="shared" si="12"/>
        <v>-2.692327866666667</v>
      </c>
      <c r="AE16" s="39">
        <v>-6.18</v>
      </c>
      <c r="AF16" s="39">
        <v>-18.4512</v>
      </c>
      <c r="AG16" s="39">
        <v>0</v>
      </c>
    </row>
    <row r="17" spans="1:33" ht="15.75" customHeight="1" x14ac:dyDescent="0.2">
      <c r="A17" s="28" t="s">
        <v>51</v>
      </c>
      <c r="B17" s="28" t="s">
        <v>82</v>
      </c>
      <c r="C17" s="15">
        <f t="shared" si="4"/>
        <v>39.382500000000007</v>
      </c>
      <c r="D17" s="29">
        <v>20</v>
      </c>
      <c r="E17" s="29">
        <v>0</v>
      </c>
      <c r="F17" s="32">
        <v>787.6500000000002</v>
      </c>
      <c r="G17" s="30">
        <v>0</v>
      </c>
      <c r="H17" s="31">
        <f t="shared" si="1"/>
        <v>0</v>
      </c>
      <c r="I17" s="31">
        <f t="shared" si="2"/>
        <v>0.22171636316186705</v>
      </c>
      <c r="J17" s="32">
        <f t="shared" si="5"/>
        <v>174.63489344444463</v>
      </c>
      <c r="K17" s="32">
        <f t="shared" si="3"/>
        <v>8.7317446722222307</v>
      </c>
      <c r="L17" s="29">
        <v>87</v>
      </c>
      <c r="M17" s="33">
        <f t="shared" si="6"/>
        <v>0.22988505747126436</v>
      </c>
      <c r="N17" s="29">
        <v>324</v>
      </c>
      <c r="O17" s="34">
        <f t="shared" ref="O17:P17" si="25">D17/7</f>
        <v>2.8571428571428572</v>
      </c>
      <c r="P17" s="34">
        <f t="shared" si="25"/>
        <v>0</v>
      </c>
      <c r="Q17" s="29">
        <f t="shared" si="8"/>
        <v>113</v>
      </c>
      <c r="R17" s="29"/>
      <c r="S17" s="35">
        <v>1.62925170068027</v>
      </c>
      <c r="T17" s="28">
        <v>1936</v>
      </c>
      <c r="U17" s="36">
        <v>720</v>
      </c>
      <c r="V17" s="37" t="s">
        <v>1077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8.1290092592592608E-2</v>
      </c>
      <c r="AD17" s="39">
        <f t="shared" si="12"/>
        <v>-2.243606555555556</v>
      </c>
      <c r="AE17" s="39">
        <v>-6.18</v>
      </c>
      <c r="AF17" s="39">
        <v>-18.4512</v>
      </c>
      <c r="AG17" s="39">
        <v>0</v>
      </c>
    </row>
    <row r="18" spans="1:33" ht="15.75" customHeight="1" x14ac:dyDescent="0.2">
      <c r="A18" s="28" t="s">
        <v>52</v>
      </c>
      <c r="B18" s="28" t="s">
        <v>316</v>
      </c>
      <c r="C18" s="15">
        <f t="shared" si="4"/>
        <v>33.564603174603178</v>
      </c>
      <c r="D18" s="29">
        <v>63</v>
      </c>
      <c r="E18" s="29">
        <v>0</v>
      </c>
      <c r="F18" s="32">
        <v>2114.5700000000002</v>
      </c>
      <c r="G18" s="30">
        <v>0</v>
      </c>
      <c r="H18" s="31">
        <f t="shared" si="1"/>
        <v>0</v>
      </c>
      <c r="I18" s="31">
        <f t="shared" si="2"/>
        <v>0.10009672857838714</v>
      </c>
      <c r="J18" s="32">
        <f t="shared" si="5"/>
        <v>211.66153935000011</v>
      </c>
      <c r="K18" s="32">
        <f t="shared" si="3"/>
        <v>3.3597069738095255</v>
      </c>
      <c r="L18" s="29">
        <v>146</v>
      </c>
      <c r="M18" s="33">
        <f t="shared" si="6"/>
        <v>0.4315068493150685</v>
      </c>
      <c r="N18" s="29">
        <v>398</v>
      </c>
      <c r="O18" s="34">
        <f t="shared" ref="O18:P18" si="26">D18/7</f>
        <v>9</v>
      </c>
      <c r="P18" s="34">
        <f t="shared" si="26"/>
        <v>0</v>
      </c>
      <c r="Q18" s="29">
        <f t="shared" si="8"/>
        <v>44</v>
      </c>
      <c r="R18" s="29"/>
      <c r="S18" s="35">
        <v>1.45516652433817</v>
      </c>
      <c r="T18" s="28">
        <v>1072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8.1290092592592608E-2</v>
      </c>
      <c r="AD18" s="39">
        <f t="shared" si="12"/>
        <v>-7.0673606500000012</v>
      </c>
      <c r="AE18" s="39">
        <v>-6.18</v>
      </c>
      <c r="AF18" s="39">
        <v>-18.4512</v>
      </c>
      <c r="AG18" s="39">
        <v>-26.889999999999993</v>
      </c>
    </row>
    <row r="19" spans="1:33" ht="15.75" customHeight="1" x14ac:dyDescent="0.2">
      <c r="A19" s="28" t="s">
        <v>54</v>
      </c>
      <c r="B19" s="28" t="s">
        <v>424</v>
      </c>
      <c r="C19" s="15">
        <f t="shared" si="4"/>
        <v>35.799718309859159</v>
      </c>
      <c r="D19" s="29">
        <v>71</v>
      </c>
      <c r="E19" s="29">
        <v>0</v>
      </c>
      <c r="F19" s="32">
        <v>2541.7800000000002</v>
      </c>
      <c r="G19" s="30">
        <v>0</v>
      </c>
      <c r="H19" s="31">
        <f t="shared" si="1"/>
        <v>0</v>
      </c>
      <c r="I19" s="31">
        <f t="shared" si="2"/>
        <v>0.15883868656129863</v>
      </c>
      <c r="J19" s="32">
        <f t="shared" si="5"/>
        <v>403.73299672777767</v>
      </c>
      <c r="K19" s="32">
        <f t="shared" si="3"/>
        <v>5.6863802356025026</v>
      </c>
      <c r="L19" s="29">
        <v>216</v>
      </c>
      <c r="M19" s="33">
        <f t="shared" si="6"/>
        <v>0.32870370370370372</v>
      </c>
      <c r="N19" s="29">
        <v>341</v>
      </c>
      <c r="O19" s="34">
        <f t="shared" ref="O19:P19" si="27">D19/7</f>
        <v>10.142857142857142</v>
      </c>
      <c r="P19" s="34">
        <f t="shared" si="27"/>
        <v>0</v>
      </c>
      <c r="Q19" s="29">
        <f t="shared" si="8"/>
        <v>33</v>
      </c>
      <c r="R19" s="29"/>
      <c r="S19" s="35">
        <v>1.67141500474833</v>
      </c>
      <c r="T19" s="28">
        <v>1072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8.1290092592592608E-2</v>
      </c>
      <c r="AD19" s="39">
        <f t="shared" si="12"/>
        <v>-7.9648032722222233</v>
      </c>
      <c r="AE19" s="39">
        <v>-6.18</v>
      </c>
      <c r="AF19" s="39">
        <v>-18.4512</v>
      </c>
      <c r="AG19" s="39">
        <v>0</v>
      </c>
    </row>
    <row r="20" spans="1:33" ht="15.75" customHeight="1" x14ac:dyDescent="0.2">
      <c r="A20" s="28" t="s">
        <v>55</v>
      </c>
      <c r="B20" s="28" t="s">
        <v>82</v>
      </c>
      <c r="C20" s="15">
        <f t="shared" si="4"/>
        <v>38.874444444444443</v>
      </c>
      <c r="D20" s="29">
        <v>36</v>
      </c>
      <c r="E20" s="29">
        <v>0</v>
      </c>
      <c r="F20" s="32">
        <v>1399.48</v>
      </c>
      <c r="G20" s="30">
        <v>0</v>
      </c>
      <c r="H20" s="31">
        <f t="shared" si="1"/>
        <v>0</v>
      </c>
      <c r="I20" s="31">
        <f t="shared" si="2"/>
        <v>0.21350523637351015</v>
      </c>
      <c r="J20" s="32">
        <f t="shared" si="5"/>
        <v>298.7963082</v>
      </c>
      <c r="K20" s="32">
        <f t="shared" si="3"/>
        <v>8.2998974499999996</v>
      </c>
      <c r="L20" s="29">
        <v>178</v>
      </c>
      <c r="M20" s="33">
        <f t="shared" si="6"/>
        <v>0.20224719101123595</v>
      </c>
      <c r="N20" s="29">
        <v>270</v>
      </c>
      <c r="O20" s="34">
        <f t="shared" ref="O20:P20" si="28">D20/7</f>
        <v>5.1428571428571432</v>
      </c>
      <c r="P20" s="34">
        <f t="shared" si="28"/>
        <v>0</v>
      </c>
      <c r="Q20" s="29">
        <f t="shared" si="8"/>
        <v>52</v>
      </c>
      <c r="R20" s="29"/>
      <c r="S20" s="35">
        <v>1.33129770992366</v>
      </c>
      <c r="T20" s="28">
        <v>1072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8.1290092592592608E-2</v>
      </c>
      <c r="AD20" s="39">
        <f t="shared" si="12"/>
        <v>-4.038491800000001</v>
      </c>
      <c r="AE20" s="39">
        <v>-6.18</v>
      </c>
      <c r="AF20" s="39">
        <v>-18.4512</v>
      </c>
      <c r="AG20" s="39">
        <v>0</v>
      </c>
    </row>
    <row r="21" spans="1:33" ht="15.75" customHeight="1" x14ac:dyDescent="0.2">
      <c r="A21" s="28" t="s">
        <v>56</v>
      </c>
      <c r="B21" s="28" t="s">
        <v>1078</v>
      </c>
      <c r="C21" s="15">
        <f t="shared" si="4"/>
        <v>39.99</v>
      </c>
      <c r="D21" s="29">
        <v>32</v>
      </c>
      <c r="E21" s="29">
        <v>0</v>
      </c>
      <c r="F21" s="32">
        <v>1279.68</v>
      </c>
      <c r="G21" s="30">
        <v>0</v>
      </c>
      <c r="H21" s="31">
        <f t="shared" si="1"/>
        <v>0</v>
      </c>
      <c r="I21" s="31">
        <f t="shared" si="2"/>
        <v>0.23126080700730742</v>
      </c>
      <c r="J21" s="32">
        <f t="shared" si="5"/>
        <v>295.93982951111116</v>
      </c>
      <c r="K21" s="32">
        <f t="shared" si="3"/>
        <v>9.2481196722222236</v>
      </c>
      <c r="L21" s="29">
        <v>62</v>
      </c>
      <c r="M21" s="33">
        <f t="shared" si="6"/>
        <v>0.5161290322580645</v>
      </c>
      <c r="N21" s="29">
        <v>270</v>
      </c>
      <c r="O21" s="34">
        <f t="shared" ref="O21:P21" si="29">D21/7</f>
        <v>4.5714285714285712</v>
      </c>
      <c r="P21" s="34">
        <f t="shared" si="29"/>
        <v>0</v>
      </c>
      <c r="Q21" s="29">
        <f t="shared" si="8"/>
        <v>59</v>
      </c>
      <c r="R21" s="29"/>
      <c r="S21" s="35">
        <v>1.38</v>
      </c>
      <c r="T21" s="28">
        <v>1072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8.1290092592592608E-2</v>
      </c>
      <c r="AD21" s="39">
        <f t="shared" si="12"/>
        <v>-3.5897704888888895</v>
      </c>
      <c r="AE21" s="39">
        <v>-6.18</v>
      </c>
      <c r="AF21" s="39">
        <v>-18.4512</v>
      </c>
      <c r="AG21" s="39">
        <v>0</v>
      </c>
    </row>
    <row r="22" spans="1:33" ht="15.75" customHeight="1" x14ac:dyDescent="0.2">
      <c r="A22" s="28" t="s">
        <v>57</v>
      </c>
      <c r="B22" s="28" t="s">
        <v>476</v>
      </c>
      <c r="C22" s="15">
        <f t="shared" si="4"/>
        <v>42.132857142857141</v>
      </c>
      <c r="D22" s="29">
        <v>28</v>
      </c>
      <c r="E22" s="29">
        <v>0</v>
      </c>
      <c r="F22" s="30">
        <v>1179.72</v>
      </c>
      <c r="G22" s="30">
        <v>0</v>
      </c>
      <c r="H22" s="31">
        <f t="shared" si="1"/>
        <v>0</v>
      </c>
      <c r="I22" s="31">
        <f t="shared" si="2"/>
        <v>0.26272958907386684</v>
      </c>
      <c r="J22" s="32">
        <f t="shared" si="5"/>
        <v>309.94735082222218</v>
      </c>
      <c r="K22" s="32">
        <f t="shared" si="3"/>
        <v>11.069548243650791</v>
      </c>
      <c r="L22" s="29">
        <v>120</v>
      </c>
      <c r="M22" s="33">
        <f t="shared" si="6"/>
        <v>0.23333333333333334</v>
      </c>
      <c r="N22" s="29">
        <v>246</v>
      </c>
      <c r="O22" s="34">
        <f t="shared" ref="O22:P22" si="30">D22/7</f>
        <v>4</v>
      </c>
      <c r="P22" s="34">
        <f t="shared" si="30"/>
        <v>0</v>
      </c>
      <c r="Q22" s="29">
        <f t="shared" si="8"/>
        <v>61</v>
      </c>
      <c r="R22" s="29"/>
      <c r="S22" s="35">
        <v>1.3880972338641999</v>
      </c>
      <c r="T22" s="28">
        <v>856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8.1290092592592608E-2</v>
      </c>
      <c r="AD22" s="39">
        <f t="shared" si="12"/>
        <v>-3.1410491777777785</v>
      </c>
      <c r="AE22" s="39">
        <v>-6.18</v>
      </c>
      <c r="AF22" s="39">
        <v>-18.4512</v>
      </c>
      <c r="AG22" s="39">
        <v>0</v>
      </c>
    </row>
    <row r="23" spans="1:33" ht="15.75" customHeight="1" x14ac:dyDescent="0.2">
      <c r="A23" s="28" t="s">
        <v>58</v>
      </c>
      <c r="B23" s="28" t="s">
        <v>82</v>
      </c>
      <c r="C23" s="15">
        <f t="shared" si="4"/>
        <v>43.695882352941176</v>
      </c>
      <c r="D23" s="29">
        <v>17</v>
      </c>
      <c r="E23" s="29">
        <v>2</v>
      </c>
      <c r="F23" s="32">
        <v>742.83</v>
      </c>
      <c r="G23" s="30">
        <v>0</v>
      </c>
      <c r="H23" s="31">
        <f t="shared" si="1"/>
        <v>0</v>
      </c>
      <c r="I23" s="31">
        <f t="shared" si="2"/>
        <v>0.2837365674888977</v>
      </c>
      <c r="J23" s="32">
        <f t="shared" si="5"/>
        <v>210.76803442777788</v>
      </c>
      <c r="K23" s="32">
        <f t="shared" si="3"/>
        <v>12.398119672222228</v>
      </c>
      <c r="L23" s="29">
        <v>102</v>
      </c>
      <c r="M23" s="33">
        <f t="shared" si="6"/>
        <v>0.16666666666666666</v>
      </c>
      <c r="N23" s="29">
        <v>227</v>
      </c>
      <c r="O23" s="34">
        <f t="shared" ref="O23:P23" si="31">D23/7</f>
        <v>2.4285714285714284</v>
      </c>
      <c r="P23" s="34">
        <f t="shared" si="31"/>
        <v>0.2857142857142857</v>
      </c>
      <c r="Q23" s="29">
        <f t="shared" si="8"/>
        <v>83</v>
      </c>
      <c r="R23" s="29"/>
      <c r="S23" s="35">
        <v>1.4846086191732599</v>
      </c>
      <c r="T23" s="28">
        <v>856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8.1290092592592608E-2</v>
      </c>
      <c r="AD23" s="39">
        <f t="shared" si="12"/>
        <v>-1.9070655722222225</v>
      </c>
      <c r="AE23" s="39">
        <v>-6.18</v>
      </c>
      <c r="AF23" s="39">
        <v>-18.4512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44.99</v>
      </c>
      <c r="D24" s="29">
        <v>22</v>
      </c>
      <c r="E24" s="29">
        <v>0</v>
      </c>
      <c r="F24" s="32">
        <v>989.78000000000009</v>
      </c>
      <c r="G24" s="32">
        <v>0</v>
      </c>
      <c r="H24" s="31">
        <f t="shared" si="1"/>
        <v>0</v>
      </c>
      <c r="I24" s="31">
        <f t="shared" si="2"/>
        <v>0.30002488713541292</v>
      </c>
      <c r="J24" s="32">
        <f t="shared" si="5"/>
        <v>296.95863278888902</v>
      </c>
      <c r="K24" s="32">
        <f t="shared" si="3"/>
        <v>13.498119672222229</v>
      </c>
      <c r="L24" s="29">
        <v>86</v>
      </c>
      <c r="M24" s="33">
        <f t="shared" si="6"/>
        <v>0.2558139534883721</v>
      </c>
      <c r="N24" s="29">
        <v>208</v>
      </c>
      <c r="O24" s="34">
        <f t="shared" ref="O24:P24" si="32">D24/7</f>
        <v>3.1428571428571428</v>
      </c>
      <c r="P24" s="34">
        <f t="shared" si="32"/>
        <v>0</v>
      </c>
      <c r="Q24" s="29">
        <f t="shared" si="8"/>
        <v>66</v>
      </c>
      <c r="R24" s="29"/>
      <c r="S24" s="35">
        <v>1.6379821958456899</v>
      </c>
      <c r="T24" s="28">
        <v>856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8.1290092592592608E-2</v>
      </c>
      <c r="AD24" s="39">
        <f t="shared" si="12"/>
        <v>-2.4679672111111115</v>
      </c>
      <c r="AE24" s="39">
        <v>-6.18</v>
      </c>
      <c r="AF24" s="39">
        <v>-18.4512</v>
      </c>
      <c r="AG24" s="39">
        <v>0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44.99</v>
      </c>
      <c r="D25" s="16">
        <v>22</v>
      </c>
      <c r="E25" s="16">
        <v>3</v>
      </c>
      <c r="F25" s="17">
        <v>989.78000000000009</v>
      </c>
      <c r="G25" s="17">
        <v>0</v>
      </c>
      <c r="H25" s="31">
        <f t="shared" si="1"/>
        <v>0</v>
      </c>
      <c r="I25" s="31">
        <f t="shared" si="2"/>
        <v>0.30005155972932268</v>
      </c>
      <c r="J25" s="32">
        <f t="shared" si="5"/>
        <v>296.98503278888904</v>
      </c>
      <c r="K25" s="32">
        <f t="shared" si="3"/>
        <v>13.49931967222223</v>
      </c>
      <c r="L25" s="16">
        <v>80</v>
      </c>
      <c r="M25" s="33">
        <f t="shared" si="6"/>
        <v>0.27500000000000002</v>
      </c>
      <c r="N25" s="16">
        <v>179</v>
      </c>
      <c r="O25" s="34">
        <f t="shared" ref="O25:P25" si="33">D25/7</f>
        <v>3.1428571428571428</v>
      </c>
      <c r="P25" s="34">
        <f t="shared" si="33"/>
        <v>0.42857142857142855</v>
      </c>
      <c r="Q25" s="29">
        <f t="shared" si="8"/>
        <v>50</v>
      </c>
      <c r="R25" s="29"/>
      <c r="S25" s="21">
        <v>1.4859218891916439</v>
      </c>
      <c r="T25" s="28">
        <v>856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8.1290092592592608E-2</v>
      </c>
      <c r="AD25" s="39">
        <f t="shared" si="12"/>
        <v>-2.4679672111111115</v>
      </c>
      <c r="AE25" s="25">
        <v>-6.18</v>
      </c>
      <c r="AF25" s="25">
        <v>-18.45</v>
      </c>
      <c r="AG25" s="25">
        <v>0</v>
      </c>
    </row>
    <row r="26" spans="1:33" ht="15.75" customHeight="1" x14ac:dyDescent="0.2">
      <c r="A26" s="14" t="s">
        <v>61</v>
      </c>
      <c r="B26" s="28" t="s">
        <v>82</v>
      </c>
      <c r="C26" s="15">
        <f t="shared" si="4"/>
        <v>44.99</v>
      </c>
      <c r="D26" s="16">
        <v>9</v>
      </c>
      <c r="E26" s="16">
        <v>2</v>
      </c>
      <c r="F26" s="17">
        <v>404.91</v>
      </c>
      <c r="G26" s="17">
        <v>0</v>
      </c>
      <c r="H26" s="31">
        <f t="shared" si="1"/>
        <v>0</v>
      </c>
      <c r="I26" s="31">
        <f t="shared" si="2"/>
        <v>0.29780217097626627</v>
      </c>
      <c r="J26" s="32">
        <f t="shared" si="5"/>
        <v>120.58307704999999</v>
      </c>
      <c r="K26" s="32">
        <f t="shared" si="3"/>
        <v>13.39811967222222</v>
      </c>
      <c r="L26" s="16">
        <v>49</v>
      </c>
      <c r="M26" s="33">
        <f t="shared" si="6"/>
        <v>0.18367346938775511</v>
      </c>
      <c r="N26" s="16">
        <v>170</v>
      </c>
      <c r="O26" s="34">
        <f t="shared" ref="O26:P26" si="34">D26/7</f>
        <v>1.2857142857142858</v>
      </c>
      <c r="P26" s="34">
        <f t="shared" si="34"/>
        <v>0.2857142857142857</v>
      </c>
      <c r="Q26" s="29">
        <f t="shared" si="8"/>
        <v>108</v>
      </c>
      <c r="R26" s="29"/>
      <c r="S26" s="21">
        <v>1.566765578635015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8.1290092592592608E-2</v>
      </c>
      <c r="AD26" s="39">
        <f t="shared" si="12"/>
        <v>-1.0096229500000002</v>
      </c>
      <c r="AE26" s="25">
        <v>-6.28</v>
      </c>
      <c r="AF26" s="25">
        <v>-18.4512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44.99</v>
      </c>
      <c r="D27" s="16">
        <v>11</v>
      </c>
      <c r="E27" s="16">
        <v>3</v>
      </c>
      <c r="F27" s="17">
        <v>494.89</v>
      </c>
      <c r="G27" s="17">
        <v>0</v>
      </c>
      <c r="H27" s="31">
        <f t="shared" si="1"/>
        <v>0</v>
      </c>
      <c r="I27" s="31">
        <f t="shared" si="2"/>
        <v>0.29780217097626632</v>
      </c>
      <c r="J27" s="32">
        <f t="shared" si="5"/>
        <v>147.37931639444443</v>
      </c>
      <c r="K27" s="32">
        <f t="shared" si="3"/>
        <v>13.39811967222222</v>
      </c>
      <c r="L27" s="16">
        <v>38</v>
      </c>
      <c r="M27" s="33">
        <f t="shared" si="6"/>
        <v>0.28947368421052633</v>
      </c>
      <c r="N27" s="16">
        <v>154</v>
      </c>
      <c r="O27" s="34">
        <f t="shared" ref="O27:P27" si="35">D27/7</f>
        <v>1.5714285714285714</v>
      </c>
      <c r="P27" s="34">
        <f t="shared" si="35"/>
        <v>0.42857142857142855</v>
      </c>
      <c r="Q27" s="29">
        <f t="shared" si="8"/>
        <v>77</v>
      </c>
      <c r="R27" s="29"/>
      <c r="S27" s="21">
        <v>1.552297165200391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8.1290092592592608E-2</v>
      </c>
      <c r="AD27" s="39">
        <f t="shared" si="12"/>
        <v>-1.2339836055555558</v>
      </c>
      <c r="AE27" s="25">
        <v>-6.28</v>
      </c>
      <c r="AF27" s="25">
        <v>-18.4512</v>
      </c>
      <c r="AG27" s="25">
        <v>0</v>
      </c>
    </row>
    <row r="28" spans="1:33" ht="15.75" customHeight="1" x14ac:dyDescent="0.2">
      <c r="A28" s="14" t="s">
        <v>63</v>
      </c>
      <c r="B28" s="28" t="s">
        <v>82</v>
      </c>
      <c r="C28" s="15">
        <f t="shared" si="4"/>
        <v>44.99</v>
      </c>
      <c r="D28" s="16">
        <v>13</v>
      </c>
      <c r="E28" s="16">
        <v>0</v>
      </c>
      <c r="F28" s="17">
        <v>584.87</v>
      </c>
      <c r="G28" s="17">
        <v>-0.08</v>
      </c>
      <c r="H28" s="31">
        <f t="shared" si="1"/>
        <v>1.3678253287055243E-4</v>
      </c>
      <c r="I28" s="31">
        <f t="shared" si="2"/>
        <v>0.2976653884433958</v>
      </c>
      <c r="J28" s="32">
        <f t="shared" si="5"/>
        <v>174.09555573888889</v>
      </c>
      <c r="K28" s="32">
        <f t="shared" si="3"/>
        <v>13.391965826068375</v>
      </c>
      <c r="L28" s="16">
        <v>54</v>
      </c>
      <c r="M28" s="33">
        <f t="shared" si="6"/>
        <v>0.24074074074074073</v>
      </c>
      <c r="N28" s="16">
        <v>143</v>
      </c>
      <c r="O28" s="34">
        <f t="shared" ref="O28:P28" si="36">D28/7</f>
        <v>1.8571428571428572</v>
      </c>
      <c r="P28" s="34">
        <f t="shared" si="36"/>
        <v>0</v>
      </c>
      <c r="Q28" s="29">
        <f t="shared" si="8"/>
        <v>77</v>
      </c>
      <c r="R28" s="29"/>
      <c r="S28" s="21">
        <v>1.649572649572649</v>
      </c>
      <c r="T28" s="14" t="s">
        <v>33</v>
      </c>
      <c r="U28" s="22" t="s">
        <v>33</v>
      </c>
      <c r="V28" s="43" t="s">
        <v>1079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8.1290092592592608E-2</v>
      </c>
      <c r="AD28" s="39">
        <f t="shared" si="12"/>
        <v>-1.4583442611111113</v>
      </c>
      <c r="AE28" s="25">
        <v>-6.28</v>
      </c>
      <c r="AF28" s="25">
        <v>-18.4512</v>
      </c>
      <c r="AG28" s="25">
        <v>0</v>
      </c>
    </row>
    <row r="29" spans="1:33" ht="15.75" customHeight="1" x14ac:dyDescent="0.2">
      <c r="A29" s="14" t="s">
        <v>65</v>
      </c>
      <c r="B29" s="14" t="s">
        <v>481</v>
      </c>
      <c r="C29" s="15">
        <f t="shared" si="4"/>
        <v>44.99</v>
      </c>
      <c r="D29" s="16">
        <v>17</v>
      </c>
      <c r="E29" s="16">
        <v>0</v>
      </c>
      <c r="F29" s="17">
        <v>764.83</v>
      </c>
      <c r="G29" s="17">
        <v>0</v>
      </c>
      <c r="H29" s="31">
        <f t="shared" si="1"/>
        <v>0</v>
      </c>
      <c r="I29" s="31">
        <f t="shared" si="2"/>
        <v>0.26923650880134081</v>
      </c>
      <c r="J29" s="32">
        <f t="shared" si="5"/>
        <v>205.92015902652952</v>
      </c>
      <c r="K29" s="32">
        <f t="shared" si="3"/>
        <v>12.112950530972325</v>
      </c>
      <c r="L29" s="16">
        <v>45</v>
      </c>
      <c r="M29" s="33">
        <f t="shared" si="6"/>
        <v>0.37777777777777777</v>
      </c>
      <c r="N29" s="16">
        <v>128</v>
      </c>
      <c r="O29" s="34">
        <f t="shared" ref="O29:P29" si="37">D29/7</f>
        <v>2.4285714285714284</v>
      </c>
      <c r="P29" s="34">
        <f t="shared" si="37"/>
        <v>0</v>
      </c>
      <c r="Q29" s="29">
        <f t="shared" si="8"/>
        <v>52</v>
      </c>
      <c r="R29" s="29"/>
      <c r="S29" s="21">
        <v>1.484818805093046</v>
      </c>
      <c r="T29" s="14" t="s">
        <v>33</v>
      </c>
      <c r="U29" s="22" t="s">
        <v>33</v>
      </c>
      <c r="V29" s="43" t="s">
        <v>1079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8.1290092592592608E-2</v>
      </c>
      <c r="AD29" s="39">
        <f t="shared" si="12"/>
        <v>-1.9070655722222225</v>
      </c>
      <c r="AE29" s="25">
        <v>-6.28</v>
      </c>
      <c r="AF29" s="25">
        <v>-19.736369141249899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46.865000000000002</v>
      </c>
      <c r="D30" s="16">
        <v>16</v>
      </c>
      <c r="E30" s="16">
        <v>0</v>
      </c>
      <c r="F30" s="17">
        <v>749.84</v>
      </c>
      <c r="G30" s="17">
        <v>0</v>
      </c>
      <c r="H30" s="31">
        <f t="shared" si="1"/>
        <v>0</v>
      </c>
      <c r="I30" s="31">
        <f t="shared" si="2"/>
        <v>0.31674974901219721</v>
      </c>
      <c r="J30" s="32">
        <f t="shared" si="5"/>
        <v>237.51163179930597</v>
      </c>
      <c r="K30" s="32">
        <f t="shared" si="3"/>
        <v>14.844476987456623</v>
      </c>
      <c r="L30" s="16">
        <v>50</v>
      </c>
      <c r="M30" s="33">
        <f t="shared" si="6"/>
        <v>0.32</v>
      </c>
      <c r="N30" s="16">
        <v>115</v>
      </c>
      <c r="O30" s="34">
        <f t="shared" ref="O30:P30" si="38">D30/7</f>
        <v>2.2857142857142856</v>
      </c>
      <c r="P30" s="34">
        <f t="shared" si="38"/>
        <v>0</v>
      </c>
      <c r="Q30" s="29">
        <f t="shared" si="8"/>
        <v>50</v>
      </c>
      <c r="R30" s="29"/>
      <c r="S30" s="21">
        <v>1.5236180904522609</v>
      </c>
      <c r="T30" s="14" t="s">
        <v>33</v>
      </c>
      <c r="U30" s="22" t="s">
        <v>33</v>
      </c>
      <c r="V30" s="43" t="s">
        <v>1079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8.1290092592592608E-2</v>
      </c>
      <c r="AD30" s="39">
        <f t="shared" si="12"/>
        <v>-1.7948852444444447</v>
      </c>
      <c r="AE30" s="25">
        <v>-6.28</v>
      </c>
      <c r="AF30" s="25">
        <v>-18.598592684765599</v>
      </c>
      <c r="AG30" s="25">
        <v>0</v>
      </c>
    </row>
    <row r="31" spans="1:33" ht="15.75" customHeight="1" x14ac:dyDescent="0.2">
      <c r="A31" s="14" t="s">
        <v>67</v>
      </c>
      <c r="B31" s="49" t="s">
        <v>1080</v>
      </c>
      <c r="C31" s="15">
        <f t="shared" si="4"/>
        <v>47.99</v>
      </c>
      <c r="D31" s="16">
        <v>18</v>
      </c>
      <c r="E31" s="16">
        <v>0</v>
      </c>
      <c r="F31" s="17">
        <v>863.82</v>
      </c>
      <c r="G31" s="44">
        <v>0</v>
      </c>
      <c r="H31" s="31">
        <f t="shared" si="1"/>
        <v>0</v>
      </c>
      <c r="I31" s="31">
        <f t="shared" si="2"/>
        <v>0.32925040607327771</v>
      </c>
      <c r="J31" s="32">
        <f t="shared" si="5"/>
        <v>284.41308577421876</v>
      </c>
      <c r="K31" s="32">
        <f t="shared" si="3"/>
        <v>15.800726987456597</v>
      </c>
      <c r="L31" s="16">
        <v>60</v>
      </c>
      <c r="M31" s="33">
        <f t="shared" si="6"/>
        <v>0.3</v>
      </c>
      <c r="N31" s="16">
        <v>94</v>
      </c>
      <c r="O31" s="34">
        <f t="shared" ref="O31:P32" si="39">D31/7</f>
        <v>2.5714285714285716</v>
      </c>
      <c r="P31" s="34">
        <f t="shared" si="39"/>
        <v>0</v>
      </c>
      <c r="Q31" s="29">
        <f t="shared" si="8"/>
        <v>36</v>
      </c>
      <c r="R31" s="29"/>
      <c r="S31" s="21">
        <v>1.4433399602385599</v>
      </c>
      <c r="T31" s="14">
        <v>856</v>
      </c>
      <c r="U31" s="22" t="s">
        <v>33</v>
      </c>
      <c r="V31" s="43" t="s">
        <v>1079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8.1290092592592608E-2</v>
      </c>
      <c r="AD31" s="39">
        <f t="shared" si="12"/>
        <v>-2.0192459000000005</v>
      </c>
      <c r="AE31" s="45">
        <v>-6.28</v>
      </c>
      <c r="AF31" s="45">
        <v>-18.598592684765627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49.132857142857141</v>
      </c>
      <c r="D32" s="54">
        <v>7</v>
      </c>
      <c r="E32" s="54">
        <v>0</v>
      </c>
      <c r="F32" s="55">
        <v>343.93</v>
      </c>
      <c r="G32" s="55">
        <v>0</v>
      </c>
      <c r="H32" s="31">
        <f t="shared" si="1"/>
        <v>0</v>
      </c>
      <c r="I32" s="31">
        <f t="shared" si="2"/>
        <v>0.34136332658446888</v>
      </c>
      <c r="J32" s="32">
        <f t="shared" si="5"/>
        <v>117.40508891219638</v>
      </c>
      <c r="K32" s="32">
        <f t="shared" si="3"/>
        <v>16.772155558885196</v>
      </c>
      <c r="L32" s="54">
        <v>84</v>
      </c>
      <c r="M32" s="33">
        <f t="shared" si="6"/>
        <v>8.3333333333333329E-2</v>
      </c>
      <c r="N32" s="54">
        <v>88</v>
      </c>
      <c r="O32" s="34">
        <f t="shared" si="39"/>
        <v>1</v>
      </c>
      <c r="P32" s="34">
        <f t="shared" si="39"/>
        <v>0</v>
      </c>
      <c r="Q32" s="29">
        <f t="shared" si="8"/>
        <v>88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1.26605504587156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8.1290092592592608E-2</v>
      </c>
      <c r="AD32" s="39">
        <f t="shared" si="12"/>
        <v>-0.78526229444444462</v>
      </c>
      <c r="AE32" s="60">
        <v>-6.28</v>
      </c>
      <c r="AF32" s="60">
        <v>-18.598592684765599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3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3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Cabinet Pulls - 3 Inch Curved Pull Handle Bar - 10 Pack of Kitchen Cabinet Hardware")</f>
        <v>Black Cabinet Pulls - 3 Inch Curved Pull Handle Bar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Info!B1:BJ5000""),2,FALSE),"""")"),"B07PQ8SVQJ")</f>
        <v>B07PQ8SVQJ</v>
      </c>
      <c r="B2" s="2" t="s">
        <v>1081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14.388113230588235</v>
      </c>
      <c r="D3" s="4">
        <f>SUM(D4:D99702)</f>
        <v>168</v>
      </c>
      <c r="E3" s="4"/>
      <c r="F3" s="5">
        <f t="shared" ref="F3:G3" si="0">SUM(F4:F99702)</f>
        <v>3898.3199999999988</v>
      </c>
      <c r="G3" s="5">
        <f t="shared" si="0"/>
        <v>-200.51000000000002</v>
      </c>
      <c r="H3" s="6">
        <f t="shared" ref="H3:H32" si="1">G3/F3*-1</f>
        <v>5.1434977118348435E-2</v>
      </c>
      <c r="I3" s="7">
        <f t="shared" ref="I3:I32" si="2">J3/F3</f>
        <v>0.2751101060376519</v>
      </c>
      <c r="J3" s="5">
        <f>SUM(J4:J99702)</f>
        <v>1072.4672285686988</v>
      </c>
      <c r="K3" s="5">
        <f t="shared" ref="K3:K32" si="3">J3/D3</f>
        <v>6.3837335033851117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Sheet!a1:g5000""),2,FALSE),"""")"),"2 - March
3 - April
2.5 - May
2.5 - June
2.5 - July
2.5 - Aug
2.5 - Sept
2.5 - Oct
2.5 - Nov
2.5 - Dec
2 - Jan
2 - Feb")</f>
        <v>2 - March
3 - April
2.5 - May
2.5 - June
2.5 - July
2.5 - Aug
2.5 - Sept
2.5 - Oct
2.5 - Nov
2.5 - Dec
2 - Jan
2 -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QTY-200")</f>
        <v>US QTY-200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14</v>
      </c>
      <c r="X3" s="6">
        <f>W3/D3</f>
        <v>8.3333333333333329E-2</v>
      </c>
      <c r="Y3" s="5"/>
      <c r="Z3" s="4"/>
      <c r="AA3" s="4"/>
      <c r="AB3" s="4"/>
      <c r="AC3" s="4"/>
      <c r="AD3" s="5">
        <f>SUM(AD4:AD99702)</f>
        <v>-6.1988348837117373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Info!B2:BZ3000""),37,FALSE)),"""")*-1"),-7.279896246)</f>
        <v>-7.2798962459999998</v>
      </c>
      <c r="AG3" s="5">
        <f>SUM(AG4:AG99702)</f>
        <v>-3.25</v>
      </c>
    </row>
    <row r="4" spans="1:33" ht="15.75" customHeight="1" x14ac:dyDescent="0.2">
      <c r="A4" s="14" t="s">
        <v>31</v>
      </c>
      <c r="B4" s="14" t="s">
        <v>1082</v>
      </c>
      <c r="C4" s="15">
        <f t="shared" ref="C4:C32" si="4">IFERROR(F4/D4," - ")</f>
        <v>22.444545454545455</v>
      </c>
      <c r="D4" s="16">
        <v>11</v>
      </c>
      <c r="E4" s="16">
        <v>0</v>
      </c>
      <c r="F4" s="17">
        <v>246.89000000000001</v>
      </c>
      <c r="G4" s="17">
        <v>-25.61</v>
      </c>
      <c r="H4" s="18">
        <f t="shared" si="1"/>
        <v>0.10373040625379723</v>
      </c>
      <c r="I4" s="18">
        <f t="shared" si="2"/>
        <v>0.20993045265663623</v>
      </c>
      <c r="J4" s="17">
        <f t="shared" ref="J4:J32" si="5">F4*0.85+G4+AF4*D4+D4*AE4+AG4+AD4</f>
        <v>51.829729456396926</v>
      </c>
      <c r="K4" s="17">
        <f t="shared" si="3"/>
        <v>4.7117935869451752</v>
      </c>
      <c r="L4" s="16">
        <v>36</v>
      </c>
      <c r="M4" s="19">
        <f t="shared" ref="M4:M32" si="6">IFERROR(D4/L4,"-")</f>
        <v>0.30555555555555558</v>
      </c>
      <c r="N4" s="16">
        <v>130</v>
      </c>
      <c r="O4" s="20">
        <f t="shared" ref="O4:P4" si="7">D4/7</f>
        <v>1.5714285714285714</v>
      </c>
      <c r="P4" s="20">
        <f t="shared" si="7"/>
        <v>0</v>
      </c>
      <c r="Q4" s="16">
        <f t="shared" ref="Q4:Q32" si="8">ROUNDDOWN(N4/(O4+P4),0)</f>
        <v>82</v>
      </c>
      <c r="R4" s="16"/>
      <c r="S4" s="21">
        <v>0.55873015873015797</v>
      </c>
      <c r="T4" s="14">
        <v>300</v>
      </c>
      <c r="U4" s="22" t="s">
        <v>33</v>
      </c>
      <c r="V4" s="23" t="s">
        <v>33</v>
      </c>
      <c r="W4" s="14">
        <v>5</v>
      </c>
      <c r="X4" s="24">
        <f t="shared" ref="X4:X32" si="9">IFERROR(W4/D4,0)</f>
        <v>0.45454545454545453</v>
      </c>
      <c r="Y4" s="25">
        <f t="shared" ref="Y4:Y32" si="10">IFERROR(G4/(W4+Z4)*-1,0)</f>
        <v>2.5609999999999999</v>
      </c>
      <c r="Z4" s="14">
        <v>5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2.6807711226851851E-2</v>
      </c>
      <c r="AD4" s="25">
        <f t="shared" ref="AD4:AD32" si="12">IFERROR(AB4*AC4*D4*2,0)</f>
        <v>-0.40694105642361106</v>
      </c>
      <c r="AE4" s="25">
        <v>-4.9000000000000004</v>
      </c>
      <c r="AF4" s="25">
        <v>-7.1008935897435892</v>
      </c>
      <c r="AG4" s="25">
        <v>0</v>
      </c>
    </row>
    <row r="5" spans="1:33" ht="15.75" customHeight="1" x14ac:dyDescent="0.2">
      <c r="A5" s="28" t="s">
        <v>35</v>
      </c>
      <c r="B5" s="28" t="s">
        <v>1083</v>
      </c>
      <c r="C5" s="15">
        <f t="shared" si="4"/>
        <v>24.323333333333334</v>
      </c>
      <c r="D5" s="29">
        <v>3</v>
      </c>
      <c r="E5" s="29">
        <v>0</v>
      </c>
      <c r="F5" s="30">
        <v>72.97</v>
      </c>
      <c r="G5" s="30">
        <v>-30.169999999999998</v>
      </c>
      <c r="H5" s="31">
        <f t="shared" si="1"/>
        <v>0.41345758530903109</v>
      </c>
      <c r="I5" s="31">
        <f t="shared" si="2"/>
        <v>-5.8370471374149309E-2</v>
      </c>
      <c r="J5" s="32">
        <f t="shared" si="5"/>
        <v>-4.2592932961716752</v>
      </c>
      <c r="K5" s="32">
        <f t="shared" si="3"/>
        <v>-1.4197644320572251</v>
      </c>
      <c r="L5" s="29">
        <v>48</v>
      </c>
      <c r="M5" s="33">
        <f t="shared" si="6"/>
        <v>6.25E-2</v>
      </c>
      <c r="N5" s="29">
        <v>124</v>
      </c>
      <c r="O5" s="34">
        <f t="shared" ref="O5:P5" si="13">D5/7</f>
        <v>0.42857142857142855</v>
      </c>
      <c r="P5" s="34">
        <f t="shared" si="13"/>
        <v>0</v>
      </c>
      <c r="Q5" s="29">
        <f t="shared" si="8"/>
        <v>289</v>
      </c>
      <c r="R5" s="29"/>
      <c r="S5" s="35">
        <v>0.54794520547945202</v>
      </c>
      <c r="T5" s="28">
        <v>300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2.6838774623406718E-2</v>
      </c>
      <c r="AD5" s="39">
        <f t="shared" si="12"/>
        <v>-0.1111125269409038</v>
      </c>
      <c r="AE5" s="39">
        <v>-4.9000000000000004</v>
      </c>
      <c r="AF5" s="39">
        <v>-7.1008935897435892</v>
      </c>
      <c r="AG5" s="39">
        <v>0</v>
      </c>
    </row>
    <row r="6" spans="1:33" ht="15.75" customHeight="1" x14ac:dyDescent="0.2">
      <c r="A6" s="28" t="s">
        <v>37</v>
      </c>
      <c r="B6" s="28" t="s">
        <v>283</v>
      </c>
      <c r="C6" s="15">
        <f t="shared" si="4"/>
        <v>23.39</v>
      </c>
      <c r="D6" s="29">
        <v>10</v>
      </c>
      <c r="E6" s="29">
        <v>0</v>
      </c>
      <c r="F6" s="30">
        <v>233.9</v>
      </c>
      <c r="G6" s="30">
        <v>-30.490000000000002</v>
      </c>
      <c r="H6" s="31">
        <f t="shared" si="1"/>
        <v>0.13035485250106885</v>
      </c>
      <c r="I6" s="31">
        <f t="shared" si="2"/>
        <v>0.20498553949394419</v>
      </c>
      <c r="J6" s="32">
        <f t="shared" si="5"/>
        <v>47.946117687633546</v>
      </c>
      <c r="K6" s="32">
        <f t="shared" si="3"/>
        <v>4.7946117687633549</v>
      </c>
      <c r="L6" s="29">
        <v>68</v>
      </c>
      <c r="M6" s="33">
        <f t="shared" si="6"/>
        <v>0.14705882352941177</v>
      </c>
      <c r="N6" s="29">
        <v>120</v>
      </c>
      <c r="O6" s="34">
        <f t="shared" ref="O6:P6" si="14">D6/7</f>
        <v>1.4285714285714286</v>
      </c>
      <c r="P6" s="34">
        <f t="shared" si="14"/>
        <v>0</v>
      </c>
      <c r="Q6" s="29">
        <f t="shared" si="8"/>
        <v>84</v>
      </c>
      <c r="R6" s="29"/>
      <c r="S6" s="35">
        <v>0.35616438356164298</v>
      </c>
      <c r="T6" s="28">
        <v>300</v>
      </c>
      <c r="U6" s="36" t="s">
        <v>33</v>
      </c>
      <c r="V6" s="37" t="s">
        <v>38</v>
      </c>
      <c r="W6" s="28">
        <v>3</v>
      </c>
      <c r="X6" s="38">
        <f t="shared" si="9"/>
        <v>0.3</v>
      </c>
      <c r="Y6" s="39">
        <f t="shared" si="10"/>
        <v>6.0980000000000008</v>
      </c>
      <c r="Z6" s="28">
        <v>2</v>
      </c>
      <c r="AA6" s="28" t="s">
        <v>34</v>
      </c>
      <c r="AB6" s="40">
        <f t="shared" si="11"/>
        <v>-0.69</v>
      </c>
      <c r="AC6" s="41">
        <v>2.6807711226851851E-2</v>
      </c>
      <c r="AD6" s="39">
        <f t="shared" si="12"/>
        <v>-0.36994641493055547</v>
      </c>
      <c r="AE6" s="39">
        <v>-4.9000000000000004</v>
      </c>
      <c r="AF6" s="39">
        <v>-7.1008935897435892</v>
      </c>
      <c r="AG6" s="39">
        <v>0</v>
      </c>
    </row>
    <row r="7" spans="1:33" ht="15.75" customHeight="1" x14ac:dyDescent="0.2">
      <c r="A7" s="28" t="s">
        <v>39</v>
      </c>
      <c r="B7" s="28" t="s">
        <v>1084</v>
      </c>
      <c r="C7" s="15">
        <f t="shared" si="4"/>
        <v>22.639999999999997</v>
      </c>
      <c r="D7" s="29">
        <v>20</v>
      </c>
      <c r="E7" s="29">
        <v>0</v>
      </c>
      <c r="F7" s="30">
        <v>452.79999999999995</v>
      </c>
      <c r="G7" s="30">
        <v>-28.839999999999996</v>
      </c>
      <c r="H7" s="31">
        <f t="shared" si="1"/>
        <v>6.3692579505300356E-2</v>
      </c>
      <c r="I7" s="31">
        <f t="shared" si="2"/>
        <v>0.2545985763588054</v>
      </c>
      <c r="J7" s="32">
        <f t="shared" si="5"/>
        <v>115.28223537526708</v>
      </c>
      <c r="K7" s="32">
        <f t="shared" si="3"/>
        <v>5.7641117687633541</v>
      </c>
      <c r="L7" s="29">
        <v>72</v>
      </c>
      <c r="M7" s="33">
        <f t="shared" si="6"/>
        <v>0.27777777777777779</v>
      </c>
      <c r="N7" s="29">
        <v>96</v>
      </c>
      <c r="O7" s="34">
        <f t="shared" ref="O7:P7" si="15">D7/7</f>
        <v>2.8571428571428572</v>
      </c>
      <c r="P7" s="34">
        <f t="shared" si="15"/>
        <v>0</v>
      </c>
      <c r="Q7" s="29">
        <f t="shared" si="8"/>
        <v>33</v>
      </c>
      <c r="R7" s="29"/>
      <c r="S7" s="35">
        <v>0.56310679611650405</v>
      </c>
      <c r="T7" s="28">
        <v>300</v>
      </c>
      <c r="U7" s="36" t="s">
        <v>33</v>
      </c>
      <c r="V7" s="37" t="s">
        <v>38</v>
      </c>
      <c r="W7" s="28">
        <v>3</v>
      </c>
      <c r="X7" s="38">
        <f t="shared" si="9"/>
        <v>0.15</v>
      </c>
      <c r="Y7" s="39">
        <f t="shared" si="10"/>
        <v>5.7679999999999989</v>
      </c>
      <c r="Z7" s="28">
        <v>2</v>
      </c>
      <c r="AA7" s="28" t="s">
        <v>34</v>
      </c>
      <c r="AB7" s="40">
        <f t="shared" si="11"/>
        <v>-0.69</v>
      </c>
      <c r="AC7" s="41">
        <v>2.6807711226851851E-2</v>
      </c>
      <c r="AD7" s="39">
        <f t="shared" si="12"/>
        <v>-0.73989282986111093</v>
      </c>
      <c r="AE7" s="39">
        <v>-4.9000000000000004</v>
      </c>
      <c r="AF7" s="39">
        <v>-7.1008935897435892</v>
      </c>
      <c r="AG7" s="39">
        <v>0</v>
      </c>
    </row>
    <row r="8" spans="1:33" ht="15.75" customHeight="1" x14ac:dyDescent="0.2">
      <c r="A8" s="28" t="s">
        <v>41</v>
      </c>
      <c r="B8" s="28" t="s">
        <v>1085</v>
      </c>
      <c r="C8" s="15">
        <f t="shared" si="4"/>
        <v>27.656666666666666</v>
      </c>
      <c r="D8" s="29">
        <v>3</v>
      </c>
      <c r="E8" s="29">
        <v>0</v>
      </c>
      <c r="F8" s="30">
        <v>82.97</v>
      </c>
      <c r="G8" s="30">
        <v>-24.680000000000003</v>
      </c>
      <c r="H8" s="31">
        <f t="shared" si="1"/>
        <v>0.297456912136917</v>
      </c>
      <c r="I8" s="31">
        <f t="shared" si="2"/>
        <v>0.11731368055346308</v>
      </c>
      <c r="J8" s="32">
        <f t="shared" si="5"/>
        <v>9.7335160755208321</v>
      </c>
      <c r="K8" s="32">
        <f t="shared" si="3"/>
        <v>3.2445053585069439</v>
      </c>
      <c r="L8" s="29">
        <v>54</v>
      </c>
      <c r="M8" s="33">
        <f t="shared" si="6"/>
        <v>5.5555555555555552E-2</v>
      </c>
      <c r="N8" s="29">
        <v>94</v>
      </c>
      <c r="O8" s="34">
        <f t="shared" ref="O8:P8" si="16">D8/7</f>
        <v>0.42857142857142855</v>
      </c>
      <c r="P8" s="34">
        <f t="shared" si="16"/>
        <v>0</v>
      </c>
      <c r="Q8" s="29">
        <f t="shared" si="8"/>
        <v>219</v>
      </c>
      <c r="R8" s="29"/>
      <c r="S8" s="35">
        <v>0.68542199488490996</v>
      </c>
      <c r="T8" s="28">
        <v>300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4.9360000000000008</v>
      </c>
      <c r="Z8" s="28">
        <v>5</v>
      </c>
      <c r="AA8" s="28" t="s">
        <v>34</v>
      </c>
      <c r="AB8" s="40">
        <f t="shared" si="11"/>
        <v>-0.69</v>
      </c>
      <c r="AC8" s="41">
        <v>2.6807711226851851E-2</v>
      </c>
      <c r="AD8" s="39">
        <f t="shared" si="12"/>
        <v>-0.11098392447916665</v>
      </c>
      <c r="AE8" s="39">
        <v>-4.9000000000000004</v>
      </c>
      <c r="AF8" s="39">
        <v>-7.1</v>
      </c>
      <c r="AG8" s="39">
        <v>0</v>
      </c>
    </row>
    <row r="9" spans="1:33" ht="15.75" customHeight="1" x14ac:dyDescent="0.2">
      <c r="A9" s="28" t="s">
        <v>43</v>
      </c>
      <c r="B9" s="28" t="s">
        <v>163</v>
      </c>
      <c r="C9" s="15">
        <f t="shared" si="4"/>
        <v>26.535454545454545</v>
      </c>
      <c r="D9" s="29">
        <v>11</v>
      </c>
      <c r="E9" s="29">
        <v>1</v>
      </c>
      <c r="F9" s="30">
        <v>291.89</v>
      </c>
      <c r="G9" s="30">
        <v>-23.400000000000002</v>
      </c>
      <c r="H9" s="31">
        <f t="shared" si="1"/>
        <v>8.01671862687999E-2</v>
      </c>
      <c r="I9" s="31">
        <f t="shared" si="2"/>
        <v>0.31333409308560067</v>
      </c>
      <c r="J9" s="32">
        <f t="shared" si="5"/>
        <v>91.459088430755983</v>
      </c>
      <c r="K9" s="32">
        <f t="shared" si="3"/>
        <v>8.31446258461418</v>
      </c>
      <c r="L9" s="29">
        <v>47</v>
      </c>
      <c r="M9" s="33">
        <f t="shared" si="6"/>
        <v>0.23404255319148937</v>
      </c>
      <c r="N9" s="29">
        <v>85</v>
      </c>
      <c r="O9" s="34">
        <f t="shared" ref="O9:P9" si="17">D9/7</f>
        <v>1.5714285714285714</v>
      </c>
      <c r="P9" s="34">
        <f t="shared" si="17"/>
        <v>0.14285714285714285</v>
      </c>
      <c r="Q9" s="29">
        <f t="shared" si="8"/>
        <v>49</v>
      </c>
      <c r="R9" s="29"/>
      <c r="S9" s="35">
        <v>0.81720430107526798</v>
      </c>
      <c r="T9" s="28">
        <v>3100</v>
      </c>
      <c r="U9" s="36">
        <v>800</v>
      </c>
      <c r="V9" s="37" t="s">
        <v>1086</v>
      </c>
      <c r="W9" s="28">
        <v>1</v>
      </c>
      <c r="X9" s="38">
        <f t="shared" si="9"/>
        <v>9.0909090909090912E-2</v>
      </c>
      <c r="Y9" s="39">
        <f t="shared" si="10"/>
        <v>4.6800000000000006</v>
      </c>
      <c r="Z9" s="28">
        <v>4</v>
      </c>
      <c r="AA9" s="28" t="s">
        <v>34</v>
      </c>
      <c r="AB9" s="40">
        <f t="shared" si="11"/>
        <v>-0.69</v>
      </c>
      <c r="AC9" s="41">
        <v>2.6807711226851851E-2</v>
      </c>
      <c r="AD9" s="39">
        <f t="shared" si="12"/>
        <v>-0.40694105642361106</v>
      </c>
      <c r="AE9" s="39">
        <v>-4.9000000000000004</v>
      </c>
      <c r="AF9" s="39">
        <v>-7.1764064102563996</v>
      </c>
      <c r="AG9" s="39">
        <v>0</v>
      </c>
    </row>
    <row r="10" spans="1:33" ht="15.75" customHeight="1" x14ac:dyDescent="0.2">
      <c r="A10" s="28" t="s">
        <v>44</v>
      </c>
      <c r="B10" s="28" t="s">
        <v>344</v>
      </c>
      <c r="C10" s="15">
        <f t="shared" si="4"/>
        <v>30.99</v>
      </c>
      <c r="D10" s="29">
        <v>1</v>
      </c>
      <c r="E10" s="29">
        <v>0</v>
      </c>
      <c r="F10" s="30">
        <v>30.99</v>
      </c>
      <c r="G10" s="30">
        <v>-9.52</v>
      </c>
      <c r="H10" s="31">
        <f t="shared" si="1"/>
        <v>0.30719586963536627</v>
      </c>
      <c r="I10" s="31">
        <f t="shared" si="2"/>
        <v>0.15192316709424139</v>
      </c>
      <c r="J10" s="32">
        <f t="shared" si="5"/>
        <v>4.7080989482505409</v>
      </c>
      <c r="K10" s="32">
        <f t="shared" si="3"/>
        <v>4.7080989482505409</v>
      </c>
      <c r="L10" s="29">
        <v>32</v>
      </c>
      <c r="M10" s="33">
        <f t="shared" si="6"/>
        <v>3.125E-2</v>
      </c>
      <c r="N10" s="29">
        <v>82</v>
      </c>
      <c r="O10" s="34">
        <f t="shared" ref="O10:P10" si="18">D10/7</f>
        <v>0.14285714285714285</v>
      </c>
      <c r="P10" s="34">
        <f t="shared" si="18"/>
        <v>0</v>
      </c>
      <c r="Q10" s="29">
        <f t="shared" si="8"/>
        <v>574</v>
      </c>
      <c r="R10" s="29"/>
      <c r="S10" s="35">
        <v>0.9</v>
      </c>
      <c r="T10" s="28">
        <v>1300</v>
      </c>
      <c r="U10" s="36">
        <v>800</v>
      </c>
      <c r="V10" s="37" t="s">
        <v>1087</v>
      </c>
      <c r="W10" s="28">
        <v>0</v>
      </c>
      <c r="X10" s="38">
        <f t="shared" si="9"/>
        <v>0</v>
      </c>
      <c r="Y10" s="39">
        <f t="shared" si="10"/>
        <v>4.76</v>
      </c>
      <c r="Z10" s="28">
        <v>2</v>
      </c>
      <c r="AA10" s="28" t="s">
        <v>34</v>
      </c>
      <c r="AB10" s="40">
        <f t="shared" si="11"/>
        <v>-0.69</v>
      </c>
      <c r="AC10" s="41">
        <v>2.6807711226851851E-2</v>
      </c>
      <c r="AD10" s="39">
        <f t="shared" si="12"/>
        <v>-3.6994641493055549E-2</v>
      </c>
      <c r="AE10" s="39">
        <v>-4.9000000000000004</v>
      </c>
      <c r="AF10" s="39">
        <v>-7.1764064102563996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27.99</v>
      </c>
      <c r="D11" s="29">
        <v>2</v>
      </c>
      <c r="E11" s="29">
        <v>0</v>
      </c>
      <c r="F11" s="30">
        <v>55.98</v>
      </c>
      <c r="G11" s="30">
        <v>-0.02</v>
      </c>
      <c r="H11" s="31">
        <f t="shared" si="1"/>
        <v>3.5727045373347627E-4</v>
      </c>
      <c r="I11" s="31">
        <f t="shared" si="2"/>
        <v>0.41686670054485675</v>
      </c>
      <c r="J11" s="32">
        <f t="shared" si="5"/>
        <v>23.33619789650108</v>
      </c>
      <c r="K11" s="32">
        <f t="shared" si="3"/>
        <v>11.66809894825054</v>
      </c>
      <c r="L11" s="29">
        <v>26</v>
      </c>
      <c r="M11" s="33">
        <f t="shared" si="6"/>
        <v>7.6923076923076927E-2</v>
      </c>
      <c r="N11" s="29">
        <v>81</v>
      </c>
      <c r="O11" s="34">
        <f t="shared" ref="O11:P11" si="19">D11/7</f>
        <v>0.2857142857142857</v>
      </c>
      <c r="P11" s="34">
        <f t="shared" si="19"/>
        <v>0</v>
      </c>
      <c r="Q11" s="29">
        <f t="shared" si="8"/>
        <v>283</v>
      </c>
      <c r="R11" s="29"/>
      <c r="S11" s="35">
        <v>0.65173116089613004</v>
      </c>
      <c r="T11" s="28">
        <v>580</v>
      </c>
      <c r="U11" s="36">
        <v>200</v>
      </c>
      <c r="V11" s="37" t="s">
        <v>1088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2.6807711226851851E-2</v>
      </c>
      <c r="AD11" s="39">
        <f t="shared" si="12"/>
        <v>-7.3989282986111099E-2</v>
      </c>
      <c r="AE11" s="39">
        <v>-4.9000000000000004</v>
      </c>
      <c r="AF11" s="39">
        <v>-7.1764064102563996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26.79</v>
      </c>
      <c r="D12" s="29">
        <v>5</v>
      </c>
      <c r="E12" s="29">
        <v>0</v>
      </c>
      <c r="F12" s="30">
        <v>133.94999999999999</v>
      </c>
      <c r="G12" s="30">
        <v>0</v>
      </c>
      <c r="H12" s="31">
        <f t="shared" si="1"/>
        <v>0</v>
      </c>
      <c r="I12" s="31">
        <f t="shared" si="2"/>
        <v>0.39783870654164033</v>
      </c>
      <c r="J12" s="32">
        <f t="shared" si="5"/>
        <v>53.290494741252715</v>
      </c>
      <c r="K12" s="32">
        <f t="shared" si="3"/>
        <v>10.658098948250544</v>
      </c>
      <c r="L12" s="29">
        <v>25</v>
      </c>
      <c r="M12" s="33">
        <f t="shared" si="6"/>
        <v>0.2</v>
      </c>
      <c r="N12" s="29">
        <v>75</v>
      </c>
      <c r="O12" s="34">
        <f t="shared" ref="O12:P12" si="20">D12/7</f>
        <v>0.7142857142857143</v>
      </c>
      <c r="P12" s="34">
        <f t="shared" si="20"/>
        <v>0</v>
      </c>
      <c r="Q12" s="29">
        <f t="shared" si="8"/>
        <v>105</v>
      </c>
      <c r="R12" s="29"/>
      <c r="S12" s="35">
        <v>0.70386266094420602</v>
      </c>
      <c r="T12" s="28">
        <v>280</v>
      </c>
      <c r="U12" s="36">
        <v>200</v>
      </c>
      <c r="V12" s="37" t="s">
        <v>1089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2.6807711226851851E-2</v>
      </c>
      <c r="AD12" s="39">
        <f t="shared" si="12"/>
        <v>-0.18497320746527773</v>
      </c>
      <c r="AE12" s="39">
        <v>-4.9000000000000004</v>
      </c>
      <c r="AF12" s="39">
        <v>-7.1764064102563996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27.656666666666666</v>
      </c>
      <c r="D13" s="29">
        <v>9</v>
      </c>
      <c r="E13" s="29">
        <v>0</v>
      </c>
      <c r="F13" s="32">
        <v>248.91</v>
      </c>
      <c r="G13" s="30">
        <v>0</v>
      </c>
      <c r="H13" s="31">
        <f t="shared" si="1"/>
        <v>0</v>
      </c>
      <c r="I13" s="31">
        <f t="shared" si="2"/>
        <v>0.41057088195155916</v>
      </c>
      <c r="J13" s="32">
        <f t="shared" si="5"/>
        <v>102.1951982265626</v>
      </c>
      <c r="K13" s="32">
        <f t="shared" si="3"/>
        <v>11.355022025173621</v>
      </c>
      <c r="L13" s="29">
        <v>12</v>
      </c>
      <c r="M13" s="33">
        <f t="shared" si="6"/>
        <v>0.75</v>
      </c>
      <c r="N13" s="29">
        <v>62</v>
      </c>
      <c r="O13" s="34">
        <f t="shared" ref="O13:P13" si="21">D13/7</f>
        <v>1.2857142857142858</v>
      </c>
      <c r="P13" s="34">
        <f t="shared" si="21"/>
        <v>0</v>
      </c>
      <c r="Q13" s="29">
        <f t="shared" si="8"/>
        <v>48</v>
      </c>
      <c r="R13" s="29"/>
      <c r="S13" s="35">
        <v>0.723311546840958</v>
      </c>
      <c r="T13" s="28">
        <v>280</v>
      </c>
      <c r="U13" s="36">
        <v>200</v>
      </c>
      <c r="V13" s="37" t="s">
        <v>1090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2.6807711226851851E-2</v>
      </c>
      <c r="AD13" s="39">
        <f t="shared" si="12"/>
        <v>-0.33295177343749993</v>
      </c>
      <c r="AE13" s="39">
        <v>-4.9000000000000004</v>
      </c>
      <c r="AF13" s="39">
        <v>-7.2161499999999901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28.24</v>
      </c>
      <c r="D14" s="29">
        <v>4</v>
      </c>
      <c r="E14" s="29">
        <v>0</v>
      </c>
      <c r="F14" s="32">
        <v>112.96</v>
      </c>
      <c r="G14" s="30">
        <v>0</v>
      </c>
      <c r="H14" s="31">
        <f t="shared" si="1"/>
        <v>0</v>
      </c>
      <c r="I14" s="31">
        <f t="shared" si="2"/>
        <v>0.41964785263834808</v>
      </c>
      <c r="J14" s="32">
        <f t="shared" si="5"/>
        <v>47.403421434027798</v>
      </c>
      <c r="K14" s="32">
        <f t="shared" si="3"/>
        <v>11.85085535850695</v>
      </c>
      <c r="L14" s="29">
        <v>23</v>
      </c>
      <c r="M14" s="33">
        <f t="shared" si="6"/>
        <v>0.17391304347826086</v>
      </c>
      <c r="N14" s="29">
        <v>58</v>
      </c>
      <c r="O14" s="34">
        <f t="shared" ref="O14:P14" si="22">D14/7</f>
        <v>0.5714285714285714</v>
      </c>
      <c r="P14" s="34">
        <f t="shared" si="22"/>
        <v>0</v>
      </c>
      <c r="Q14" s="29">
        <f t="shared" si="8"/>
        <v>101</v>
      </c>
      <c r="R14" s="29"/>
      <c r="S14" s="35">
        <v>0.83253588516746402</v>
      </c>
      <c r="T14" s="28">
        <v>440</v>
      </c>
      <c r="U14" s="36">
        <v>200</v>
      </c>
      <c r="V14" s="37" t="s">
        <v>1090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2.6807711226851851E-2</v>
      </c>
      <c r="AD14" s="39">
        <f t="shared" si="12"/>
        <v>-0.1479785659722222</v>
      </c>
      <c r="AE14" s="39">
        <v>-4.9000000000000004</v>
      </c>
      <c r="AF14" s="39">
        <v>-7.2161499999999901</v>
      </c>
      <c r="AG14" s="39">
        <v>0</v>
      </c>
    </row>
    <row r="15" spans="1:33" ht="15.75" customHeight="1" x14ac:dyDescent="0.2">
      <c r="A15" s="28" t="s">
        <v>49</v>
      </c>
      <c r="B15" s="28" t="s">
        <v>82</v>
      </c>
      <c r="C15" s="15">
        <f t="shared" si="4"/>
        <v>26.132857142857144</v>
      </c>
      <c r="D15" s="29">
        <v>7</v>
      </c>
      <c r="E15" s="29">
        <v>0</v>
      </c>
      <c r="F15" s="32">
        <v>182.93</v>
      </c>
      <c r="G15" s="30">
        <v>0</v>
      </c>
      <c r="H15" s="31">
        <f t="shared" si="1"/>
        <v>0</v>
      </c>
      <c r="I15" s="31">
        <f t="shared" si="2"/>
        <v>0.38494772595828269</v>
      </c>
      <c r="J15" s="32">
        <f t="shared" si="5"/>
        <v>70.418487509548655</v>
      </c>
      <c r="K15" s="32">
        <f t="shared" si="3"/>
        <v>10.059783929935522</v>
      </c>
      <c r="L15" s="29">
        <v>20</v>
      </c>
      <c r="M15" s="33">
        <f t="shared" si="6"/>
        <v>0.35</v>
      </c>
      <c r="N15" s="29">
        <v>51</v>
      </c>
      <c r="O15" s="34">
        <f t="shared" ref="O15:P15" si="23">D15/7</f>
        <v>1</v>
      </c>
      <c r="P15" s="34">
        <f t="shared" si="23"/>
        <v>0</v>
      </c>
      <c r="Q15" s="29">
        <f t="shared" si="8"/>
        <v>51</v>
      </c>
      <c r="R15" s="29"/>
      <c r="S15" s="35">
        <v>0.87088607594936696</v>
      </c>
      <c r="T15" s="28">
        <v>440</v>
      </c>
      <c r="U15" s="36">
        <v>200</v>
      </c>
      <c r="V15" s="37" t="s">
        <v>1090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2.6807711226851851E-2</v>
      </c>
      <c r="AD15" s="39">
        <f t="shared" si="12"/>
        <v>-0.25896249045138886</v>
      </c>
      <c r="AE15" s="39">
        <v>-4.9000000000000004</v>
      </c>
      <c r="AF15" s="39">
        <v>-7.2161499999999901</v>
      </c>
      <c r="AG15" s="39">
        <v>0</v>
      </c>
    </row>
    <row r="16" spans="1:33" ht="15.75" customHeight="1" x14ac:dyDescent="0.2">
      <c r="A16" s="28" t="s">
        <v>50</v>
      </c>
      <c r="B16" s="28" t="s">
        <v>1091</v>
      </c>
      <c r="C16" s="15">
        <f t="shared" si="4"/>
        <v>27.99</v>
      </c>
      <c r="D16" s="29">
        <v>3</v>
      </c>
      <c r="E16" s="29">
        <v>0</v>
      </c>
      <c r="F16" s="32">
        <v>83.97</v>
      </c>
      <c r="G16" s="30">
        <v>0</v>
      </c>
      <c r="H16" s="31">
        <f t="shared" si="1"/>
        <v>0</v>
      </c>
      <c r="I16" s="31">
        <f t="shared" si="2"/>
        <v>0.41580404996452142</v>
      </c>
      <c r="J16" s="32">
        <f t="shared" si="5"/>
        <v>34.915066075520862</v>
      </c>
      <c r="K16" s="32">
        <f t="shared" si="3"/>
        <v>11.638355358506955</v>
      </c>
      <c r="L16" s="29">
        <v>22</v>
      </c>
      <c r="M16" s="33">
        <f t="shared" si="6"/>
        <v>0.13636363636363635</v>
      </c>
      <c r="N16" s="29">
        <v>48</v>
      </c>
      <c r="O16" s="34">
        <f t="shared" ref="O16:P16" si="24">D16/7</f>
        <v>0.42857142857142855</v>
      </c>
      <c r="P16" s="34">
        <f t="shared" si="24"/>
        <v>0</v>
      </c>
      <c r="Q16" s="29">
        <f t="shared" si="8"/>
        <v>112</v>
      </c>
      <c r="R16" s="29"/>
      <c r="S16" s="35">
        <v>0.98644986449864502</v>
      </c>
      <c r="T16" s="28">
        <v>440</v>
      </c>
      <c r="U16" s="36">
        <v>200</v>
      </c>
      <c r="V16" s="37" t="s">
        <v>1092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2.6807711226851851E-2</v>
      </c>
      <c r="AD16" s="39">
        <f t="shared" si="12"/>
        <v>-0.11098392447916665</v>
      </c>
      <c r="AE16" s="39">
        <v>-4.9000000000000004</v>
      </c>
      <c r="AF16" s="39">
        <v>-7.2161499999999901</v>
      </c>
      <c r="AG16" s="39">
        <v>0</v>
      </c>
    </row>
    <row r="17" spans="1:33" ht="15.75" customHeight="1" x14ac:dyDescent="0.2">
      <c r="A17" s="28" t="s">
        <v>51</v>
      </c>
      <c r="B17" s="28" t="s">
        <v>289</v>
      </c>
      <c r="C17" s="15">
        <f t="shared" si="4"/>
        <v>22.99</v>
      </c>
      <c r="D17" s="29">
        <v>4</v>
      </c>
      <c r="E17" s="29">
        <v>0</v>
      </c>
      <c r="F17" s="32">
        <v>91.96</v>
      </c>
      <c r="G17" s="30">
        <v>0</v>
      </c>
      <c r="H17" s="31">
        <f t="shared" si="1"/>
        <v>0</v>
      </c>
      <c r="I17" s="31">
        <f t="shared" si="2"/>
        <v>0.32137256887807542</v>
      </c>
      <c r="J17" s="32">
        <f t="shared" si="5"/>
        <v>29.553421434027811</v>
      </c>
      <c r="K17" s="32">
        <f t="shared" si="3"/>
        <v>7.3883553585069528</v>
      </c>
      <c r="L17" s="29">
        <v>26</v>
      </c>
      <c r="M17" s="33">
        <f t="shared" si="6"/>
        <v>0.15384615384615385</v>
      </c>
      <c r="N17" s="29">
        <v>37</v>
      </c>
      <c r="O17" s="34">
        <f t="shared" ref="O17:P17" si="25">D17/7</f>
        <v>0.5714285714285714</v>
      </c>
      <c r="P17" s="34">
        <f t="shared" si="25"/>
        <v>0</v>
      </c>
      <c r="Q17" s="29">
        <f t="shared" si="8"/>
        <v>64</v>
      </c>
      <c r="R17" s="29"/>
      <c r="S17" s="35">
        <v>0.98823529411764699</v>
      </c>
      <c r="T17" s="28">
        <v>440</v>
      </c>
      <c r="U17" s="36">
        <v>200</v>
      </c>
      <c r="V17" s="37" t="s">
        <v>1093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2.6807711226851851E-2</v>
      </c>
      <c r="AD17" s="39">
        <f t="shared" si="12"/>
        <v>-0.1479785659722222</v>
      </c>
      <c r="AE17" s="39">
        <v>-4.9000000000000004</v>
      </c>
      <c r="AF17" s="39">
        <v>-7.2161499999999901</v>
      </c>
      <c r="AG17" s="39">
        <v>0</v>
      </c>
    </row>
    <row r="18" spans="1:33" ht="15.75" customHeight="1" x14ac:dyDescent="0.2">
      <c r="A18" s="28" t="s">
        <v>52</v>
      </c>
      <c r="B18" s="28" t="s">
        <v>1094</v>
      </c>
      <c r="C18" s="15">
        <f t="shared" si="4"/>
        <v>22.65666666666667</v>
      </c>
      <c r="D18" s="29">
        <v>9</v>
      </c>
      <c r="E18" s="29">
        <v>0</v>
      </c>
      <c r="F18" s="32">
        <v>203.91000000000003</v>
      </c>
      <c r="G18" s="30">
        <v>0</v>
      </c>
      <c r="H18" s="31">
        <f t="shared" si="1"/>
        <v>0</v>
      </c>
      <c r="I18" s="31">
        <f t="shared" si="2"/>
        <v>0.30796510933898591</v>
      </c>
      <c r="J18" s="32">
        <f t="shared" si="5"/>
        <v>62.797165445312629</v>
      </c>
      <c r="K18" s="32">
        <f t="shared" si="3"/>
        <v>6.977462827256959</v>
      </c>
      <c r="L18" s="29">
        <v>18</v>
      </c>
      <c r="M18" s="33">
        <f t="shared" si="6"/>
        <v>0.5</v>
      </c>
      <c r="N18" s="29">
        <v>109</v>
      </c>
      <c r="O18" s="34">
        <f t="shared" ref="O18:P18" si="26">D18/7</f>
        <v>1.2857142857142858</v>
      </c>
      <c r="P18" s="34">
        <f t="shared" si="26"/>
        <v>0</v>
      </c>
      <c r="Q18" s="29">
        <f t="shared" si="8"/>
        <v>84</v>
      </c>
      <c r="R18" s="29"/>
      <c r="S18" s="35">
        <v>0.91005291005291</v>
      </c>
      <c r="T18" s="28">
        <v>160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2.6649320023148151E-2</v>
      </c>
      <c r="AD18" s="39">
        <f t="shared" si="12"/>
        <v>-0.33098455468750004</v>
      </c>
      <c r="AE18" s="39">
        <v>-4.9000000000000004</v>
      </c>
      <c r="AF18" s="39">
        <v>-7.2161499999999901</v>
      </c>
      <c r="AG18" s="39">
        <v>-1.1499999999999999</v>
      </c>
    </row>
    <row r="19" spans="1:33" ht="15.75" customHeight="1" x14ac:dyDescent="0.2">
      <c r="A19" s="28" t="s">
        <v>54</v>
      </c>
      <c r="B19" s="28" t="s">
        <v>1095</v>
      </c>
      <c r="C19" s="15">
        <f t="shared" si="4"/>
        <v>19.989999999999998</v>
      </c>
      <c r="D19" s="29">
        <v>6</v>
      </c>
      <c r="E19" s="29">
        <v>0</v>
      </c>
      <c r="F19" s="32">
        <v>119.93999999999998</v>
      </c>
      <c r="G19" s="30">
        <v>0</v>
      </c>
      <c r="H19" s="31">
        <f t="shared" si="1"/>
        <v>0</v>
      </c>
      <c r="I19" s="31">
        <f t="shared" si="2"/>
        <v>0.24204972177929238</v>
      </c>
      <c r="J19" s="32">
        <f t="shared" si="5"/>
        <v>29.031443630208322</v>
      </c>
      <c r="K19" s="32">
        <f t="shared" si="3"/>
        <v>4.8385739383680537</v>
      </c>
      <c r="L19" s="29">
        <v>30</v>
      </c>
      <c r="M19" s="33">
        <f t="shared" si="6"/>
        <v>0.2</v>
      </c>
      <c r="N19" s="29">
        <v>101</v>
      </c>
      <c r="O19" s="34">
        <f t="shared" ref="O19:P19" si="27">D19/7</f>
        <v>0.8571428571428571</v>
      </c>
      <c r="P19" s="34">
        <f t="shared" si="27"/>
        <v>0</v>
      </c>
      <c r="Q19" s="29">
        <f t="shared" si="8"/>
        <v>117</v>
      </c>
      <c r="R19" s="29"/>
      <c r="S19" s="35">
        <v>0.959568733153638</v>
      </c>
      <c r="T19" s="28">
        <v>160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2.6649320023148151E-2</v>
      </c>
      <c r="AD19" s="39">
        <f t="shared" si="12"/>
        <v>-0.2206563697916667</v>
      </c>
      <c r="AE19" s="39">
        <v>-4.9000000000000004</v>
      </c>
      <c r="AF19" s="39">
        <v>-7.216149999999999</v>
      </c>
      <c r="AG19" s="39">
        <v>0</v>
      </c>
    </row>
    <row r="20" spans="1:33" ht="15.75" customHeight="1" x14ac:dyDescent="0.2">
      <c r="A20" s="28" t="s">
        <v>55</v>
      </c>
      <c r="B20" s="28" t="s">
        <v>1094</v>
      </c>
      <c r="C20" s="15">
        <f t="shared" si="4"/>
        <v>21.523333333333333</v>
      </c>
      <c r="D20" s="29">
        <v>15</v>
      </c>
      <c r="E20" s="29">
        <v>0</v>
      </c>
      <c r="F20" s="32">
        <v>322.85000000000002</v>
      </c>
      <c r="G20" s="30">
        <v>-18.760000000000002</v>
      </c>
      <c r="H20" s="31">
        <f t="shared" si="1"/>
        <v>5.8107480253987924E-2</v>
      </c>
      <c r="I20" s="31">
        <f t="shared" si="2"/>
        <v>0.22725293193594814</v>
      </c>
      <c r="J20" s="32">
        <f t="shared" si="5"/>
        <v>73.368609075520865</v>
      </c>
      <c r="K20" s="32">
        <f t="shared" si="3"/>
        <v>4.8912406050347244</v>
      </c>
      <c r="L20" s="29">
        <v>42</v>
      </c>
      <c r="M20" s="33">
        <f t="shared" si="6"/>
        <v>0.35714285714285715</v>
      </c>
      <c r="N20" s="29">
        <v>86</v>
      </c>
      <c r="O20" s="34">
        <f t="shared" ref="O20:P20" si="28">D20/7</f>
        <v>2.1428571428571428</v>
      </c>
      <c r="P20" s="34">
        <f t="shared" si="28"/>
        <v>0</v>
      </c>
      <c r="Q20" s="29">
        <f t="shared" si="8"/>
        <v>40</v>
      </c>
      <c r="R20" s="29"/>
      <c r="S20" s="35">
        <v>1.06501547987616</v>
      </c>
      <c r="T20" s="28">
        <v>160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3.7520000000000002</v>
      </c>
      <c r="Z20" s="28">
        <v>5</v>
      </c>
      <c r="AA20" s="28" t="s">
        <v>34</v>
      </c>
      <c r="AB20" s="40">
        <f t="shared" si="11"/>
        <v>-0.69</v>
      </c>
      <c r="AC20" s="41">
        <v>2.6649320023148151E-2</v>
      </c>
      <c r="AD20" s="39">
        <f t="shared" si="12"/>
        <v>-0.55164092447916668</v>
      </c>
      <c r="AE20" s="39">
        <v>-4.9000000000000004</v>
      </c>
      <c r="AF20" s="39">
        <v>-7.216149999999999</v>
      </c>
      <c r="AG20" s="39">
        <v>0</v>
      </c>
    </row>
    <row r="21" spans="1:33" ht="15.75" customHeight="1" x14ac:dyDescent="0.2">
      <c r="A21" s="28" t="s">
        <v>56</v>
      </c>
      <c r="B21" s="28" t="s">
        <v>1094</v>
      </c>
      <c r="C21" s="15">
        <f t="shared" si="4"/>
        <v>22.864999999999998</v>
      </c>
      <c r="D21" s="29">
        <v>8</v>
      </c>
      <c r="E21" s="29">
        <v>0</v>
      </c>
      <c r="F21" s="32">
        <v>182.92</v>
      </c>
      <c r="G21" s="30">
        <v>-7.97</v>
      </c>
      <c r="H21" s="31">
        <f t="shared" si="1"/>
        <v>4.3570959982506013E-2</v>
      </c>
      <c r="I21" s="31">
        <f t="shared" si="2"/>
        <v>0.27492123063057322</v>
      </c>
      <c r="J21" s="32">
        <f t="shared" si="5"/>
        <v>50.288591506944449</v>
      </c>
      <c r="K21" s="32">
        <f t="shared" si="3"/>
        <v>6.2860739383680562</v>
      </c>
      <c r="L21" s="29">
        <v>15</v>
      </c>
      <c r="M21" s="33">
        <f t="shared" si="6"/>
        <v>0.53333333333333333</v>
      </c>
      <c r="N21" s="29">
        <v>83</v>
      </c>
      <c r="O21" s="34">
        <f t="shared" ref="O21:P21" si="29">D21/7</f>
        <v>1.1428571428571428</v>
      </c>
      <c r="P21" s="34">
        <f t="shared" si="29"/>
        <v>0</v>
      </c>
      <c r="Q21" s="29">
        <f t="shared" si="8"/>
        <v>72</v>
      </c>
      <c r="R21" s="29"/>
      <c r="S21" s="35">
        <v>1.1043771043771</v>
      </c>
      <c r="T21" s="28">
        <v>160</v>
      </c>
      <c r="U21" s="36" t="s">
        <v>33</v>
      </c>
      <c r="V21" s="37" t="s">
        <v>33</v>
      </c>
      <c r="W21" s="28">
        <v>2</v>
      </c>
      <c r="X21" s="38">
        <f t="shared" si="9"/>
        <v>0.25</v>
      </c>
      <c r="Y21" s="39">
        <f t="shared" si="10"/>
        <v>3.9849999999999999</v>
      </c>
      <c r="Z21" s="28">
        <v>0</v>
      </c>
      <c r="AA21" s="28" t="s">
        <v>34</v>
      </c>
      <c r="AB21" s="40">
        <f t="shared" si="11"/>
        <v>-0.69</v>
      </c>
      <c r="AC21" s="41">
        <v>2.6649320023148151E-2</v>
      </c>
      <c r="AD21" s="39">
        <f t="shared" si="12"/>
        <v>-0.29420849305555558</v>
      </c>
      <c r="AE21" s="39">
        <v>-4.9000000000000004</v>
      </c>
      <c r="AF21" s="39">
        <v>-7.216149999999999</v>
      </c>
      <c r="AG21" s="39">
        <v>0</v>
      </c>
    </row>
    <row r="22" spans="1:33" ht="15.75" customHeight="1" x14ac:dyDescent="0.2">
      <c r="A22" s="28" t="s">
        <v>57</v>
      </c>
      <c r="B22" s="28" t="s">
        <v>194</v>
      </c>
      <c r="C22" s="15">
        <f t="shared" si="4"/>
        <v>21.99</v>
      </c>
      <c r="D22" s="29">
        <v>6</v>
      </c>
      <c r="E22" s="29">
        <v>0</v>
      </c>
      <c r="F22" s="30">
        <v>131.94</v>
      </c>
      <c r="G22" s="30">
        <v>0</v>
      </c>
      <c r="H22" s="31">
        <f t="shared" si="1"/>
        <v>0</v>
      </c>
      <c r="I22" s="31">
        <f t="shared" si="2"/>
        <v>0.29734306222683288</v>
      </c>
      <c r="J22" s="32">
        <f t="shared" si="5"/>
        <v>39.231443630208332</v>
      </c>
      <c r="K22" s="32">
        <f t="shared" si="3"/>
        <v>6.5385739383680557</v>
      </c>
      <c r="L22" s="29">
        <v>25</v>
      </c>
      <c r="M22" s="33">
        <f t="shared" si="6"/>
        <v>0.24</v>
      </c>
      <c r="N22" s="29">
        <v>75</v>
      </c>
      <c r="O22" s="34">
        <f t="shared" ref="O22:P22" si="30">D22/7</f>
        <v>0.8571428571428571</v>
      </c>
      <c r="P22" s="34">
        <f t="shared" si="30"/>
        <v>0</v>
      </c>
      <c r="Q22" s="29">
        <f t="shared" si="8"/>
        <v>87</v>
      </c>
      <c r="R22" s="29"/>
      <c r="S22" s="35">
        <v>1.00911854103343</v>
      </c>
      <c r="T22" s="28">
        <v>160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2.6649320023148151E-2</v>
      </c>
      <c r="AD22" s="39">
        <f t="shared" si="12"/>
        <v>-0.2206563697916667</v>
      </c>
      <c r="AE22" s="39">
        <v>-4.9000000000000004</v>
      </c>
      <c r="AF22" s="39">
        <v>-7.216149999999999</v>
      </c>
      <c r="AG22" s="39">
        <v>0</v>
      </c>
    </row>
    <row r="23" spans="1:33" ht="15.75" customHeight="1" x14ac:dyDescent="0.2">
      <c r="A23" s="28" t="s">
        <v>58</v>
      </c>
      <c r="B23" s="28" t="s">
        <v>1096</v>
      </c>
      <c r="C23" s="15">
        <f t="shared" si="4"/>
        <v>24.156666666666666</v>
      </c>
      <c r="D23" s="29">
        <v>6</v>
      </c>
      <c r="E23" s="29">
        <v>0</v>
      </c>
      <c r="F23" s="32">
        <v>144.94</v>
      </c>
      <c r="G23" s="30">
        <v>0</v>
      </c>
      <c r="H23" s="31">
        <f t="shared" si="1"/>
        <v>0</v>
      </c>
      <c r="I23" s="31">
        <f t="shared" si="2"/>
        <v>0.34691212660554938</v>
      </c>
      <c r="J23" s="32">
        <f t="shared" si="5"/>
        <v>50.281443630208329</v>
      </c>
      <c r="K23" s="32">
        <f t="shared" si="3"/>
        <v>8.3802406050347216</v>
      </c>
      <c r="L23" s="29">
        <v>23</v>
      </c>
      <c r="M23" s="33">
        <f t="shared" si="6"/>
        <v>0.2608695652173913</v>
      </c>
      <c r="N23" s="29">
        <v>76</v>
      </c>
      <c r="O23" s="34">
        <f t="shared" ref="O23:P23" si="31">D23/7</f>
        <v>0.8571428571428571</v>
      </c>
      <c r="P23" s="34">
        <f t="shared" si="31"/>
        <v>0</v>
      </c>
      <c r="Q23" s="29">
        <f t="shared" si="8"/>
        <v>88</v>
      </c>
      <c r="R23" s="29"/>
      <c r="S23" s="35">
        <v>0.984615384615384</v>
      </c>
      <c r="T23" s="28">
        <v>160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2.6649320023148151E-2</v>
      </c>
      <c r="AD23" s="39">
        <f t="shared" si="12"/>
        <v>-0.2206563697916667</v>
      </c>
      <c r="AE23" s="39">
        <v>-4.9000000000000004</v>
      </c>
      <c r="AF23" s="39">
        <v>-7.216149999999999</v>
      </c>
      <c r="AG23" s="39">
        <v>0</v>
      </c>
    </row>
    <row r="24" spans="1:33" ht="15.75" customHeight="1" x14ac:dyDescent="0.2">
      <c r="A24" s="28" t="s">
        <v>59</v>
      </c>
      <c r="B24" s="28" t="s">
        <v>1097</v>
      </c>
      <c r="C24" s="15">
        <f t="shared" si="4"/>
        <v>23.99</v>
      </c>
      <c r="D24" s="29">
        <v>1</v>
      </c>
      <c r="E24" s="29">
        <v>0</v>
      </c>
      <c r="F24" s="32">
        <v>23.99</v>
      </c>
      <c r="G24" s="32">
        <v>0</v>
      </c>
      <c r="H24" s="31">
        <f t="shared" si="1"/>
        <v>0</v>
      </c>
      <c r="I24" s="31">
        <f t="shared" si="2"/>
        <v>0.34341700451721779</v>
      </c>
      <c r="J24" s="32">
        <f t="shared" si="5"/>
        <v>8.2385739383680541</v>
      </c>
      <c r="K24" s="32">
        <f t="shared" si="3"/>
        <v>8.2385739383680541</v>
      </c>
      <c r="L24" s="29">
        <v>16</v>
      </c>
      <c r="M24" s="33">
        <f t="shared" si="6"/>
        <v>6.25E-2</v>
      </c>
      <c r="N24" s="29">
        <v>72</v>
      </c>
      <c r="O24" s="34">
        <f t="shared" ref="O24:P24" si="32">D24/7</f>
        <v>0.14285714285714285</v>
      </c>
      <c r="P24" s="34">
        <f t="shared" si="32"/>
        <v>0</v>
      </c>
      <c r="Q24" s="29">
        <f t="shared" si="8"/>
        <v>504</v>
      </c>
      <c r="R24" s="29"/>
      <c r="S24" s="35">
        <v>1.1089108910890999</v>
      </c>
      <c r="T24" s="28">
        <v>160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2.6649320023148151E-2</v>
      </c>
      <c r="AD24" s="39">
        <f t="shared" si="12"/>
        <v>-3.6776061631944447E-2</v>
      </c>
      <c r="AE24" s="39">
        <v>-4.9000000000000004</v>
      </c>
      <c r="AF24" s="39">
        <v>-7.216149999999999</v>
      </c>
      <c r="AG24" s="39">
        <v>0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17.589999999999996</v>
      </c>
      <c r="D25" s="16">
        <v>5</v>
      </c>
      <c r="E25" s="16">
        <v>0</v>
      </c>
      <c r="F25" s="17">
        <v>87.949999999999989</v>
      </c>
      <c r="G25" s="17">
        <v>0</v>
      </c>
      <c r="H25" s="31">
        <f t="shared" si="1"/>
        <v>0</v>
      </c>
      <c r="I25" s="31">
        <f t="shared" si="2"/>
        <v>0.13500420343195307</v>
      </c>
      <c r="J25" s="32">
        <f t="shared" si="5"/>
        <v>11.87361969184027</v>
      </c>
      <c r="K25" s="32">
        <f t="shared" si="3"/>
        <v>2.3747239383680538</v>
      </c>
      <c r="L25" s="16">
        <v>25</v>
      </c>
      <c r="M25" s="33">
        <f t="shared" si="6"/>
        <v>0.2</v>
      </c>
      <c r="N25" s="16">
        <v>62</v>
      </c>
      <c r="O25" s="34">
        <f t="shared" ref="O25:P25" si="33">D25/7</f>
        <v>0.7142857142857143</v>
      </c>
      <c r="P25" s="34">
        <f t="shared" si="33"/>
        <v>0</v>
      </c>
      <c r="Q25" s="29">
        <f t="shared" si="8"/>
        <v>86</v>
      </c>
      <c r="R25" s="29"/>
      <c r="S25" s="21">
        <v>1.220588235294118</v>
      </c>
      <c r="T25" s="28">
        <v>160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2.6649320023148151E-2</v>
      </c>
      <c r="AD25" s="39">
        <f t="shared" si="12"/>
        <v>-0.18388030815972223</v>
      </c>
      <c r="AE25" s="25">
        <v>-4.9000000000000004</v>
      </c>
      <c r="AF25" s="25">
        <v>-7.22</v>
      </c>
      <c r="AG25" s="25">
        <v>-2.1</v>
      </c>
    </row>
    <row r="26" spans="1:33" ht="15.75" customHeight="1" x14ac:dyDescent="0.2">
      <c r="A26" s="14" t="s">
        <v>61</v>
      </c>
      <c r="B26" s="28" t="s">
        <v>82</v>
      </c>
      <c r="C26" s="15">
        <f t="shared" si="4"/>
        <v>18.989999999999998</v>
      </c>
      <c r="D26" s="16">
        <v>3</v>
      </c>
      <c r="E26" s="16">
        <v>1</v>
      </c>
      <c r="F26" s="17">
        <v>56.97</v>
      </c>
      <c r="G26" s="17">
        <v>0</v>
      </c>
      <c r="H26" s="31">
        <f t="shared" si="1"/>
        <v>0</v>
      </c>
      <c r="I26" s="31">
        <f t="shared" si="2"/>
        <v>0.20740252440063528</v>
      </c>
      <c r="J26" s="32">
        <f t="shared" si="5"/>
        <v>11.815721815104192</v>
      </c>
      <c r="K26" s="32">
        <f t="shared" si="3"/>
        <v>3.938573938368064</v>
      </c>
      <c r="L26" s="16">
        <v>22</v>
      </c>
      <c r="M26" s="33">
        <f t="shared" si="6"/>
        <v>0.13636363636363635</v>
      </c>
      <c r="N26" s="16">
        <v>50</v>
      </c>
      <c r="O26" s="34">
        <f t="shared" ref="O26:P26" si="34">D26/7</f>
        <v>0.42857142857142855</v>
      </c>
      <c r="P26" s="34">
        <f t="shared" si="34"/>
        <v>0.14285714285714285</v>
      </c>
      <c r="Q26" s="29">
        <f t="shared" si="8"/>
        <v>87</v>
      </c>
      <c r="R26" s="29"/>
      <c r="S26" s="21">
        <v>1.321888412017167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2.6649320023148151E-2</v>
      </c>
      <c r="AD26" s="39">
        <f t="shared" si="12"/>
        <v>-0.11032818489583335</v>
      </c>
      <c r="AE26" s="25">
        <v>-4.95</v>
      </c>
      <c r="AF26" s="25">
        <v>-7.2161499999999901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16.989999999999998</v>
      </c>
      <c r="D27" s="16">
        <v>2</v>
      </c>
      <c r="E27" s="16">
        <v>0</v>
      </c>
      <c r="F27" s="17">
        <v>33.979999999999997</v>
      </c>
      <c r="G27" s="17">
        <v>0</v>
      </c>
      <c r="H27" s="31">
        <f t="shared" si="1"/>
        <v>0</v>
      </c>
      <c r="I27" s="31">
        <f t="shared" si="2"/>
        <v>0.13175832480094546</v>
      </c>
      <c r="J27" s="32">
        <f t="shared" si="5"/>
        <v>4.4771478767361259</v>
      </c>
      <c r="K27" s="32">
        <f t="shared" si="3"/>
        <v>2.238573938368063</v>
      </c>
      <c r="L27" s="16">
        <v>24</v>
      </c>
      <c r="M27" s="33">
        <f t="shared" si="6"/>
        <v>8.3333333333333329E-2</v>
      </c>
      <c r="N27" s="16">
        <v>48</v>
      </c>
      <c r="O27" s="34">
        <f t="shared" ref="O27:P27" si="35">D27/7</f>
        <v>0.2857142857142857</v>
      </c>
      <c r="P27" s="34">
        <f t="shared" si="35"/>
        <v>0</v>
      </c>
      <c r="Q27" s="29">
        <f t="shared" si="8"/>
        <v>168</v>
      </c>
      <c r="R27" s="29"/>
      <c r="S27" s="21">
        <v>1.0410958904109591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2.6649320023148151E-2</v>
      </c>
      <c r="AD27" s="39">
        <f t="shared" si="12"/>
        <v>-7.3552123263888894E-2</v>
      </c>
      <c r="AE27" s="25">
        <v>-4.95</v>
      </c>
      <c r="AF27" s="25">
        <v>-7.2161499999999901</v>
      </c>
      <c r="AG27" s="25">
        <v>0</v>
      </c>
    </row>
    <row r="28" spans="1:33" ht="15.75" customHeight="1" x14ac:dyDescent="0.2">
      <c r="A28" s="14" t="s">
        <v>63</v>
      </c>
      <c r="B28" s="14" t="s">
        <v>263</v>
      </c>
      <c r="C28" s="15">
        <f t="shared" si="4"/>
        <v>18.434444444444445</v>
      </c>
      <c r="D28" s="16">
        <v>9</v>
      </c>
      <c r="E28" s="16">
        <v>0</v>
      </c>
      <c r="F28" s="17">
        <v>165.91</v>
      </c>
      <c r="G28" s="17">
        <v>0</v>
      </c>
      <c r="H28" s="31">
        <f t="shared" si="1"/>
        <v>0</v>
      </c>
      <c r="I28" s="31">
        <f t="shared" si="2"/>
        <v>0.18803667919542266</v>
      </c>
      <c r="J28" s="32">
        <f t="shared" si="5"/>
        <v>31.197165445312574</v>
      </c>
      <c r="K28" s="32">
        <f t="shared" si="3"/>
        <v>3.4663517161458417</v>
      </c>
      <c r="L28" s="16">
        <v>19</v>
      </c>
      <c r="M28" s="33">
        <f t="shared" si="6"/>
        <v>0.47368421052631576</v>
      </c>
      <c r="N28" s="16">
        <v>39</v>
      </c>
      <c r="O28" s="34">
        <f t="shared" ref="O28:P28" si="36">D28/7</f>
        <v>1.2857142857142858</v>
      </c>
      <c r="P28" s="34">
        <f t="shared" si="36"/>
        <v>0</v>
      </c>
      <c r="Q28" s="29">
        <f t="shared" si="8"/>
        <v>30</v>
      </c>
      <c r="R28" s="29"/>
      <c r="S28" s="21">
        <v>1.161764705882353</v>
      </c>
      <c r="T28" s="14" t="s">
        <v>33</v>
      </c>
      <c r="U28" s="22" t="s">
        <v>33</v>
      </c>
      <c r="V28" s="43" t="s">
        <v>1038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2.6649320023148151E-2</v>
      </c>
      <c r="AD28" s="39">
        <f t="shared" si="12"/>
        <v>-0.33098455468750004</v>
      </c>
      <c r="AE28" s="25">
        <v>-4.95</v>
      </c>
      <c r="AF28" s="25">
        <v>-7.2161499999999901</v>
      </c>
      <c r="AG28" s="25">
        <v>0</v>
      </c>
    </row>
    <row r="29" spans="1:33" ht="15.75" customHeight="1" x14ac:dyDescent="0.2">
      <c r="A29" s="14" t="s">
        <v>65</v>
      </c>
      <c r="B29" s="14" t="s">
        <v>611</v>
      </c>
      <c r="C29" s="15">
        <f t="shared" si="4"/>
        <v>20.99</v>
      </c>
      <c r="D29" s="16">
        <v>1</v>
      </c>
      <c r="E29" s="16">
        <v>0</v>
      </c>
      <c r="F29" s="17">
        <v>20.99</v>
      </c>
      <c r="G29" s="17">
        <v>0</v>
      </c>
      <c r="H29" s="31">
        <f t="shared" si="1"/>
        <v>0</v>
      </c>
      <c r="I29" s="31">
        <f t="shared" si="2"/>
        <v>0.24083907186127038</v>
      </c>
      <c r="J29" s="32">
        <f t="shared" si="5"/>
        <v>5.0552121183680647</v>
      </c>
      <c r="K29" s="32">
        <f t="shared" si="3"/>
        <v>5.0552121183680647</v>
      </c>
      <c r="L29" s="16">
        <v>15</v>
      </c>
      <c r="M29" s="33">
        <f t="shared" si="6"/>
        <v>6.6666666666666666E-2</v>
      </c>
      <c r="N29" s="16">
        <v>35</v>
      </c>
      <c r="O29" s="34">
        <f t="shared" ref="O29:P29" si="37">D29/7</f>
        <v>0.14285714285714285</v>
      </c>
      <c r="P29" s="34">
        <f t="shared" si="37"/>
        <v>0</v>
      </c>
      <c r="Q29" s="29">
        <f t="shared" si="8"/>
        <v>245</v>
      </c>
      <c r="R29" s="29"/>
      <c r="S29" s="21">
        <v>1.229508196721312</v>
      </c>
      <c r="T29" s="14" t="s">
        <v>33</v>
      </c>
      <c r="U29" s="22" t="s">
        <v>33</v>
      </c>
      <c r="V29" s="43" t="s">
        <v>1038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2.6649320023148151E-2</v>
      </c>
      <c r="AD29" s="39">
        <f t="shared" si="12"/>
        <v>-3.6776061631944447E-2</v>
      </c>
      <c r="AE29" s="25">
        <v>-4.95</v>
      </c>
      <c r="AF29" s="25">
        <v>-7.7995118199999904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20.99</v>
      </c>
      <c r="D30" s="16">
        <v>1</v>
      </c>
      <c r="E30" s="16">
        <v>0</v>
      </c>
      <c r="F30" s="17">
        <v>20.99</v>
      </c>
      <c r="G30" s="17">
        <v>-0.7</v>
      </c>
      <c r="H30" s="31">
        <f t="shared" si="1"/>
        <v>3.3349213911386372E-2</v>
      </c>
      <c r="I30" s="31">
        <f t="shared" si="2"/>
        <v>0.2322452449913319</v>
      </c>
      <c r="J30" s="32">
        <f t="shared" si="5"/>
        <v>4.874827692368056</v>
      </c>
      <c r="K30" s="32">
        <f t="shared" si="3"/>
        <v>4.874827692368056</v>
      </c>
      <c r="L30" s="16">
        <v>16</v>
      </c>
      <c r="M30" s="33">
        <f t="shared" si="6"/>
        <v>6.25E-2</v>
      </c>
      <c r="N30" s="16">
        <v>29</v>
      </c>
      <c r="O30" s="34">
        <f t="shared" ref="O30:P30" si="38">D30/7</f>
        <v>0.14285714285714285</v>
      </c>
      <c r="P30" s="34">
        <f t="shared" si="38"/>
        <v>0</v>
      </c>
      <c r="Q30" s="29">
        <f t="shared" si="8"/>
        <v>203</v>
      </c>
      <c r="R30" s="29"/>
      <c r="S30" s="21">
        <v>1.363228699551569</v>
      </c>
      <c r="T30" s="14" t="s">
        <v>33</v>
      </c>
      <c r="U30" s="22" t="s">
        <v>33</v>
      </c>
      <c r="V30" s="43" t="s">
        <v>1038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2.6649320023148151E-2</v>
      </c>
      <c r="AD30" s="39">
        <f t="shared" si="12"/>
        <v>-3.6776061631944447E-2</v>
      </c>
      <c r="AE30" s="25">
        <v>-4.95</v>
      </c>
      <c r="AF30" s="25">
        <v>-7.2798962459999998</v>
      </c>
      <c r="AG30" s="25">
        <v>0</v>
      </c>
    </row>
    <row r="31" spans="1:33" ht="15.75" customHeight="1" x14ac:dyDescent="0.2">
      <c r="A31" s="14" t="s">
        <v>67</v>
      </c>
      <c r="B31" s="28" t="s">
        <v>82</v>
      </c>
      <c r="C31" s="15">
        <f t="shared" si="4"/>
        <v>19.489999999999998</v>
      </c>
      <c r="D31" s="16">
        <v>2</v>
      </c>
      <c r="E31" s="16">
        <v>0</v>
      </c>
      <c r="F31" s="17">
        <v>38.979999999999997</v>
      </c>
      <c r="G31" s="44">
        <v>-0.35</v>
      </c>
      <c r="H31" s="31">
        <f t="shared" si="1"/>
        <v>8.9789635710620826E-3</v>
      </c>
      <c r="I31" s="31">
        <f t="shared" si="2"/>
        <v>0.21163815763817614</v>
      </c>
      <c r="J31" s="32">
        <f t="shared" si="5"/>
        <v>8.2496553847361049</v>
      </c>
      <c r="K31" s="32">
        <f t="shared" si="3"/>
        <v>4.1248276923680525</v>
      </c>
      <c r="L31" s="16">
        <v>15</v>
      </c>
      <c r="M31" s="33">
        <f t="shared" si="6"/>
        <v>0.13333333333333333</v>
      </c>
      <c r="N31" s="16">
        <v>27</v>
      </c>
      <c r="O31" s="34">
        <f t="shared" ref="O31:P32" si="39">D31/7</f>
        <v>0.2857142857142857</v>
      </c>
      <c r="P31" s="34">
        <f t="shared" si="39"/>
        <v>0</v>
      </c>
      <c r="Q31" s="29">
        <f t="shared" si="8"/>
        <v>94</v>
      </c>
      <c r="R31" s="29"/>
      <c r="S31" s="21">
        <v>1.0111524163568699</v>
      </c>
      <c r="T31" s="14">
        <v>160</v>
      </c>
      <c r="U31" s="22" t="s">
        <v>33</v>
      </c>
      <c r="V31" s="43" t="s">
        <v>1038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2.6649320023148151E-2</v>
      </c>
      <c r="AD31" s="39">
        <f t="shared" si="12"/>
        <v>-7.3552123263888894E-2</v>
      </c>
      <c r="AE31" s="45">
        <v>-4.95</v>
      </c>
      <c r="AF31" s="45">
        <v>-7.2798962459999998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18.989999999999998</v>
      </c>
      <c r="D32" s="54">
        <v>1</v>
      </c>
      <c r="E32" s="54">
        <v>0</v>
      </c>
      <c r="F32" s="55">
        <v>18.989999999999998</v>
      </c>
      <c r="G32" s="55">
        <v>0</v>
      </c>
      <c r="H32" s="31">
        <f t="shared" si="1"/>
        <v>0</v>
      </c>
      <c r="I32" s="31">
        <f t="shared" si="2"/>
        <v>0.20404569206782794</v>
      </c>
      <c r="J32" s="32">
        <f t="shared" si="5"/>
        <v>3.8748276923680525</v>
      </c>
      <c r="K32" s="32">
        <f t="shared" si="3"/>
        <v>3.8748276923680525</v>
      </c>
      <c r="L32" s="54">
        <v>10</v>
      </c>
      <c r="M32" s="33">
        <f t="shared" si="6"/>
        <v>0.1</v>
      </c>
      <c r="N32" s="54">
        <v>25</v>
      </c>
      <c r="O32" s="34">
        <f t="shared" si="39"/>
        <v>0.14285714285714285</v>
      </c>
      <c r="P32" s="34">
        <f t="shared" si="39"/>
        <v>0</v>
      </c>
      <c r="Q32" s="29">
        <f t="shared" si="8"/>
        <v>175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0.98785425101214575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2.6649320023148151E-2</v>
      </c>
      <c r="AD32" s="39">
        <f t="shared" si="12"/>
        <v>-3.6776061631944447E-2</v>
      </c>
      <c r="AE32" s="60">
        <v>-4.95</v>
      </c>
      <c r="AF32" s="60">
        <v>-7.2798962459999998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3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Handles - 3 Inch Curved Bar Pulls - 25 Pack of Kitchen Cabinet Hardware")</f>
        <v>Black Kitchen Cabinet Handles - 3 Inch Curved Bar Pulls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Info!B1:BJ5000""),2,FALSE),"""")"),"B07XTNVZPC")</f>
        <v>B07XTNVZPC</v>
      </c>
      <c r="B2" s="2" t="s">
        <v>1098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37.25" customHeight="1" x14ac:dyDescent="0.2">
      <c r="A3" s="83" t="s">
        <v>30</v>
      </c>
      <c r="B3" s="80"/>
      <c r="C3" s="3">
        <f>((AE32+AF32)/0.85)*-1</f>
        <v>28.354160217371295</v>
      </c>
      <c r="D3" s="4">
        <f>SUM(D4:D99702)</f>
        <v>307</v>
      </c>
      <c r="E3" s="4"/>
      <c r="F3" s="5">
        <f t="shared" ref="F3:G3" si="0">SUM(F4:F99702)</f>
        <v>11977.969999999994</v>
      </c>
      <c r="G3" s="5">
        <f t="shared" si="0"/>
        <v>-125.81000000000002</v>
      </c>
      <c r="H3" s="6">
        <f t="shared" ref="H3:H32" si="1">G3/F3*-1</f>
        <v>1.0503449248912803E-2</v>
      </c>
      <c r="I3" s="7">
        <f t="shared" ref="I3:I32" si="2">J3/F3</f>
        <v>0.22276169618098923</v>
      </c>
      <c r="J3" s="5">
        <f>SUM(J4:J99702)</f>
        <v>2668.2329140050024</v>
      </c>
      <c r="K3" s="5">
        <f t="shared" ref="K3:K32" si="3">J3/D3</f>
        <v>8.6913124234690624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Sheet!a1:g5000""),2,FALSE),"""")"),"2 - March
3 - April
3 - May
3 - June
3 - July
3 - Aug
7 - Sept
7 - Oct
7 - Nov
3 - Dec
2 - Jan
2 - Feb")</f>
        <v>2 - March
3 - April
3 - May
3 - June
3 - July
3 - Aug
7 - Sept
7 - Oct
7 - Nov
3 - Dec
2 - Jan
2 -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QTY-11")</f>
        <v>Del QTY-11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QTY-528")</f>
        <v>US QTY-528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8</v>
      </c>
      <c r="X3" s="6">
        <f>W3/D3</f>
        <v>2.6058631921824105E-2</v>
      </c>
      <c r="Y3" s="5"/>
      <c r="Z3" s="4"/>
      <c r="AA3" s="4"/>
      <c r="AB3" s="4"/>
      <c r="AC3" s="4"/>
      <c r="AD3" s="5">
        <f>SUM(AD4:AD99702)</f>
        <v>-34.158193708130554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Info!B2:BZ3000""),37,FALSE)),"""")*-1"),-17.8210361847656)</f>
        <v>-17.8210361847656</v>
      </c>
      <c r="AG3" s="5">
        <f>SUM(AG4:AG99702)</f>
        <v>-29.900000000000002</v>
      </c>
    </row>
    <row r="4" spans="1:33" ht="15.75" customHeight="1" x14ac:dyDescent="0.2">
      <c r="A4" s="14" t="s">
        <v>31</v>
      </c>
      <c r="B4" s="14" t="s">
        <v>538</v>
      </c>
      <c r="C4" s="15">
        <f t="shared" ref="C4:C32" si="4">IFERROR(F4/D4," - ")</f>
        <v>40.913076923076922</v>
      </c>
      <c r="D4" s="16">
        <v>13</v>
      </c>
      <c r="E4" s="16">
        <v>0</v>
      </c>
      <c r="F4" s="17">
        <v>531.87</v>
      </c>
      <c r="G4" s="17">
        <v>0</v>
      </c>
      <c r="H4" s="18">
        <f t="shared" si="1"/>
        <v>0</v>
      </c>
      <c r="I4" s="18">
        <f t="shared" si="2"/>
        <v>0.27061866706933396</v>
      </c>
      <c r="J4" s="17">
        <f t="shared" ref="J4:J32" si="5">F4*0.85+G4+AF4*D4+D4*AE4+AG4+AD4</f>
        <v>143.93395045416665</v>
      </c>
      <c r="K4" s="17">
        <f t="shared" si="3"/>
        <v>11.071842342628203</v>
      </c>
      <c r="L4" s="16">
        <v>43</v>
      </c>
      <c r="M4" s="19">
        <f t="shared" ref="M4:M32" si="6">IFERROR(D4/L4,"-")</f>
        <v>0.30232558139534882</v>
      </c>
      <c r="N4" s="16">
        <v>93</v>
      </c>
      <c r="O4" s="20">
        <f t="shared" ref="O4:P4" si="7">D4/7</f>
        <v>1.8571428571428572</v>
      </c>
      <c r="P4" s="20">
        <f t="shared" si="7"/>
        <v>0</v>
      </c>
      <c r="Q4" s="16">
        <f t="shared" ref="Q4:Q32" si="8">ROUNDDOWN(N4/(O4+P4),0)</f>
        <v>50</v>
      </c>
      <c r="R4" s="16"/>
      <c r="S4" s="21">
        <v>3.1401869158878499</v>
      </c>
      <c r="T4" s="14">
        <v>640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8.1028402777777786E-2</v>
      </c>
      <c r="AD4" s="25">
        <f t="shared" ref="AD4:AD32" si="12">IFERROR(AB4*AC4*D4*2,0)</f>
        <v>-1.4536495458333332</v>
      </c>
      <c r="AE4" s="25">
        <v>-6.18</v>
      </c>
      <c r="AF4" s="25">
        <v>-17.412453846153845</v>
      </c>
      <c r="AG4" s="25">
        <v>0</v>
      </c>
    </row>
    <row r="5" spans="1:33" ht="15.75" customHeight="1" x14ac:dyDescent="0.2">
      <c r="A5" s="28" t="s">
        <v>35</v>
      </c>
      <c r="B5" s="28" t="s">
        <v>1099</v>
      </c>
      <c r="C5" s="15">
        <f t="shared" si="4"/>
        <v>42.284117647058828</v>
      </c>
      <c r="D5" s="29">
        <v>17</v>
      </c>
      <c r="E5" s="29">
        <v>0</v>
      </c>
      <c r="F5" s="30">
        <v>718.83</v>
      </c>
      <c r="G5" s="30">
        <v>0</v>
      </c>
      <c r="H5" s="31">
        <f t="shared" si="1"/>
        <v>0</v>
      </c>
      <c r="I5" s="31">
        <f t="shared" si="2"/>
        <v>0.28940174393192747</v>
      </c>
      <c r="J5" s="32">
        <f t="shared" si="5"/>
        <v>208.03065559058743</v>
      </c>
      <c r="K5" s="32">
        <f t="shared" si="3"/>
        <v>12.237097387681613</v>
      </c>
      <c r="L5" s="29">
        <v>97</v>
      </c>
      <c r="M5" s="33">
        <f t="shared" si="6"/>
        <v>0.17525773195876287</v>
      </c>
      <c r="N5" s="29">
        <v>125</v>
      </c>
      <c r="O5" s="34">
        <f t="shared" ref="O5:P5" si="13">D5/7</f>
        <v>2.4285714285714284</v>
      </c>
      <c r="P5" s="34">
        <f t="shared" si="13"/>
        <v>0</v>
      </c>
      <c r="Q5" s="29">
        <f t="shared" si="8"/>
        <v>51</v>
      </c>
      <c r="R5" s="29"/>
      <c r="S5" s="35">
        <v>1.55223880597014</v>
      </c>
      <c r="T5" s="28">
        <v>640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8.112229432213211E-2</v>
      </c>
      <c r="AD5" s="39">
        <f t="shared" si="12"/>
        <v>-1.9031290247972192</v>
      </c>
      <c r="AE5" s="39">
        <v>-6.18</v>
      </c>
      <c r="AF5" s="39">
        <v>-17.412453846153845</v>
      </c>
      <c r="AG5" s="39">
        <v>0</v>
      </c>
    </row>
    <row r="6" spans="1:33" ht="15.75" customHeight="1" x14ac:dyDescent="0.2">
      <c r="A6" s="28" t="s">
        <v>37</v>
      </c>
      <c r="B6" s="28" t="s">
        <v>1100</v>
      </c>
      <c r="C6" s="15">
        <f t="shared" si="4"/>
        <v>42.99</v>
      </c>
      <c r="D6" s="29">
        <v>12</v>
      </c>
      <c r="E6" s="29">
        <v>0</v>
      </c>
      <c r="F6" s="30">
        <v>515.88</v>
      </c>
      <c r="G6" s="30">
        <v>0</v>
      </c>
      <c r="H6" s="31">
        <f t="shared" si="1"/>
        <v>0</v>
      </c>
      <c r="I6" s="31">
        <f t="shared" si="2"/>
        <v>0.29860960590864899</v>
      </c>
      <c r="J6" s="32">
        <f t="shared" si="5"/>
        <v>154.04672349615385</v>
      </c>
      <c r="K6" s="32">
        <f t="shared" si="3"/>
        <v>12.83722695801282</v>
      </c>
      <c r="L6" s="29">
        <v>123</v>
      </c>
      <c r="M6" s="33">
        <f t="shared" si="6"/>
        <v>9.7560975609756101E-2</v>
      </c>
      <c r="N6" s="29">
        <v>120</v>
      </c>
      <c r="O6" s="34">
        <f t="shared" ref="O6:P6" si="14">D6/7</f>
        <v>1.7142857142857142</v>
      </c>
      <c r="P6" s="34">
        <f t="shared" si="14"/>
        <v>0</v>
      </c>
      <c r="Q6" s="29">
        <f t="shared" si="8"/>
        <v>70</v>
      </c>
      <c r="R6" s="29"/>
      <c r="S6" s="35">
        <v>1.6964980544746999</v>
      </c>
      <c r="T6" s="28">
        <v>640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8.1028402777777786E-2</v>
      </c>
      <c r="AD6" s="39">
        <f t="shared" si="12"/>
        <v>-1.3418303499999999</v>
      </c>
      <c r="AE6" s="39">
        <v>-6.18</v>
      </c>
      <c r="AF6" s="39">
        <v>-17.412453846153845</v>
      </c>
      <c r="AG6" s="39">
        <v>0</v>
      </c>
    </row>
    <row r="7" spans="1:33" ht="15.75" customHeight="1" x14ac:dyDescent="0.2">
      <c r="A7" s="28" t="s">
        <v>39</v>
      </c>
      <c r="B7" s="28" t="s">
        <v>514</v>
      </c>
      <c r="C7" s="15">
        <f t="shared" si="4"/>
        <v>45.180476190476192</v>
      </c>
      <c r="D7" s="29">
        <v>21</v>
      </c>
      <c r="E7" s="29">
        <v>3</v>
      </c>
      <c r="F7" s="30">
        <v>948.79000000000008</v>
      </c>
      <c r="G7" s="30">
        <v>0</v>
      </c>
      <c r="H7" s="31">
        <f t="shared" si="1"/>
        <v>0</v>
      </c>
      <c r="I7" s="31">
        <f t="shared" si="2"/>
        <v>0.32534255854116206</v>
      </c>
      <c r="J7" s="32">
        <f t="shared" si="5"/>
        <v>308.68176611826919</v>
      </c>
      <c r="K7" s="32">
        <f t="shared" si="3"/>
        <v>14.699131719917581</v>
      </c>
      <c r="L7" s="29">
        <v>96</v>
      </c>
      <c r="M7" s="33">
        <f t="shared" si="6"/>
        <v>0.21875</v>
      </c>
      <c r="N7" s="29">
        <v>93</v>
      </c>
      <c r="O7" s="34">
        <f t="shared" ref="O7:P7" si="15">D7/7</f>
        <v>3</v>
      </c>
      <c r="P7" s="34">
        <f t="shared" si="15"/>
        <v>0.42857142857142855</v>
      </c>
      <c r="Q7" s="29">
        <f t="shared" si="8"/>
        <v>27</v>
      </c>
      <c r="R7" s="29"/>
      <c r="S7" s="35">
        <v>2.1224489795918302</v>
      </c>
      <c r="T7" s="28">
        <v>640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8.1028402777777786E-2</v>
      </c>
      <c r="AD7" s="39">
        <f t="shared" si="12"/>
        <v>-2.3482031124999998</v>
      </c>
      <c r="AE7" s="39">
        <v>-6.18</v>
      </c>
      <c r="AF7" s="39">
        <v>-17.412453846153845</v>
      </c>
      <c r="AG7" s="39">
        <v>0</v>
      </c>
    </row>
    <row r="8" spans="1:33" ht="15.75" customHeight="1" x14ac:dyDescent="0.2">
      <c r="A8" s="28" t="s">
        <v>41</v>
      </c>
      <c r="B8" s="28" t="s">
        <v>515</v>
      </c>
      <c r="C8" s="15">
        <f t="shared" si="4"/>
        <v>46.390666666666668</v>
      </c>
      <c r="D8" s="29">
        <v>15</v>
      </c>
      <c r="E8" s="29">
        <v>0</v>
      </c>
      <c r="F8" s="30">
        <v>695.86</v>
      </c>
      <c r="G8" s="30">
        <v>0</v>
      </c>
      <c r="H8" s="31">
        <f t="shared" si="1"/>
        <v>0</v>
      </c>
      <c r="I8" s="31">
        <f t="shared" si="2"/>
        <v>0.33908216029445581</v>
      </c>
      <c r="J8" s="32">
        <f t="shared" si="5"/>
        <v>235.95371206250002</v>
      </c>
      <c r="K8" s="32">
        <f t="shared" si="3"/>
        <v>15.730247470833335</v>
      </c>
      <c r="L8" s="29">
        <v>69</v>
      </c>
      <c r="M8" s="33">
        <f t="shared" si="6"/>
        <v>0.21739130434782608</v>
      </c>
      <c r="N8" s="29">
        <v>76</v>
      </c>
      <c r="O8" s="34">
        <f t="shared" ref="O8:P8" si="16">D8/7</f>
        <v>2.1428571428571428</v>
      </c>
      <c r="P8" s="34">
        <f t="shared" si="16"/>
        <v>0</v>
      </c>
      <c r="Q8" s="29">
        <f t="shared" si="8"/>
        <v>35</v>
      </c>
      <c r="R8" s="29"/>
      <c r="S8" s="35">
        <v>2.6453333333333302</v>
      </c>
      <c r="T8" s="28">
        <v>640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8.1028402777777786E-2</v>
      </c>
      <c r="AD8" s="39">
        <f t="shared" si="12"/>
        <v>-1.6772879375</v>
      </c>
      <c r="AE8" s="39">
        <v>-6.18</v>
      </c>
      <c r="AF8" s="39">
        <v>-17.41</v>
      </c>
      <c r="AG8" s="39">
        <v>0</v>
      </c>
    </row>
    <row r="9" spans="1:33" ht="15.75" customHeight="1" x14ac:dyDescent="0.2">
      <c r="A9" s="28" t="s">
        <v>43</v>
      </c>
      <c r="B9" s="28" t="s">
        <v>82</v>
      </c>
      <c r="C9" s="15">
        <f t="shared" si="4"/>
        <v>51.865000000000002</v>
      </c>
      <c r="D9" s="29">
        <v>8</v>
      </c>
      <c r="E9" s="29">
        <v>0</v>
      </c>
      <c r="F9" s="30">
        <v>414.92</v>
      </c>
      <c r="G9" s="30">
        <v>0</v>
      </c>
      <c r="H9" s="31">
        <f t="shared" si="1"/>
        <v>0</v>
      </c>
      <c r="I9" s="31">
        <f t="shared" si="2"/>
        <v>0.38943959607289247</v>
      </c>
      <c r="J9" s="32">
        <f t="shared" si="5"/>
        <v>161.58627720256456</v>
      </c>
      <c r="K9" s="32">
        <f t="shared" si="3"/>
        <v>20.19828465032057</v>
      </c>
      <c r="L9" s="29">
        <v>86</v>
      </c>
      <c r="M9" s="33">
        <f t="shared" si="6"/>
        <v>9.3023255813953487E-2</v>
      </c>
      <c r="N9" s="29">
        <v>69</v>
      </c>
      <c r="O9" s="34">
        <f t="shared" ref="O9:P9" si="17">D9/7</f>
        <v>1.1428571428571428</v>
      </c>
      <c r="P9" s="34">
        <f t="shared" si="17"/>
        <v>0</v>
      </c>
      <c r="Q9" s="29">
        <f t="shared" si="8"/>
        <v>60</v>
      </c>
      <c r="R9" s="29"/>
      <c r="S9" s="35">
        <v>1.7219047619047601</v>
      </c>
      <c r="T9" s="28">
        <v>16640</v>
      </c>
      <c r="U9" s="36">
        <v>2000</v>
      </c>
      <c r="V9" s="37" t="s">
        <v>1101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8.1028402777777786E-2</v>
      </c>
      <c r="AD9" s="39">
        <f t="shared" si="12"/>
        <v>-0.89455356666666663</v>
      </c>
      <c r="AE9" s="39">
        <v>-6.18</v>
      </c>
      <c r="AF9" s="39">
        <v>-17.595146153846098</v>
      </c>
      <c r="AG9" s="39">
        <v>0</v>
      </c>
    </row>
    <row r="10" spans="1:33" ht="15.75" customHeight="1" x14ac:dyDescent="0.2">
      <c r="A10" s="28" t="s">
        <v>44</v>
      </c>
      <c r="B10" s="28" t="s">
        <v>1102</v>
      </c>
      <c r="C10" s="15">
        <f t="shared" si="4"/>
        <v>52.99</v>
      </c>
      <c r="D10" s="29">
        <v>1</v>
      </c>
      <c r="E10" s="29">
        <v>0</v>
      </c>
      <c r="F10" s="30">
        <v>52.99</v>
      </c>
      <c r="G10" s="30">
        <v>0</v>
      </c>
      <c r="H10" s="31">
        <f t="shared" si="1"/>
        <v>0</v>
      </c>
      <c r="I10" s="31">
        <f t="shared" si="2"/>
        <v>0.39921748726779704</v>
      </c>
      <c r="J10" s="32">
        <f t="shared" si="5"/>
        <v>21.154534650320567</v>
      </c>
      <c r="K10" s="32">
        <f t="shared" si="3"/>
        <v>21.154534650320567</v>
      </c>
      <c r="L10" s="29">
        <v>57</v>
      </c>
      <c r="M10" s="33">
        <f t="shared" si="6"/>
        <v>1.7543859649122806E-2</v>
      </c>
      <c r="N10" s="29">
        <v>67</v>
      </c>
      <c r="O10" s="34">
        <f t="shared" ref="O10:P10" si="18">D10/7</f>
        <v>0.14285714285714285</v>
      </c>
      <c r="P10" s="34">
        <f t="shared" si="18"/>
        <v>0</v>
      </c>
      <c r="Q10" s="29">
        <f t="shared" si="8"/>
        <v>469</v>
      </c>
      <c r="R10" s="29"/>
      <c r="S10" s="35">
        <v>1.7709251101321499</v>
      </c>
      <c r="T10" s="28">
        <v>3200</v>
      </c>
      <c r="U10" s="36">
        <v>2000</v>
      </c>
      <c r="V10" s="37" t="s">
        <v>1103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8.1028402777777786E-2</v>
      </c>
      <c r="AD10" s="39">
        <f t="shared" si="12"/>
        <v>-0.11181919583333333</v>
      </c>
      <c r="AE10" s="39">
        <v>-6.18</v>
      </c>
      <c r="AF10" s="39">
        <v>-17.595146153846098</v>
      </c>
      <c r="AG10" s="39">
        <v>0</v>
      </c>
    </row>
    <row r="11" spans="1:33" ht="15.75" customHeight="1" x14ac:dyDescent="0.2">
      <c r="A11" s="28" t="s">
        <v>45</v>
      </c>
      <c r="B11" s="28" t="s">
        <v>538</v>
      </c>
      <c r="C11" s="15">
        <f t="shared" si="4"/>
        <v>52.99</v>
      </c>
      <c r="D11" s="29">
        <v>6</v>
      </c>
      <c r="E11" s="29">
        <v>0</v>
      </c>
      <c r="F11" s="30">
        <v>317.94</v>
      </c>
      <c r="G11" s="30">
        <v>0</v>
      </c>
      <c r="H11" s="31">
        <f t="shared" si="1"/>
        <v>0</v>
      </c>
      <c r="I11" s="31">
        <f t="shared" si="2"/>
        <v>0.39921748726779699</v>
      </c>
      <c r="J11" s="32">
        <f t="shared" si="5"/>
        <v>126.92720790192338</v>
      </c>
      <c r="K11" s="32">
        <f t="shared" si="3"/>
        <v>21.154534650320564</v>
      </c>
      <c r="L11" s="29">
        <v>51</v>
      </c>
      <c r="M11" s="33">
        <f t="shared" si="6"/>
        <v>0.11764705882352941</v>
      </c>
      <c r="N11" s="29">
        <v>62</v>
      </c>
      <c r="O11" s="34">
        <f t="shared" ref="O11:P11" si="19">D11/7</f>
        <v>0.8571428571428571</v>
      </c>
      <c r="P11" s="34">
        <f t="shared" si="19"/>
        <v>0</v>
      </c>
      <c r="Q11" s="29">
        <f t="shared" si="8"/>
        <v>72</v>
      </c>
      <c r="R11" s="29"/>
      <c r="S11" s="35">
        <v>1.8541666666666601</v>
      </c>
      <c r="T11" s="28">
        <v>1280</v>
      </c>
      <c r="U11" s="36">
        <v>560</v>
      </c>
      <c r="V11" s="37" t="s">
        <v>1104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8.1028402777777786E-2</v>
      </c>
      <c r="AD11" s="39">
        <f t="shared" si="12"/>
        <v>-0.67091517499999997</v>
      </c>
      <c r="AE11" s="39">
        <v>-6.18</v>
      </c>
      <c r="AF11" s="39">
        <v>-17.595146153846098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44.682307692307695</v>
      </c>
      <c r="D12" s="29">
        <v>13</v>
      </c>
      <c r="E12" s="29">
        <v>0</v>
      </c>
      <c r="F12" s="30">
        <v>580.87</v>
      </c>
      <c r="G12" s="30">
        <v>0</v>
      </c>
      <c r="H12" s="31">
        <f t="shared" si="1"/>
        <v>0</v>
      </c>
      <c r="I12" s="31">
        <f t="shared" si="2"/>
        <v>0.31540439419175953</v>
      </c>
      <c r="J12" s="32">
        <f t="shared" si="5"/>
        <v>183.20895045416736</v>
      </c>
      <c r="K12" s="32">
        <f t="shared" si="3"/>
        <v>14.092996188782106</v>
      </c>
      <c r="L12" s="29">
        <v>68</v>
      </c>
      <c r="M12" s="33">
        <f t="shared" si="6"/>
        <v>0.19117647058823528</v>
      </c>
      <c r="N12" s="29">
        <v>51</v>
      </c>
      <c r="O12" s="34">
        <f t="shared" ref="O12:P12" si="20">D12/7</f>
        <v>1.8571428571428572</v>
      </c>
      <c r="P12" s="34">
        <f t="shared" si="20"/>
        <v>0</v>
      </c>
      <c r="Q12" s="29">
        <f t="shared" si="8"/>
        <v>27</v>
      </c>
      <c r="R12" s="29"/>
      <c r="S12" s="35">
        <v>2.0609756097560901</v>
      </c>
      <c r="T12" s="28">
        <v>640</v>
      </c>
      <c r="U12" s="36">
        <v>560</v>
      </c>
      <c r="V12" s="37" t="s">
        <v>1105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8.1028402777777786E-2</v>
      </c>
      <c r="AD12" s="39">
        <f t="shared" si="12"/>
        <v>-1.4536495458333332</v>
      </c>
      <c r="AE12" s="39">
        <v>-6.18</v>
      </c>
      <c r="AF12" s="39">
        <v>-17.595146153846098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42.99</v>
      </c>
      <c r="D13" s="29">
        <v>8</v>
      </c>
      <c r="E13" s="29">
        <v>0</v>
      </c>
      <c r="F13" s="32">
        <v>343.92</v>
      </c>
      <c r="G13" s="30">
        <v>0</v>
      </c>
      <c r="H13" s="31">
        <f t="shared" si="1"/>
        <v>0</v>
      </c>
      <c r="I13" s="31">
        <f t="shared" si="2"/>
        <v>0.29214326642500843</v>
      </c>
      <c r="J13" s="32">
        <f t="shared" si="5"/>
        <v>100.4739121888889</v>
      </c>
      <c r="K13" s="32">
        <f t="shared" si="3"/>
        <v>12.559239023611113</v>
      </c>
      <c r="L13" s="29">
        <v>31</v>
      </c>
      <c r="M13" s="33">
        <f t="shared" si="6"/>
        <v>0.25806451612903225</v>
      </c>
      <c r="N13" s="29">
        <v>42</v>
      </c>
      <c r="O13" s="34">
        <f t="shared" ref="O13:P13" si="21">D13/7</f>
        <v>1.1428571428571428</v>
      </c>
      <c r="P13" s="34">
        <f t="shared" si="21"/>
        <v>0</v>
      </c>
      <c r="Q13" s="29">
        <f t="shared" si="8"/>
        <v>36</v>
      </c>
      <c r="R13" s="29"/>
      <c r="S13" s="35">
        <v>2.2251655629139</v>
      </c>
      <c r="T13" s="28">
        <v>744</v>
      </c>
      <c r="U13" s="36">
        <v>560</v>
      </c>
      <c r="V13" s="37" t="s">
        <v>1106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8.0406504629629644E-2</v>
      </c>
      <c r="AD13" s="39">
        <f t="shared" si="12"/>
        <v>-0.88768781111111117</v>
      </c>
      <c r="AE13" s="39">
        <v>-6.18</v>
      </c>
      <c r="AF13" s="39">
        <v>-17.691299999999998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4"/>
        <v>42.99</v>
      </c>
      <c r="D14" s="29">
        <v>10</v>
      </c>
      <c r="E14" s="29">
        <v>1</v>
      </c>
      <c r="F14" s="32">
        <v>429.90000000000003</v>
      </c>
      <c r="G14" s="30">
        <v>0</v>
      </c>
      <c r="H14" s="31">
        <f t="shared" si="1"/>
        <v>0</v>
      </c>
      <c r="I14" s="31">
        <f t="shared" si="2"/>
        <v>0.29214326642500849</v>
      </c>
      <c r="J14" s="32">
        <f t="shared" si="5"/>
        <v>125.59239023611116</v>
      </c>
      <c r="K14" s="32">
        <f t="shared" si="3"/>
        <v>12.559239023611116</v>
      </c>
      <c r="L14" s="29">
        <v>38</v>
      </c>
      <c r="M14" s="33">
        <f t="shared" si="6"/>
        <v>0.26315789473684209</v>
      </c>
      <c r="N14" s="29">
        <v>35</v>
      </c>
      <c r="O14" s="34">
        <f t="shared" ref="O14:P14" si="22">D14/7</f>
        <v>1.4285714285714286</v>
      </c>
      <c r="P14" s="34">
        <f t="shared" si="22"/>
        <v>0.14285714285714285</v>
      </c>
      <c r="Q14" s="29">
        <f t="shared" si="8"/>
        <v>22</v>
      </c>
      <c r="R14" s="29"/>
      <c r="S14" s="35">
        <v>1.53075170842824</v>
      </c>
      <c r="T14" s="28">
        <v>952</v>
      </c>
      <c r="U14" s="36">
        <v>560</v>
      </c>
      <c r="V14" s="37" t="s">
        <v>1106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8.0406504629629644E-2</v>
      </c>
      <c r="AD14" s="39">
        <f t="shared" si="12"/>
        <v>-1.1096097638888889</v>
      </c>
      <c r="AE14" s="39">
        <v>-6.18</v>
      </c>
      <c r="AF14" s="39">
        <v>-17.691299999999998</v>
      </c>
      <c r="AG14" s="39">
        <v>0</v>
      </c>
    </row>
    <row r="15" spans="1:33" ht="15.75" customHeight="1" x14ac:dyDescent="0.2">
      <c r="A15" s="28" t="s">
        <v>49</v>
      </c>
      <c r="B15" s="28" t="s">
        <v>82</v>
      </c>
      <c r="C15" s="15">
        <f t="shared" si="4"/>
        <v>42.99</v>
      </c>
      <c r="D15" s="29">
        <v>7</v>
      </c>
      <c r="E15" s="29">
        <v>0</v>
      </c>
      <c r="F15" s="32">
        <v>300.93</v>
      </c>
      <c r="G15" s="30">
        <v>0</v>
      </c>
      <c r="H15" s="31">
        <f t="shared" si="1"/>
        <v>0</v>
      </c>
      <c r="I15" s="31">
        <f t="shared" si="2"/>
        <v>0.29214326642500854</v>
      </c>
      <c r="J15" s="32">
        <f t="shared" si="5"/>
        <v>87.914673165277819</v>
      </c>
      <c r="K15" s="32">
        <f t="shared" si="3"/>
        <v>12.559239023611116</v>
      </c>
      <c r="L15" s="29">
        <v>43</v>
      </c>
      <c r="M15" s="33">
        <f t="shared" si="6"/>
        <v>0.16279069767441862</v>
      </c>
      <c r="N15" s="29">
        <v>121</v>
      </c>
      <c r="O15" s="34">
        <f t="shared" ref="O15:P15" si="23">D15/7</f>
        <v>1</v>
      </c>
      <c r="P15" s="34">
        <f t="shared" si="23"/>
        <v>0</v>
      </c>
      <c r="Q15" s="29">
        <f t="shared" si="8"/>
        <v>121</v>
      </c>
      <c r="R15" s="29"/>
      <c r="S15" s="35">
        <v>1.3446088794926001</v>
      </c>
      <c r="T15" s="28">
        <v>952</v>
      </c>
      <c r="U15" s="36">
        <v>560</v>
      </c>
      <c r="V15" s="37" t="s">
        <v>1106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8.0406504629629644E-2</v>
      </c>
      <c r="AD15" s="39">
        <f t="shared" si="12"/>
        <v>-0.77672683472222226</v>
      </c>
      <c r="AE15" s="39">
        <v>-6.18</v>
      </c>
      <c r="AF15" s="39">
        <v>-17.691299999999998</v>
      </c>
      <c r="AG15" s="39">
        <v>0</v>
      </c>
    </row>
    <row r="16" spans="1:33" ht="15.75" customHeight="1" x14ac:dyDescent="0.2">
      <c r="A16" s="28" t="s">
        <v>50</v>
      </c>
      <c r="B16" s="28" t="s">
        <v>1107</v>
      </c>
      <c r="C16" s="15">
        <f t="shared" si="4"/>
        <v>42.99</v>
      </c>
      <c r="D16" s="29">
        <v>5</v>
      </c>
      <c r="E16" s="29">
        <v>0</v>
      </c>
      <c r="F16" s="32">
        <v>214.95000000000002</v>
      </c>
      <c r="G16" s="30">
        <v>0</v>
      </c>
      <c r="H16" s="31">
        <f t="shared" si="1"/>
        <v>0</v>
      </c>
      <c r="I16" s="31">
        <f t="shared" si="2"/>
        <v>0.29214326642500849</v>
      </c>
      <c r="J16" s="32">
        <f t="shared" si="5"/>
        <v>62.796195118055579</v>
      </c>
      <c r="K16" s="32">
        <f t="shared" si="3"/>
        <v>12.559239023611116</v>
      </c>
      <c r="L16" s="29">
        <v>51</v>
      </c>
      <c r="M16" s="33">
        <f t="shared" si="6"/>
        <v>9.8039215686274508E-2</v>
      </c>
      <c r="N16" s="29">
        <v>117</v>
      </c>
      <c r="O16" s="34">
        <f t="shared" ref="O16:P16" si="24">D16/7</f>
        <v>0.7142857142857143</v>
      </c>
      <c r="P16" s="34">
        <f t="shared" si="24"/>
        <v>0</v>
      </c>
      <c r="Q16" s="29">
        <f t="shared" si="8"/>
        <v>163</v>
      </c>
      <c r="R16" s="29"/>
      <c r="S16" s="35">
        <v>1.4080717488789201</v>
      </c>
      <c r="T16" s="28">
        <v>952</v>
      </c>
      <c r="U16" s="36">
        <v>560</v>
      </c>
      <c r="V16" s="37" t="s">
        <v>1108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8.0406504629629644E-2</v>
      </c>
      <c r="AD16" s="39">
        <f t="shared" si="12"/>
        <v>-0.55480488194444444</v>
      </c>
      <c r="AE16" s="39">
        <v>-6.18</v>
      </c>
      <c r="AF16" s="39">
        <v>-17.691299999999998</v>
      </c>
      <c r="AG16" s="39">
        <v>0</v>
      </c>
    </row>
    <row r="17" spans="1:33" ht="15.75" customHeight="1" x14ac:dyDescent="0.2">
      <c r="A17" s="28" t="s">
        <v>51</v>
      </c>
      <c r="B17" s="28" t="s">
        <v>1109</v>
      </c>
      <c r="C17" s="15">
        <f t="shared" si="4"/>
        <v>40.79</v>
      </c>
      <c r="D17" s="29">
        <v>5</v>
      </c>
      <c r="E17" s="29">
        <v>1</v>
      </c>
      <c r="F17" s="32">
        <v>203.95</v>
      </c>
      <c r="G17" s="30">
        <v>0</v>
      </c>
      <c r="H17" s="31">
        <f t="shared" si="1"/>
        <v>0</v>
      </c>
      <c r="I17" s="31">
        <f t="shared" si="2"/>
        <v>0.26205538179973309</v>
      </c>
      <c r="J17" s="32">
        <f t="shared" si="5"/>
        <v>53.446195118055556</v>
      </c>
      <c r="K17" s="32">
        <f t="shared" si="3"/>
        <v>10.689239023611112</v>
      </c>
      <c r="L17" s="29">
        <v>48</v>
      </c>
      <c r="M17" s="33">
        <f t="shared" si="6"/>
        <v>0.10416666666666667</v>
      </c>
      <c r="N17" s="29">
        <v>109</v>
      </c>
      <c r="O17" s="34">
        <f t="shared" ref="O17:P17" si="25">D17/7</f>
        <v>0.7142857142857143</v>
      </c>
      <c r="P17" s="34">
        <f t="shared" si="25"/>
        <v>0.14285714285714285</v>
      </c>
      <c r="Q17" s="29">
        <f t="shared" si="8"/>
        <v>127</v>
      </c>
      <c r="R17" s="29"/>
      <c r="S17" s="35">
        <v>1.4170854271356701</v>
      </c>
      <c r="T17" s="28">
        <v>952</v>
      </c>
      <c r="U17" s="36">
        <v>560</v>
      </c>
      <c r="V17" s="37" t="s">
        <v>1110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8.0406504629629644E-2</v>
      </c>
      <c r="AD17" s="39">
        <f t="shared" si="12"/>
        <v>-0.55480488194444444</v>
      </c>
      <c r="AE17" s="39">
        <v>-6.18</v>
      </c>
      <c r="AF17" s="39">
        <v>-17.691299999999998</v>
      </c>
      <c r="AG17" s="39">
        <v>0</v>
      </c>
    </row>
    <row r="18" spans="1:33" ht="15.75" customHeight="1" x14ac:dyDescent="0.2">
      <c r="A18" s="28" t="s">
        <v>52</v>
      </c>
      <c r="B18" s="28" t="s">
        <v>1046</v>
      </c>
      <c r="C18" s="15">
        <f t="shared" si="4"/>
        <v>36.775714285714287</v>
      </c>
      <c r="D18" s="29">
        <v>28</v>
      </c>
      <c r="E18" s="29">
        <v>1</v>
      </c>
      <c r="F18" s="32">
        <v>1029.72</v>
      </c>
      <c r="G18" s="30">
        <v>0</v>
      </c>
      <c r="H18" s="31">
        <f t="shared" si="1"/>
        <v>0</v>
      </c>
      <c r="I18" s="31">
        <f t="shared" si="2"/>
        <v>0.18894329784903771</v>
      </c>
      <c r="J18" s="32">
        <f t="shared" si="5"/>
        <v>194.55869266111111</v>
      </c>
      <c r="K18" s="32">
        <f t="shared" si="3"/>
        <v>6.9485247378968253</v>
      </c>
      <c r="L18" s="29">
        <v>48</v>
      </c>
      <c r="M18" s="33">
        <f t="shared" si="6"/>
        <v>0.58333333333333337</v>
      </c>
      <c r="N18" s="29">
        <v>272</v>
      </c>
      <c r="O18" s="34">
        <f t="shared" ref="O18:P18" si="26">D18/7</f>
        <v>4</v>
      </c>
      <c r="P18" s="34">
        <f t="shared" si="26"/>
        <v>0.14285714285714285</v>
      </c>
      <c r="Q18" s="29">
        <f t="shared" si="8"/>
        <v>65</v>
      </c>
      <c r="R18" s="29"/>
      <c r="S18" s="35">
        <v>0.977469670710571</v>
      </c>
      <c r="T18" s="28">
        <v>312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8.0406504629629644E-2</v>
      </c>
      <c r="AD18" s="39">
        <f t="shared" si="12"/>
        <v>-3.106907338888889</v>
      </c>
      <c r="AE18" s="39">
        <v>-6.18</v>
      </c>
      <c r="AF18" s="39">
        <v>-17.691299999999998</v>
      </c>
      <c r="AG18" s="39">
        <v>-9.2000000000000011</v>
      </c>
    </row>
    <row r="19" spans="1:33" ht="15.75" customHeight="1" x14ac:dyDescent="0.2">
      <c r="A19" s="28" t="s">
        <v>54</v>
      </c>
      <c r="B19" s="28" t="s">
        <v>82</v>
      </c>
      <c r="C19" s="15">
        <f t="shared" si="4"/>
        <v>38.378888888888895</v>
      </c>
      <c r="D19" s="29">
        <v>18</v>
      </c>
      <c r="E19" s="29">
        <v>0</v>
      </c>
      <c r="F19" s="32">
        <v>690.82</v>
      </c>
      <c r="G19" s="30">
        <v>0</v>
      </c>
      <c r="H19" s="31">
        <f t="shared" si="1"/>
        <v>0</v>
      </c>
      <c r="I19" s="31">
        <f t="shared" si="2"/>
        <v>0.22511841351582174</v>
      </c>
      <c r="J19" s="32">
        <f t="shared" si="5"/>
        <v>155.51630242499999</v>
      </c>
      <c r="K19" s="32">
        <f t="shared" si="3"/>
        <v>8.6397945791666668</v>
      </c>
      <c r="L19" s="29">
        <v>91</v>
      </c>
      <c r="M19" s="33">
        <f t="shared" si="6"/>
        <v>0.19780219780219779</v>
      </c>
      <c r="N19" s="29">
        <v>231</v>
      </c>
      <c r="O19" s="34">
        <f t="shared" ref="O19:P19" si="27">D19/7</f>
        <v>2.5714285714285716</v>
      </c>
      <c r="P19" s="34">
        <f t="shared" si="27"/>
        <v>0</v>
      </c>
      <c r="Q19" s="29">
        <f t="shared" si="8"/>
        <v>89</v>
      </c>
      <c r="R19" s="29"/>
      <c r="S19" s="35">
        <v>1.06849315068493</v>
      </c>
      <c r="T19" s="28">
        <v>312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8.0406504629629644E-2</v>
      </c>
      <c r="AD19" s="39">
        <f t="shared" si="12"/>
        <v>-1.9972975750000002</v>
      </c>
      <c r="AE19" s="39">
        <v>-6.18</v>
      </c>
      <c r="AF19" s="39">
        <v>-17.691299999999998</v>
      </c>
      <c r="AG19" s="39">
        <v>0</v>
      </c>
    </row>
    <row r="20" spans="1:33" ht="15.75" customHeight="1" x14ac:dyDescent="0.2">
      <c r="A20" s="28" t="s">
        <v>55</v>
      </c>
      <c r="B20" s="28" t="s">
        <v>82</v>
      </c>
      <c r="C20" s="15">
        <f t="shared" si="4"/>
        <v>38.99</v>
      </c>
      <c r="D20" s="29">
        <v>15</v>
      </c>
      <c r="E20" s="29">
        <v>3</v>
      </c>
      <c r="F20" s="32">
        <v>584.85</v>
      </c>
      <c r="G20" s="30">
        <v>0</v>
      </c>
      <c r="H20" s="31">
        <f t="shared" si="1"/>
        <v>0</v>
      </c>
      <c r="I20" s="31">
        <f t="shared" si="2"/>
        <v>0.23491251663531965</v>
      </c>
      <c r="J20" s="32">
        <f t="shared" si="5"/>
        <v>137.38858535416671</v>
      </c>
      <c r="K20" s="32">
        <f t="shared" si="3"/>
        <v>9.1592390236111143</v>
      </c>
      <c r="L20" s="29">
        <v>63</v>
      </c>
      <c r="M20" s="33">
        <f t="shared" si="6"/>
        <v>0.23809523809523808</v>
      </c>
      <c r="N20" s="29">
        <v>173</v>
      </c>
      <c r="O20" s="34">
        <f t="shared" ref="O20:P20" si="28">D20/7</f>
        <v>2.1428571428571428</v>
      </c>
      <c r="P20" s="34">
        <f t="shared" si="28"/>
        <v>0.42857142857142855</v>
      </c>
      <c r="Q20" s="29">
        <f t="shared" si="8"/>
        <v>67</v>
      </c>
      <c r="R20" s="29"/>
      <c r="S20" s="35">
        <v>1.1709233791748499</v>
      </c>
      <c r="T20" s="28">
        <v>312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8.0406504629629644E-2</v>
      </c>
      <c r="AD20" s="39">
        <f t="shared" si="12"/>
        <v>-1.6644146458333335</v>
      </c>
      <c r="AE20" s="39">
        <v>-6.18</v>
      </c>
      <c r="AF20" s="39">
        <v>-17.691299999999998</v>
      </c>
      <c r="AG20" s="39">
        <v>0</v>
      </c>
    </row>
    <row r="21" spans="1:33" ht="15.75" customHeight="1" x14ac:dyDescent="0.2">
      <c r="A21" s="28" t="s">
        <v>56</v>
      </c>
      <c r="B21" s="28" t="s">
        <v>82</v>
      </c>
      <c r="C21" s="15">
        <f t="shared" si="4"/>
        <v>38.99</v>
      </c>
      <c r="D21" s="29">
        <v>11</v>
      </c>
      <c r="E21" s="29">
        <v>0</v>
      </c>
      <c r="F21" s="32">
        <v>428.89000000000004</v>
      </c>
      <c r="G21" s="30">
        <v>0</v>
      </c>
      <c r="H21" s="31">
        <f t="shared" si="1"/>
        <v>0</v>
      </c>
      <c r="I21" s="31">
        <f t="shared" si="2"/>
        <v>0.23491251663531973</v>
      </c>
      <c r="J21" s="32">
        <f t="shared" si="5"/>
        <v>100.75162925972229</v>
      </c>
      <c r="K21" s="32">
        <f t="shared" si="3"/>
        <v>9.1592390236111179</v>
      </c>
      <c r="L21" s="29">
        <v>42</v>
      </c>
      <c r="M21" s="33">
        <f t="shared" si="6"/>
        <v>0.26190476190476192</v>
      </c>
      <c r="N21" s="29">
        <v>181</v>
      </c>
      <c r="O21" s="34">
        <f t="shared" ref="O21:P21" si="29">D21/7</f>
        <v>1.5714285714285714</v>
      </c>
      <c r="P21" s="34">
        <f t="shared" si="29"/>
        <v>0</v>
      </c>
      <c r="Q21" s="29">
        <f t="shared" si="8"/>
        <v>115</v>
      </c>
      <c r="R21" s="29"/>
      <c r="S21" s="35">
        <v>1.1369294605809099</v>
      </c>
      <c r="T21" s="28">
        <v>312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8.0406504629629644E-2</v>
      </c>
      <c r="AD21" s="39">
        <f t="shared" si="12"/>
        <v>-1.2205707402777779</v>
      </c>
      <c r="AE21" s="39">
        <v>-6.18</v>
      </c>
      <c r="AF21" s="39">
        <v>-17.691299999999998</v>
      </c>
      <c r="AG21" s="39">
        <v>0</v>
      </c>
    </row>
    <row r="22" spans="1:33" ht="15.75" customHeight="1" x14ac:dyDescent="0.2">
      <c r="A22" s="28" t="s">
        <v>57</v>
      </c>
      <c r="B22" s="28" t="s">
        <v>1111</v>
      </c>
      <c r="C22" s="15">
        <f t="shared" si="4"/>
        <v>38.99</v>
      </c>
      <c r="D22" s="29">
        <v>4</v>
      </c>
      <c r="E22" s="29">
        <v>0</v>
      </c>
      <c r="F22" s="30">
        <v>155.96</v>
      </c>
      <c r="G22" s="30">
        <v>0</v>
      </c>
      <c r="H22" s="31">
        <f t="shared" si="1"/>
        <v>0</v>
      </c>
      <c r="I22" s="31">
        <f t="shared" si="2"/>
        <v>0.23491251663531967</v>
      </c>
      <c r="J22" s="32">
        <f t="shared" si="5"/>
        <v>36.636956094444457</v>
      </c>
      <c r="K22" s="32">
        <f t="shared" si="3"/>
        <v>9.1592390236111143</v>
      </c>
      <c r="L22" s="29">
        <v>48</v>
      </c>
      <c r="M22" s="33">
        <f t="shared" si="6"/>
        <v>8.3333333333333329E-2</v>
      </c>
      <c r="N22" s="29">
        <v>167</v>
      </c>
      <c r="O22" s="34">
        <f t="shared" ref="O22:P22" si="30">D22/7</f>
        <v>0.5714285714285714</v>
      </c>
      <c r="P22" s="34">
        <f t="shared" si="30"/>
        <v>0</v>
      </c>
      <c r="Q22" s="29">
        <f t="shared" si="8"/>
        <v>292</v>
      </c>
      <c r="R22" s="29"/>
      <c r="S22" s="35">
        <v>0.90095846645367395</v>
      </c>
      <c r="T22" s="28">
        <v>208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8.0406504629629644E-2</v>
      </c>
      <c r="AD22" s="39">
        <f t="shared" si="12"/>
        <v>-0.44384390555555558</v>
      </c>
      <c r="AE22" s="39">
        <v>-6.18</v>
      </c>
      <c r="AF22" s="39">
        <v>-17.691299999999998</v>
      </c>
      <c r="AG22" s="39">
        <v>0</v>
      </c>
    </row>
    <row r="23" spans="1:33" ht="15.75" customHeight="1" x14ac:dyDescent="0.2">
      <c r="A23" s="28" t="s">
        <v>58</v>
      </c>
      <c r="B23" s="28" t="s">
        <v>1112</v>
      </c>
      <c r="C23" s="15">
        <f t="shared" si="4"/>
        <v>38.99</v>
      </c>
      <c r="D23" s="29">
        <v>12</v>
      </c>
      <c r="E23" s="29">
        <v>5</v>
      </c>
      <c r="F23" s="32">
        <v>467.88000000000005</v>
      </c>
      <c r="G23" s="30">
        <v>-29.699999999999989</v>
      </c>
      <c r="H23" s="31">
        <f t="shared" si="1"/>
        <v>6.3477814824313888E-2</v>
      </c>
      <c r="I23" s="31">
        <f t="shared" si="2"/>
        <v>0.17143470181100581</v>
      </c>
      <c r="J23" s="32">
        <f t="shared" si="5"/>
        <v>80.210868283333411</v>
      </c>
      <c r="K23" s="32">
        <f t="shared" si="3"/>
        <v>6.6842390236111173</v>
      </c>
      <c r="L23" s="29">
        <v>62</v>
      </c>
      <c r="M23" s="33">
        <f t="shared" si="6"/>
        <v>0.19354838709677419</v>
      </c>
      <c r="N23" s="29">
        <v>153</v>
      </c>
      <c r="O23" s="34">
        <f t="shared" ref="O23:P23" si="31">D23/7</f>
        <v>1.7142857142857142</v>
      </c>
      <c r="P23" s="34">
        <f t="shared" si="31"/>
        <v>0.7142857142857143</v>
      </c>
      <c r="Q23" s="29">
        <f t="shared" si="8"/>
        <v>63</v>
      </c>
      <c r="R23" s="29"/>
      <c r="S23" s="35">
        <v>0.99133448873483498</v>
      </c>
      <c r="T23" s="28">
        <v>208</v>
      </c>
      <c r="U23" s="36" t="s">
        <v>33</v>
      </c>
      <c r="V23" s="37" t="s">
        <v>33</v>
      </c>
      <c r="W23" s="28">
        <v>4</v>
      </c>
      <c r="X23" s="38">
        <f t="shared" si="9"/>
        <v>0.33333333333333331</v>
      </c>
      <c r="Y23" s="39">
        <f t="shared" si="10"/>
        <v>7.4249999999999972</v>
      </c>
      <c r="Z23" s="28">
        <v>0</v>
      </c>
      <c r="AA23" s="28" t="s">
        <v>34</v>
      </c>
      <c r="AB23" s="40">
        <f t="shared" si="11"/>
        <v>-0.69</v>
      </c>
      <c r="AC23" s="41">
        <v>8.0406504629629644E-2</v>
      </c>
      <c r="AD23" s="39">
        <f t="shared" si="12"/>
        <v>-1.3315317166666667</v>
      </c>
      <c r="AE23" s="39">
        <v>-6.18</v>
      </c>
      <c r="AF23" s="39">
        <v>-17.691299999999998</v>
      </c>
      <c r="AG23" s="39">
        <v>0</v>
      </c>
    </row>
    <row r="24" spans="1:33" ht="15.75" customHeight="1" x14ac:dyDescent="0.2">
      <c r="A24" s="28" t="s">
        <v>59</v>
      </c>
      <c r="B24" s="28" t="s">
        <v>1113</v>
      </c>
      <c r="C24" s="15">
        <f t="shared" si="4"/>
        <v>38.99</v>
      </c>
      <c r="D24" s="29">
        <v>8</v>
      </c>
      <c r="E24" s="29">
        <v>1</v>
      </c>
      <c r="F24" s="32">
        <v>311.92</v>
      </c>
      <c r="G24" s="32">
        <v>-40.770000000000003</v>
      </c>
      <c r="H24" s="31">
        <f t="shared" si="1"/>
        <v>0.13070659143370095</v>
      </c>
      <c r="I24" s="31">
        <f t="shared" si="2"/>
        <v>7.2947910326009557E-2</v>
      </c>
      <c r="J24" s="32">
        <f t="shared" si="5"/>
        <v>22.753912188888901</v>
      </c>
      <c r="K24" s="32">
        <f t="shared" si="3"/>
        <v>2.8442390236111126</v>
      </c>
      <c r="L24" s="29">
        <v>64</v>
      </c>
      <c r="M24" s="33">
        <f t="shared" si="6"/>
        <v>0.125</v>
      </c>
      <c r="N24" s="29">
        <v>143</v>
      </c>
      <c r="O24" s="34">
        <f t="shared" ref="O24:P24" si="32">D24/7</f>
        <v>1.1428571428571428</v>
      </c>
      <c r="P24" s="34">
        <f t="shared" si="32"/>
        <v>0.14285714285714285</v>
      </c>
      <c r="Q24" s="29">
        <f t="shared" si="8"/>
        <v>111</v>
      </c>
      <c r="R24" s="29"/>
      <c r="S24" s="35">
        <v>0.99836867862969003</v>
      </c>
      <c r="T24" s="28">
        <v>208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40.770000000000003</v>
      </c>
      <c r="Z24" s="28">
        <v>1</v>
      </c>
      <c r="AA24" s="28" t="s">
        <v>34</v>
      </c>
      <c r="AB24" s="40">
        <f t="shared" si="11"/>
        <v>-0.69</v>
      </c>
      <c r="AC24" s="41">
        <v>8.0406504629629644E-2</v>
      </c>
      <c r="AD24" s="39">
        <f t="shared" si="12"/>
        <v>-0.88768781111111117</v>
      </c>
      <c r="AE24" s="39">
        <v>-6.18</v>
      </c>
      <c r="AF24" s="39">
        <v>-17.691299999999998</v>
      </c>
      <c r="AG24" s="39">
        <v>-9.75</v>
      </c>
    </row>
    <row r="25" spans="1:33" ht="15.75" customHeight="1" x14ac:dyDescent="0.2">
      <c r="A25" s="14" t="s">
        <v>60</v>
      </c>
      <c r="B25" s="14" t="s">
        <v>163</v>
      </c>
      <c r="C25" s="15">
        <f t="shared" si="4"/>
        <v>30.228095238095236</v>
      </c>
      <c r="D25" s="16">
        <v>21</v>
      </c>
      <c r="E25" s="16">
        <v>1</v>
      </c>
      <c r="F25" s="17">
        <v>634.79</v>
      </c>
      <c r="G25" s="17">
        <v>-44.720000000000013</v>
      </c>
      <c r="H25" s="31">
        <f t="shared" si="1"/>
        <v>7.044849477780056E-2</v>
      </c>
      <c r="I25" s="31">
        <f t="shared" si="2"/>
        <v>-3.1031806588268252E-2</v>
      </c>
      <c r="J25" s="32">
        <f t="shared" si="5"/>
        <v>-19.698680504166802</v>
      </c>
      <c r="K25" s="32">
        <f t="shared" si="3"/>
        <v>-0.93803240496032392</v>
      </c>
      <c r="L25" s="16">
        <v>77</v>
      </c>
      <c r="M25" s="33">
        <f t="shared" si="6"/>
        <v>0.27272727272727271</v>
      </c>
      <c r="N25" s="16">
        <v>117</v>
      </c>
      <c r="O25" s="34">
        <f t="shared" ref="O25:P25" si="33">D25/7</f>
        <v>3</v>
      </c>
      <c r="P25" s="34">
        <f t="shared" si="33"/>
        <v>0.14285714285714285</v>
      </c>
      <c r="Q25" s="29">
        <f t="shared" si="8"/>
        <v>37</v>
      </c>
      <c r="R25" s="29"/>
      <c r="S25" s="21">
        <v>1.213893967093236</v>
      </c>
      <c r="T25" s="28">
        <v>208</v>
      </c>
      <c r="U25" s="36" t="s">
        <v>33</v>
      </c>
      <c r="V25" s="37" t="s">
        <v>33</v>
      </c>
      <c r="W25" s="14">
        <v>4</v>
      </c>
      <c r="X25" s="38">
        <f t="shared" si="9"/>
        <v>0.19047619047619047</v>
      </c>
      <c r="Y25" s="39">
        <f t="shared" si="10"/>
        <v>11.180000000000003</v>
      </c>
      <c r="Z25" s="14">
        <v>0</v>
      </c>
      <c r="AA25" s="28" t="s">
        <v>34</v>
      </c>
      <c r="AB25" s="40">
        <f t="shared" si="11"/>
        <v>-0.69</v>
      </c>
      <c r="AC25" s="41">
        <v>8.0406504629629644E-2</v>
      </c>
      <c r="AD25" s="39">
        <f t="shared" si="12"/>
        <v>-2.330180504166667</v>
      </c>
      <c r="AE25" s="25">
        <v>-6.18</v>
      </c>
      <c r="AF25" s="25">
        <v>-17.690000000000001</v>
      </c>
      <c r="AG25" s="25">
        <v>-10.95</v>
      </c>
    </row>
    <row r="26" spans="1:33" ht="15.75" customHeight="1" x14ac:dyDescent="0.2">
      <c r="A26" s="14" t="s">
        <v>61</v>
      </c>
      <c r="B26" s="28" t="s">
        <v>82</v>
      </c>
      <c r="C26" s="15">
        <f t="shared" si="4"/>
        <v>28.990000000000002</v>
      </c>
      <c r="D26" s="16">
        <v>9</v>
      </c>
      <c r="E26" s="16">
        <v>2</v>
      </c>
      <c r="F26" s="17">
        <v>260.91000000000003</v>
      </c>
      <c r="G26" s="17">
        <v>-10.62</v>
      </c>
      <c r="H26" s="31">
        <f t="shared" si="1"/>
        <v>4.0703690927906169E-2</v>
      </c>
      <c r="I26" s="31">
        <f t="shared" si="2"/>
        <v>-2.1412934680541156E-2</v>
      </c>
      <c r="J26" s="32">
        <f t="shared" si="5"/>
        <v>-5.5868487874999939</v>
      </c>
      <c r="K26" s="32">
        <f t="shared" si="3"/>
        <v>-0.62076097638888816</v>
      </c>
      <c r="L26" s="16">
        <v>51</v>
      </c>
      <c r="M26" s="33">
        <f t="shared" si="6"/>
        <v>0.17647058823529413</v>
      </c>
      <c r="N26" s="16">
        <v>109</v>
      </c>
      <c r="O26" s="34">
        <f t="shared" ref="O26:P26" si="34">D26/7</f>
        <v>1.2857142857142858</v>
      </c>
      <c r="P26" s="34">
        <f t="shared" si="34"/>
        <v>0.2857142857142857</v>
      </c>
      <c r="Q26" s="29">
        <f t="shared" si="8"/>
        <v>69</v>
      </c>
      <c r="R26" s="29"/>
      <c r="S26" s="21">
        <v>1.3386773547094191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8.0406504629629644E-2</v>
      </c>
      <c r="AD26" s="39">
        <f t="shared" si="12"/>
        <v>-0.99864878750000008</v>
      </c>
      <c r="AE26" s="25">
        <v>-6.28</v>
      </c>
      <c r="AF26" s="25">
        <v>-17.691299999999998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28.99</v>
      </c>
      <c r="D27" s="16">
        <v>4</v>
      </c>
      <c r="E27" s="16">
        <v>5</v>
      </c>
      <c r="F27" s="17">
        <v>115.96</v>
      </c>
      <c r="G27" s="17">
        <v>0</v>
      </c>
      <c r="H27" s="31">
        <f t="shared" si="1"/>
        <v>0</v>
      </c>
      <c r="I27" s="31">
        <f t="shared" si="2"/>
        <v>1.9290756247364944E-2</v>
      </c>
      <c r="J27" s="32">
        <f t="shared" si="5"/>
        <v>2.2369560944444387</v>
      </c>
      <c r="K27" s="32">
        <f t="shared" si="3"/>
        <v>0.55923902361110966</v>
      </c>
      <c r="L27" s="16">
        <v>32</v>
      </c>
      <c r="M27" s="33">
        <f t="shared" si="6"/>
        <v>0.125</v>
      </c>
      <c r="N27" s="16">
        <v>99</v>
      </c>
      <c r="O27" s="34">
        <f t="shared" ref="O27:P27" si="35">D27/7</f>
        <v>0.5714285714285714</v>
      </c>
      <c r="P27" s="34">
        <f t="shared" si="35"/>
        <v>0.7142857142857143</v>
      </c>
      <c r="Q27" s="29">
        <f t="shared" si="8"/>
        <v>77</v>
      </c>
      <c r="R27" s="29"/>
      <c r="S27" s="21">
        <v>1.1165845648604269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8.0406504629629644E-2</v>
      </c>
      <c r="AD27" s="39">
        <f t="shared" si="12"/>
        <v>-0.44384390555555558</v>
      </c>
      <c r="AE27" s="25">
        <v>-6.28</v>
      </c>
      <c r="AF27" s="25">
        <v>-17.691299999999998</v>
      </c>
      <c r="AG27" s="25">
        <v>0</v>
      </c>
    </row>
    <row r="28" spans="1:33" ht="15.75" customHeight="1" x14ac:dyDescent="0.2">
      <c r="A28" s="14" t="s">
        <v>63</v>
      </c>
      <c r="B28" s="14" t="s">
        <v>1114</v>
      </c>
      <c r="C28" s="15">
        <f t="shared" si="4"/>
        <v>26.354545454545452</v>
      </c>
      <c r="D28" s="16">
        <v>11</v>
      </c>
      <c r="E28" s="16">
        <v>2</v>
      </c>
      <c r="F28" s="17">
        <v>289.89999999999998</v>
      </c>
      <c r="G28" s="17">
        <v>0</v>
      </c>
      <c r="H28" s="31">
        <f t="shared" si="1"/>
        <v>0</v>
      </c>
      <c r="I28" s="31">
        <f t="shared" si="2"/>
        <v>-6.3780168127898523E-2</v>
      </c>
      <c r="J28" s="32">
        <f t="shared" si="5"/>
        <v>-18.48987074027778</v>
      </c>
      <c r="K28" s="32">
        <f t="shared" si="3"/>
        <v>-1.6808973400252527</v>
      </c>
      <c r="L28" s="16">
        <v>39</v>
      </c>
      <c r="M28" s="33">
        <f t="shared" si="6"/>
        <v>0.28205128205128205</v>
      </c>
      <c r="N28" s="16">
        <v>87</v>
      </c>
      <c r="O28" s="34">
        <f t="shared" ref="O28:P28" si="36">D28/7</f>
        <v>1.5714285714285714</v>
      </c>
      <c r="P28" s="34">
        <f t="shared" si="36"/>
        <v>0.2857142857142857</v>
      </c>
      <c r="Q28" s="29">
        <f t="shared" si="8"/>
        <v>46</v>
      </c>
      <c r="R28" s="29"/>
      <c r="S28" s="21">
        <v>1.0613496932515341</v>
      </c>
      <c r="T28" s="14" t="s">
        <v>33</v>
      </c>
      <c r="U28" s="22" t="s">
        <v>33</v>
      </c>
      <c r="V28" s="43" t="s">
        <v>1115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8.0406504629629644E-2</v>
      </c>
      <c r="AD28" s="39">
        <f t="shared" si="12"/>
        <v>-1.2205707402777779</v>
      </c>
      <c r="AE28" s="25">
        <v>-6.28</v>
      </c>
      <c r="AF28" s="25">
        <v>-17.691299999999998</v>
      </c>
      <c r="AG28" s="25">
        <v>0</v>
      </c>
    </row>
    <row r="29" spans="1:33" ht="15.75" customHeight="1" x14ac:dyDescent="0.2">
      <c r="A29" s="14" t="s">
        <v>65</v>
      </c>
      <c r="B29" s="28" t="s">
        <v>1116</v>
      </c>
      <c r="C29" s="15">
        <f t="shared" si="4"/>
        <v>24.192</v>
      </c>
      <c r="D29" s="16">
        <v>10</v>
      </c>
      <c r="E29" s="16">
        <v>1</v>
      </c>
      <c r="F29" s="17">
        <v>241.92</v>
      </c>
      <c r="G29" s="17">
        <v>0</v>
      </c>
      <c r="H29" s="31">
        <f t="shared" si="1"/>
        <v>0</v>
      </c>
      <c r="I29" s="31">
        <f t="shared" si="2"/>
        <v>-0.19649171074689536</v>
      </c>
      <c r="J29" s="32">
        <f t="shared" si="5"/>
        <v>-47.535274663888927</v>
      </c>
      <c r="K29" s="32">
        <f t="shared" si="3"/>
        <v>-4.7535274663888929</v>
      </c>
      <c r="L29" s="16">
        <v>28</v>
      </c>
      <c r="M29" s="33">
        <f t="shared" si="6"/>
        <v>0.35714285714285715</v>
      </c>
      <c r="N29" s="16">
        <v>77</v>
      </c>
      <c r="O29" s="34">
        <f t="shared" ref="O29:P29" si="37">D29/7</f>
        <v>1.4285714285714286</v>
      </c>
      <c r="P29" s="34">
        <f t="shared" si="37"/>
        <v>0.14285714285714285</v>
      </c>
      <c r="Q29" s="29">
        <f t="shared" si="8"/>
        <v>49</v>
      </c>
      <c r="R29" s="29"/>
      <c r="S29" s="21">
        <v>1.2438162544169611</v>
      </c>
      <c r="T29" s="14" t="s">
        <v>33</v>
      </c>
      <c r="U29" s="22" t="s">
        <v>33</v>
      </c>
      <c r="V29" s="43" t="s">
        <v>1115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8.0406504629629644E-2</v>
      </c>
      <c r="AD29" s="39">
        <f t="shared" si="12"/>
        <v>-1.1096097638888889</v>
      </c>
      <c r="AE29" s="25">
        <v>-6.28</v>
      </c>
      <c r="AF29" s="25">
        <v>-18.925766490000001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32.323333333333331</v>
      </c>
      <c r="D30" s="16">
        <v>3</v>
      </c>
      <c r="E30" s="16">
        <v>1</v>
      </c>
      <c r="F30" s="17">
        <v>96.97</v>
      </c>
      <c r="G30" s="17">
        <v>0</v>
      </c>
      <c r="H30" s="31">
        <f t="shared" si="1"/>
        <v>0</v>
      </c>
      <c r="I30" s="31">
        <f t="shared" si="2"/>
        <v>0.10094367862778729</v>
      </c>
      <c r="J30" s="32">
        <f t="shared" si="5"/>
        <v>9.7885085165365329</v>
      </c>
      <c r="K30" s="32">
        <f t="shared" si="3"/>
        <v>3.2628361721788441</v>
      </c>
      <c r="L30" s="16">
        <v>44</v>
      </c>
      <c r="M30" s="33">
        <f t="shared" si="6"/>
        <v>6.8181818181818177E-2</v>
      </c>
      <c r="N30" s="16">
        <v>71</v>
      </c>
      <c r="O30" s="34">
        <f t="shared" ref="O30:P30" si="38">D30/7</f>
        <v>0.42857142857142855</v>
      </c>
      <c r="P30" s="34">
        <f t="shared" si="38"/>
        <v>0.14285714285714285</v>
      </c>
      <c r="Q30" s="29">
        <f t="shared" si="8"/>
        <v>124</v>
      </c>
      <c r="R30" s="29"/>
      <c r="S30" s="21">
        <v>1.318600368324125</v>
      </c>
      <c r="T30" s="14" t="s">
        <v>33</v>
      </c>
      <c r="U30" s="22" t="s">
        <v>33</v>
      </c>
      <c r="V30" s="43" t="s">
        <v>1115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8.0406504629629644E-2</v>
      </c>
      <c r="AD30" s="39">
        <f t="shared" si="12"/>
        <v>-0.33288292916666667</v>
      </c>
      <c r="AE30" s="25">
        <v>-6.28</v>
      </c>
      <c r="AF30" s="25">
        <v>-17.8210361847656</v>
      </c>
      <c r="AG30" s="25">
        <v>0</v>
      </c>
    </row>
    <row r="31" spans="1:33" ht="15.75" customHeight="1" x14ac:dyDescent="0.2">
      <c r="A31" s="14" t="s">
        <v>67</v>
      </c>
      <c r="B31" s="28" t="s">
        <v>82</v>
      </c>
      <c r="C31" s="15">
        <f t="shared" si="4"/>
        <v>32.99</v>
      </c>
      <c r="D31" s="16">
        <v>3</v>
      </c>
      <c r="E31" s="16">
        <v>5</v>
      </c>
      <c r="F31" s="17">
        <v>98.97</v>
      </c>
      <c r="G31" s="44">
        <v>0</v>
      </c>
      <c r="H31" s="31">
        <f t="shared" si="1"/>
        <v>0</v>
      </c>
      <c r="I31" s="31">
        <f t="shared" si="2"/>
        <v>0.11608071654578618</v>
      </c>
      <c r="J31" s="32">
        <f t="shared" si="5"/>
        <v>11.488508516536458</v>
      </c>
      <c r="K31" s="32">
        <f t="shared" si="3"/>
        <v>3.8295028388454857</v>
      </c>
      <c r="L31" s="16">
        <v>15</v>
      </c>
      <c r="M31" s="33">
        <f t="shared" si="6"/>
        <v>0.2</v>
      </c>
      <c r="N31" s="16">
        <v>62</v>
      </c>
      <c r="O31" s="34">
        <f t="shared" ref="O31:P32" si="39">D31/7</f>
        <v>0.42857142857142855</v>
      </c>
      <c r="P31" s="34">
        <f t="shared" si="39"/>
        <v>0.7142857142857143</v>
      </c>
      <c r="Q31" s="29">
        <f t="shared" si="8"/>
        <v>54</v>
      </c>
      <c r="R31" s="29"/>
      <c r="S31" s="21">
        <v>1.0190336749633899</v>
      </c>
      <c r="T31" s="14">
        <v>208</v>
      </c>
      <c r="U31" s="22" t="s">
        <v>33</v>
      </c>
      <c r="V31" s="43" t="s">
        <v>1115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8.0406504629629644E-2</v>
      </c>
      <c r="AD31" s="39">
        <f t="shared" si="12"/>
        <v>-0.33288292916666667</v>
      </c>
      <c r="AE31" s="45">
        <v>-6.28</v>
      </c>
      <c r="AF31" s="45">
        <v>-17.821036184765624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32.99</v>
      </c>
      <c r="D32" s="54">
        <v>9</v>
      </c>
      <c r="E32" s="54">
        <v>2</v>
      </c>
      <c r="F32" s="55">
        <v>296.91000000000003</v>
      </c>
      <c r="G32" s="55">
        <v>0</v>
      </c>
      <c r="H32" s="31">
        <f t="shared" si="1"/>
        <v>0</v>
      </c>
      <c r="I32" s="31">
        <f t="shared" si="2"/>
        <v>0.11608071654578693</v>
      </c>
      <c r="J32" s="32">
        <f t="shared" si="5"/>
        <v>34.465525549609602</v>
      </c>
      <c r="K32" s="32">
        <f t="shared" si="3"/>
        <v>3.8295028388455115</v>
      </c>
      <c r="L32" s="54">
        <v>33</v>
      </c>
      <c r="M32" s="33">
        <f t="shared" si="6"/>
        <v>0.27272727272727271</v>
      </c>
      <c r="N32" s="54">
        <v>49</v>
      </c>
      <c r="O32" s="34">
        <f t="shared" si="39"/>
        <v>1.2857142857142858</v>
      </c>
      <c r="P32" s="34">
        <f t="shared" si="39"/>
        <v>0.2857142857142857</v>
      </c>
      <c r="Q32" s="29">
        <f t="shared" si="8"/>
        <v>31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1.042881646655232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8.0406504629629644E-2</v>
      </c>
      <c r="AD32" s="39">
        <f t="shared" si="12"/>
        <v>-0.99864878750000008</v>
      </c>
      <c r="AE32" s="60">
        <v>-6.28</v>
      </c>
      <c r="AF32" s="60">
        <v>-17.8210361847656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664062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- 3 Inch Pull Handle Bar - 10 Pack of Kitchen Cabinet Hardware")</f>
        <v>Satin Nickel Kitchen Cabinet Pulls - 3 Inch Pull Handle Bar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Info!B1:BJ5000""),2,FALSE),"""")"),"B07FFBDCLD")</f>
        <v>B07FFBDCLD</v>
      </c>
      <c r="B2" s="2" t="s">
        <v>1117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15.466598806035801</v>
      </c>
      <c r="D3" s="4">
        <f>SUM(D4:D99702)</f>
        <v>179</v>
      </c>
      <c r="E3" s="4"/>
      <c r="F3" s="5">
        <f t="shared" ref="F3:G3" si="0">SUM(F4:F99702)</f>
        <v>4313.2099999999991</v>
      </c>
      <c r="G3" s="5">
        <f t="shared" si="0"/>
        <v>-203.79000000000002</v>
      </c>
      <c r="H3" s="6">
        <f t="shared" ref="H3:H32" si="1">G3/F3*-1</f>
        <v>4.7247873393597824E-2</v>
      </c>
      <c r="I3" s="7">
        <f t="shared" ref="I3:I32" si="2">J3/F3</f>
        <v>0.24882468917334027</v>
      </c>
      <c r="J3" s="5">
        <f>SUM(J4:J99702)</f>
        <v>1073.2331375893427</v>
      </c>
      <c r="K3" s="5">
        <f t="shared" ref="K3:K32" si="3">J3/D3</f>
        <v>5.9957158524544285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Sheet!a1:g5000""),2,FALSE),"""")"),"1.5 - March
1.5 - April
1.5 - May
1.5 - June
1.5 - July
1.5 - Aug
1.5 - Sept
1 - Oct
1 - Nov
1 - Dec
1 - Jan
1 - Feb")</f>
        <v>1.5 - March
1.5 - April
1.5 - May
1.5 - June
1.5 - July
1.5 - Aug
1.5 - Sept
1 - Oct
1 - Nov
1 - Dec
1 - Jan
1 -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QTY-68")</f>
        <v>Del QTY-68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QTY-20")</f>
        <v>US QTY-20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23</v>
      </c>
      <c r="X3" s="6">
        <f>W3/D3</f>
        <v>0.12849162011173185</v>
      </c>
      <c r="Y3" s="5"/>
      <c r="Z3" s="4"/>
      <c r="AA3" s="4"/>
      <c r="AB3" s="4"/>
      <c r="AC3" s="4"/>
      <c r="AD3" s="5">
        <f>SUM(AD4:AD99702)</f>
        <v>-9.4062622795159019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Info!B2:BZ3000""),37,FALSE)),"""")*-1"),-8.19660898513043)</f>
        <v>-8.19660898513043</v>
      </c>
      <c r="AG3" s="5">
        <f>SUM(AG4:AG99702)</f>
        <v>-1.3</v>
      </c>
    </row>
    <row r="4" spans="1:33" ht="15.75" customHeight="1" x14ac:dyDescent="0.2">
      <c r="A4" s="14" t="s">
        <v>31</v>
      </c>
      <c r="B4" s="14" t="s">
        <v>1118</v>
      </c>
      <c r="C4" s="15">
        <f t="shared" ref="C4:C32" si="4">IFERROR(F4/D4," - ")</f>
        <v>20.49</v>
      </c>
      <c r="D4" s="16">
        <v>2</v>
      </c>
      <c r="E4" s="16">
        <v>0</v>
      </c>
      <c r="F4" s="17">
        <v>40.98</v>
      </c>
      <c r="G4" s="17">
        <v>0</v>
      </c>
      <c r="H4" s="18">
        <f t="shared" si="1"/>
        <v>0</v>
      </c>
      <c r="I4" s="18">
        <f t="shared" si="2"/>
        <v>0.20343148169911482</v>
      </c>
      <c r="J4" s="17">
        <f t="shared" ref="J4:J32" si="5">F4*0.85+G4+AF4*D4+D4*AE4+AG4+AD4</f>
        <v>8.336622120029725</v>
      </c>
      <c r="K4" s="17">
        <f t="shared" si="3"/>
        <v>4.1683110600148625</v>
      </c>
      <c r="L4" s="16">
        <v>0</v>
      </c>
      <c r="M4" s="19" t="str">
        <f t="shared" ref="M4:M32" si="6">IFERROR(D4/L4,"-")</f>
        <v>-</v>
      </c>
      <c r="N4" s="16">
        <v>121</v>
      </c>
      <c r="O4" s="20">
        <f t="shared" ref="O4:P4" si="7">D4/7</f>
        <v>0.2857142857142857</v>
      </c>
      <c r="P4" s="20">
        <f t="shared" si="7"/>
        <v>0</v>
      </c>
      <c r="Q4" s="16">
        <f t="shared" ref="Q4:Q32" si="8">ROUNDDOWN(N4/(O4+P4),0)</f>
        <v>423</v>
      </c>
      <c r="R4" s="16"/>
      <c r="S4" s="21">
        <v>0.64516129032257996</v>
      </c>
      <c r="T4" s="14">
        <v>277</v>
      </c>
      <c r="U4" s="22" t="s">
        <v>33</v>
      </c>
      <c r="V4" s="23" t="s">
        <v>1119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3.8078703703703705E-2</v>
      </c>
      <c r="AD4" s="25">
        <f t="shared" ref="AD4:AD32" si="12">IFERROR(AB4*AC4*D4*2,0)</f>
        <v>-0.10509722222222222</v>
      </c>
      <c r="AE4" s="25">
        <v>-4.9000000000000004</v>
      </c>
      <c r="AF4" s="25">
        <v>-8.2956403288740255</v>
      </c>
      <c r="AG4" s="25">
        <v>0</v>
      </c>
    </row>
    <row r="5" spans="1:33" ht="15.75" customHeight="1" x14ac:dyDescent="0.2">
      <c r="A5" s="28" t="s">
        <v>35</v>
      </c>
      <c r="B5" s="28" t="s">
        <v>144</v>
      </c>
      <c r="C5" s="15">
        <f t="shared" si="4"/>
        <v>18.989999999999998</v>
      </c>
      <c r="D5" s="29">
        <v>1</v>
      </c>
      <c r="E5" s="29">
        <v>0</v>
      </c>
      <c r="F5" s="30">
        <v>18.989999999999998</v>
      </c>
      <c r="G5" s="30">
        <v>-19.350000000000001</v>
      </c>
      <c r="H5" s="31">
        <f t="shared" si="1"/>
        <v>1.0189573459715642</v>
      </c>
      <c r="I5" s="31">
        <f t="shared" si="2"/>
        <v>-0.86660083362886531</v>
      </c>
      <c r="J5" s="32">
        <f t="shared" si="5"/>
        <v>-16.45674983061215</v>
      </c>
      <c r="K5" s="32">
        <f t="shared" si="3"/>
        <v>-16.45674983061215</v>
      </c>
      <c r="L5" s="29">
        <v>73</v>
      </c>
      <c r="M5" s="33">
        <f t="shared" si="6"/>
        <v>1.3698630136986301E-2</v>
      </c>
      <c r="N5" s="29">
        <v>119</v>
      </c>
      <c r="O5" s="34">
        <f t="shared" ref="O5:P5" si="13">D5/7</f>
        <v>0.14285714285714285</v>
      </c>
      <c r="P5" s="34">
        <f t="shared" si="13"/>
        <v>0</v>
      </c>
      <c r="Q5" s="29">
        <f t="shared" si="8"/>
        <v>833</v>
      </c>
      <c r="R5" s="29"/>
      <c r="S5" s="35">
        <v>0.469437652811735</v>
      </c>
      <c r="T5" s="28">
        <v>277</v>
      </c>
      <c r="U5" s="36" t="s">
        <v>33</v>
      </c>
      <c r="V5" s="37" t="s">
        <v>1120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3.8122827346465812E-2</v>
      </c>
      <c r="AD5" s="39">
        <f t="shared" si="12"/>
        <v>-5.2609501738122816E-2</v>
      </c>
      <c r="AE5" s="39">
        <v>-4.9000000000000004</v>
      </c>
      <c r="AF5" s="39">
        <v>-8.2956403288740255</v>
      </c>
      <c r="AG5" s="39">
        <v>0</v>
      </c>
    </row>
    <row r="6" spans="1:33" ht="15.75" customHeight="1" x14ac:dyDescent="0.2">
      <c r="A6" s="28" t="s">
        <v>37</v>
      </c>
      <c r="B6" s="28" t="s">
        <v>1121</v>
      </c>
      <c r="C6" s="15">
        <f t="shared" si="4"/>
        <v>19.989999999999998</v>
      </c>
      <c r="D6" s="29">
        <v>5</v>
      </c>
      <c r="E6" s="29">
        <v>3</v>
      </c>
      <c r="F6" s="30">
        <v>99.949999999999989</v>
      </c>
      <c r="G6" s="30">
        <v>-22.070000000000004</v>
      </c>
      <c r="H6" s="31">
        <f t="shared" si="1"/>
        <v>0.22081040520260137</v>
      </c>
      <c r="I6" s="31">
        <f t="shared" si="2"/>
        <v>-3.3551222610562405E-2</v>
      </c>
      <c r="J6" s="32">
        <f t="shared" si="5"/>
        <v>-3.3534446999257121</v>
      </c>
      <c r="K6" s="32">
        <f t="shared" si="3"/>
        <v>-0.67068893998514245</v>
      </c>
      <c r="L6" s="29">
        <v>82</v>
      </c>
      <c r="M6" s="33">
        <f t="shared" si="6"/>
        <v>6.097560975609756E-2</v>
      </c>
      <c r="N6" s="29">
        <v>113</v>
      </c>
      <c r="O6" s="34">
        <f t="shared" ref="O6:P6" si="14">D6/7</f>
        <v>0.7142857142857143</v>
      </c>
      <c r="P6" s="34">
        <f t="shared" si="14"/>
        <v>0.42857142857142855</v>
      </c>
      <c r="Q6" s="29">
        <f t="shared" si="8"/>
        <v>98</v>
      </c>
      <c r="R6" s="29"/>
      <c r="S6" s="35">
        <v>0.45614035087719201</v>
      </c>
      <c r="T6" s="28">
        <v>277</v>
      </c>
      <c r="U6" s="36">
        <v>77</v>
      </c>
      <c r="V6" s="37" t="s">
        <v>1122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3.8078703703703705E-2</v>
      </c>
      <c r="AD6" s="39">
        <f t="shared" si="12"/>
        <v>-0.26274305555555555</v>
      </c>
      <c r="AE6" s="39">
        <v>-4.9000000000000004</v>
      </c>
      <c r="AF6" s="39">
        <v>-8.2956403288740255</v>
      </c>
      <c r="AG6" s="39">
        <v>0</v>
      </c>
    </row>
    <row r="7" spans="1:33" ht="15.75" customHeight="1" x14ac:dyDescent="0.2">
      <c r="A7" s="28" t="s">
        <v>39</v>
      </c>
      <c r="B7" s="28" t="s">
        <v>283</v>
      </c>
      <c r="C7" s="15">
        <f t="shared" si="4"/>
        <v>20.220769230769232</v>
      </c>
      <c r="D7" s="29">
        <v>13</v>
      </c>
      <c r="E7" s="29">
        <v>0</v>
      </c>
      <c r="F7" s="30">
        <v>262.87</v>
      </c>
      <c r="G7" s="30">
        <v>-21.9</v>
      </c>
      <c r="H7" s="31">
        <f t="shared" si="1"/>
        <v>8.3311142389774412E-2</v>
      </c>
      <c r="I7" s="31">
        <f t="shared" si="2"/>
        <v>0.11151156001138671</v>
      </c>
      <c r="J7" s="32">
        <f t="shared" si="5"/>
        <v>29.313043780193222</v>
      </c>
      <c r="K7" s="32">
        <f t="shared" si="3"/>
        <v>2.2548495215533246</v>
      </c>
      <c r="L7" s="29">
        <v>82</v>
      </c>
      <c r="M7" s="33">
        <f t="shared" si="6"/>
        <v>0.15853658536585366</v>
      </c>
      <c r="N7" s="29">
        <v>101</v>
      </c>
      <c r="O7" s="34">
        <f t="shared" ref="O7:P7" si="15">D7/7</f>
        <v>1.8571428571428572</v>
      </c>
      <c r="P7" s="34">
        <f t="shared" si="15"/>
        <v>0</v>
      </c>
      <c r="Q7" s="29">
        <f t="shared" si="8"/>
        <v>54</v>
      </c>
      <c r="R7" s="29"/>
      <c r="S7" s="35">
        <v>0.60635696821515805</v>
      </c>
      <c r="T7" s="28">
        <v>277</v>
      </c>
      <c r="U7" s="36">
        <v>77</v>
      </c>
      <c r="V7" s="37" t="s">
        <v>1123</v>
      </c>
      <c r="W7" s="28">
        <v>3</v>
      </c>
      <c r="X7" s="38">
        <f t="shared" si="9"/>
        <v>0.23076923076923078</v>
      </c>
      <c r="Y7" s="39">
        <f t="shared" si="10"/>
        <v>7.3</v>
      </c>
      <c r="Z7" s="28">
        <v>0</v>
      </c>
      <c r="AA7" s="28" t="s">
        <v>34</v>
      </c>
      <c r="AB7" s="40">
        <f t="shared" si="11"/>
        <v>-0.69</v>
      </c>
      <c r="AC7" s="41">
        <v>3.8078703703703705E-2</v>
      </c>
      <c r="AD7" s="39">
        <f t="shared" si="12"/>
        <v>-0.68313194444444436</v>
      </c>
      <c r="AE7" s="39">
        <v>-4.9000000000000004</v>
      </c>
      <c r="AF7" s="39">
        <v>-8.2956403288740255</v>
      </c>
      <c r="AG7" s="39">
        <v>0</v>
      </c>
    </row>
    <row r="8" spans="1:33" ht="15.75" customHeight="1" x14ac:dyDescent="0.2">
      <c r="A8" s="28" t="s">
        <v>41</v>
      </c>
      <c r="B8" s="28" t="s">
        <v>283</v>
      </c>
      <c r="C8" s="15">
        <f t="shared" si="4"/>
        <v>22.656666666666666</v>
      </c>
      <c r="D8" s="29">
        <v>6</v>
      </c>
      <c r="E8" s="29">
        <v>0</v>
      </c>
      <c r="F8" s="30">
        <v>135.94</v>
      </c>
      <c r="G8" s="30">
        <v>-20.759999999999998</v>
      </c>
      <c r="H8" s="31">
        <f t="shared" si="1"/>
        <v>0.15271443283801675</v>
      </c>
      <c r="I8" s="31">
        <f t="shared" si="2"/>
        <v>0.11235624785444545</v>
      </c>
      <c r="J8" s="32">
        <f t="shared" si="5"/>
        <v>15.273708333333314</v>
      </c>
      <c r="K8" s="32">
        <f t="shared" si="3"/>
        <v>2.5456180555555523</v>
      </c>
      <c r="L8" s="29">
        <v>58</v>
      </c>
      <c r="M8" s="33">
        <f t="shared" si="6"/>
        <v>0.10344827586206896</v>
      </c>
      <c r="N8" s="29">
        <v>94</v>
      </c>
      <c r="O8" s="34">
        <f t="shared" ref="O8:P8" si="16">D8/7</f>
        <v>0.8571428571428571</v>
      </c>
      <c r="P8" s="34">
        <f t="shared" si="16"/>
        <v>0</v>
      </c>
      <c r="Q8" s="29">
        <f t="shared" si="8"/>
        <v>109</v>
      </c>
      <c r="R8" s="29"/>
      <c r="S8" s="35">
        <v>0.74270557029177697</v>
      </c>
      <c r="T8" s="28">
        <v>277</v>
      </c>
      <c r="U8" s="36">
        <v>77</v>
      </c>
      <c r="V8" s="37" t="s">
        <v>1124</v>
      </c>
      <c r="W8" s="28">
        <v>0</v>
      </c>
      <c r="X8" s="38">
        <f t="shared" si="9"/>
        <v>0</v>
      </c>
      <c r="Y8" s="39">
        <f t="shared" si="10"/>
        <v>4.1519999999999992</v>
      </c>
      <c r="Z8" s="28">
        <v>5</v>
      </c>
      <c r="AA8" s="28" t="s">
        <v>34</v>
      </c>
      <c r="AB8" s="40">
        <f t="shared" si="11"/>
        <v>-0.69</v>
      </c>
      <c r="AC8" s="41">
        <v>3.8078703703703705E-2</v>
      </c>
      <c r="AD8" s="39">
        <f t="shared" si="12"/>
        <v>-0.31529166666666664</v>
      </c>
      <c r="AE8" s="39">
        <v>-4.9000000000000004</v>
      </c>
      <c r="AF8" s="39">
        <v>-8.3000000000000007</v>
      </c>
      <c r="AG8" s="39">
        <v>0</v>
      </c>
    </row>
    <row r="9" spans="1:33" ht="15.75" customHeight="1" x14ac:dyDescent="0.2">
      <c r="A9" s="28" t="s">
        <v>43</v>
      </c>
      <c r="B9" s="28" t="s">
        <v>283</v>
      </c>
      <c r="C9" s="15">
        <f t="shared" si="4"/>
        <v>22.990000000000002</v>
      </c>
      <c r="D9" s="29">
        <v>10</v>
      </c>
      <c r="E9" s="29">
        <v>0</v>
      </c>
      <c r="F9" s="30">
        <v>229.90000000000003</v>
      </c>
      <c r="G9" s="30">
        <v>-22.71</v>
      </c>
      <c r="H9" s="31">
        <f t="shared" si="1"/>
        <v>9.8782079164854278E-2</v>
      </c>
      <c r="I9" s="31">
        <f t="shared" si="2"/>
        <v>0.17167456457164196</v>
      </c>
      <c r="J9" s="32">
        <f t="shared" si="5"/>
        <v>39.467982395020492</v>
      </c>
      <c r="K9" s="32">
        <f t="shared" si="3"/>
        <v>3.9467982395020491</v>
      </c>
      <c r="L9" s="29">
        <v>79</v>
      </c>
      <c r="M9" s="33">
        <f t="shared" si="6"/>
        <v>0.12658227848101267</v>
      </c>
      <c r="N9" s="29">
        <v>85</v>
      </c>
      <c r="O9" s="34">
        <f t="shared" ref="O9:P9" si="17">D9/7</f>
        <v>1.4285714285714286</v>
      </c>
      <c r="P9" s="34">
        <f t="shared" si="17"/>
        <v>0</v>
      </c>
      <c r="Q9" s="29">
        <f t="shared" si="8"/>
        <v>59</v>
      </c>
      <c r="R9" s="29"/>
      <c r="S9" s="35">
        <v>0.73860911270983198</v>
      </c>
      <c r="T9" s="28">
        <v>1200</v>
      </c>
      <c r="U9" s="36">
        <v>800</v>
      </c>
      <c r="V9" s="37" t="s">
        <v>1125</v>
      </c>
      <c r="W9" s="28">
        <v>1</v>
      </c>
      <c r="X9" s="38">
        <f t="shared" si="9"/>
        <v>0.1</v>
      </c>
      <c r="Y9" s="39">
        <f t="shared" si="10"/>
        <v>22.71</v>
      </c>
      <c r="Z9" s="28">
        <v>0</v>
      </c>
      <c r="AA9" s="28" t="s">
        <v>34</v>
      </c>
      <c r="AB9" s="40">
        <f t="shared" si="11"/>
        <v>-0.69</v>
      </c>
      <c r="AC9" s="41">
        <v>3.8078703703703705E-2</v>
      </c>
      <c r="AD9" s="39">
        <f t="shared" si="12"/>
        <v>-0.5254861111111111</v>
      </c>
      <c r="AE9" s="39">
        <v>-4.9000000000000004</v>
      </c>
      <c r="AF9" s="39">
        <v>-8.3711531493868403</v>
      </c>
      <c r="AG9" s="39">
        <v>0</v>
      </c>
    </row>
    <row r="10" spans="1:33" ht="15.75" customHeight="1" x14ac:dyDescent="0.2">
      <c r="A10" s="28" t="s">
        <v>44</v>
      </c>
      <c r="B10" s="28" t="s">
        <v>1126</v>
      </c>
      <c r="C10" s="15">
        <f t="shared" si="4"/>
        <v>22.704285714285714</v>
      </c>
      <c r="D10" s="29">
        <v>7</v>
      </c>
      <c r="E10" s="29">
        <v>3</v>
      </c>
      <c r="F10" s="30">
        <v>158.93</v>
      </c>
      <c r="G10" s="30">
        <v>-22.609999999999996</v>
      </c>
      <c r="H10" s="31">
        <f t="shared" si="1"/>
        <v>0.14226388976278861</v>
      </c>
      <c r="I10" s="31">
        <f t="shared" si="2"/>
        <v>0.12089968965276744</v>
      </c>
      <c r="J10" s="32">
        <f t="shared" si="5"/>
        <v>19.214587676514331</v>
      </c>
      <c r="K10" s="32">
        <f t="shared" si="3"/>
        <v>2.7449410966449044</v>
      </c>
      <c r="L10" s="29">
        <v>66</v>
      </c>
      <c r="M10" s="33">
        <f t="shared" si="6"/>
        <v>0.10606060606060606</v>
      </c>
      <c r="N10" s="29">
        <v>77</v>
      </c>
      <c r="O10" s="34">
        <f t="shared" ref="O10:P10" si="18">D10/7</f>
        <v>1</v>
      </c>
      <c r="P10" s="34">
        <f t="shared" si="18"/>
        <v>0.42857142857142855</v>
      </c>
      <c r="Q10" s="29">
        <f t="shared" si="8"/>
        <v>53</v>
      </c>
      <c r="R10" s="29"/>
      <c r="S10" s="35">
        <v>0.780246913580246</v>
      </c>
      <c r="T10" s="28">
        <v>1020</v>
      </c>
      <c r="U10" s="36">
        <v>800</v>
      </c>
      <c r="V10" s="37" t="s">
        <v>1127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3.8078703703703705E-2</v>
      </c>
      <c r="AD10" s="39">
        <f t="shared" si="12"/>
        <v>-0.36784027777777778</v>
      </c>
      <c r="AE10" s="39">
        <v>-4.9000000000000004</v>
      </c>
      <c r="AF10" s="39">
        <v>-8.3711531493868403</v>
      </c>
      <c r="AG10" s="39">
        <v>0</v>
      </c>
    </row>
    <row r="11" spans="1:33" ht="15.75" customHeight="1" x14ac:dyDescent="0.2">
      <c r="A11" s="28" t="s">
        <v>45</v>
      </c>
      <c r="B11" s="28" t="s">
        <v>1128</v>
      </c>
      <c r="C11" s="15">
        <f t="shared" si="4"/>
        <v>22.65666666666667</v>
      </c>
      <c r="D11" s="29">
        <v>18</v>
      </c>
      <c r="E11" s="29">
        <v>0</v>
      </c>
      <c r="F11" s="30">
        <v>407.82000000000005</v>
      </c>
      <c r="G11" s="30">
        <v>-21.330000000000002</v>
      </c>
      <c r="H11" s="31">
        <f t="shared" si="1"/>
        <v>5.2302486391054878E-2</v>
      </c>
      <c r="I11" s="31">
        <f t="shared" si="2"/>
        <v>0.20962769925711569</v>
      </c>
      <c r="J11" s="32">
        <f t="shared" si="5"/>
        <v>85.490368311036931</v>
      </c>
      <c r="K11" s="32">
        <f t="shared" si="3"/>
        <v>4.7494649061687184</v>
      </c>
      <c r="L11" s="29">
        <v>60</v>
      </c>
      <c r="M11" s="33">
        <f t="shared" si="6"/>
        <v>0.3</v>
      </c>
      <c r="N11" s="29">
        <v>59</v>
      </c>
      <c r="O11" s="34">
        <f t="shared" ref="O11:P11" si="19">D11/7</f>
        <v>2.5714285714285716</v>
      </c>
      <c r="P11" s="34">
        <f t="shared" si="19"/>
        <v>0</v>
      </c>
      <c r="Q11" s="29">
        <f t="shared" si="8"/>
        <v>22</v>
      </c>
      <c r="R11" s="29"/>
      <c r="S11" s="35">
        <v>0.91176470588235203</v>
      </c>
      <c r="T11" s="28">
        <v>300</v>
      </c>
      <c r="U11" s="36">
        <v>20</v>
      </c>
      <c r="V11" s="37" t="s">
        <v>1129</v>
      </c>
      <c r="W11" s="28">
        <v>5</v>
      </c>
      <c r="X11" s="38">
        <f t="shared" si="9"/>
        <v>0.27777777777777779</v>
      </c>
      <c r="Y11" s="39">
        <f t="shared" si="10"/>
        <v>4.266</v>
      </c>
      <c r="Z11" s="28">
        <v>0</v>
      </c>
      <c r="AA11" s="28" t="s">
        <v>34</v>
      </c>
      <c r="AB11" s="40">
        <f t="shared" si="11"/>
        <v>-0.69</v>
      </c>
      <c r="AC11" s="41">
        <v>3.8078703703703705E-2</v>
      </c>
      <c r="AD11" s="39">
        <f t="shared" si="12"/>
        <v>-0.94587499999999991</v>
      </c>
      <c r="AE11" s="39">
        <v>-4.9000000000000004</v>
      </c>
      <c r="AF11" s="39">
        <v>-8.3711531493868403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27.656666666666666</v>
      </c>
      <c r="D12" s="29">
        <v>3</v>
      </c>
      <c r="E12" s="29">
        <v>1</v>
      </c>
      <c r="F12" s="30">
        <v>82.97</v>
      </c>
      <c r="G12" s="30">
        <v>-5.6499999999999995</v>
      </c>
      <c r="H12" s="31">
        <f t="shared" si="1"/>
        <v>6.8096902494877667E-2</v>
      </c>
      <c r="I12" s="31">
        <f t="shared" si="2"/>
        <v>0.30014938795355117</v>
      </c>
      <c r="J12" s="32">
        <f t="shared" si="5"/>
        <v>24.903394718506142</v>
      </c>
      <c r="K12" s="32">
        <f t="shared" si="3"/>
        <v>8.3011315728353807</v>
      </c>
      <c r="L12" s="29">
        <v>29</v>
      </c>
      <c r="M12" s="33">
        <f t="shared" si="6"/>
        <v>0.10344827586206896</v>
      </c>
      <c r="N12" s="29">
        <v>52</v>
      </c>
      <c r="O12" s="34">
        <f t="shared" ref="O12:P12" si="20">D12/7</f>
        <v>0.42857142857142855</v>
      </c>
      <c r="P12" s="34">
        <f t="shared" si="20"/>
        <v>0.14285714285714285</v>
      </c>
      <c r="Q12" s="29">
        <f t="shared" si="8"/>
        <v>91</v>
      </c>
      <c r="R12" s="29"/>
      <c r="S12" s="35">
        <v>0.97326203208556095</v>
      </c>
      <c r="T12" s="28">
        <v>120</v>
      </c>
      <c r="U12" s="36">
        <v>20</v>
      </c>
      <c r="V12" s="37" t="s">
        <v>1130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3.8078703703703705E-2</v>
      </c>
      <c r="AD12" s="39">
        <f t="shared" si="12"/>
        <v>-0.15764583333333332</v>
      </c>
      <c r="AE12" s="39">
        <v>-4.9000000000000004</v>
      </c>
      <c r="AF12" s="39">
        <v>-8.3711531493868403</v>
      </c>
      <c r="AG12" s="39">
        <v>0</v>
      </c>
    </row>
    <row r="13" spans="1:33" ht="15.75" customHeight="1" x14ac:dyDescent="0.2">
      <c r="A13" s="28" t="s">
        <v>47</v>
      </c>
      <c r="B13" s="28" t="s">
        <v>1131</v>
      </c>
      <c r="C13" s="15">
        <f t="shared" si="4"/>
        <v>25.99</v>
      </c>
      <c r="D13" s="29">
        <v>4</v>
      </c>
      <c r="E13" s="29">
        <v>0</v>
      </c>
      <c r="F13" s="32">
        <v>103.96</v>
      </c>
      <c r="G13" s="30">
        <v>-7.0000000000000007E-2</v>
      </c>
      <c r="H13" s="31">
        <f t="shared" si="1"/>
        <v>6.7333589842247027E-4</v>
      </c>
      <c r="I13" s="31">
        <f t="shared" si="2"/>
        <v>0.33515023662017912</v>
      </c>
      <c r="J13" s="32">
        <f t="shared" si="5"/>
        <v>34.842218599033821</v>
      </c>
      <c r="K13" s="32">
        <f t="shared" si="3"/>
        <v>8.7105546497584552</v>
      </c>
      <c r="L13" s="29">
        <v>0</v>
      </c>
      <c r="M13" s="33" t="str">
        <f t="shared" si="6"/>
        <v>-</v>
      </c>
      <c r="N13" s="29">
        <v>51</v>
      </c>
      <c r="O13" s="34">
        <f t="shared" ref="O13:P13" si="21">D13/7</f>
        <v>0.5714285714285714</v>
      </c>
      <c r="P13" s="34">
        <f t="shared" si="21"/>
        <v>0</v>
      </c>
      <c r="Q13" s="29">
        <f t="shared" si="8"/>
        <v>89</v>
      </c>
      <c r="R13" s="29"/>
      <c r="S13" s="35">
        <v>0.92479108635097496</v>
      </c>
      <c r="T13" s="28">
        <v>140</v>
      </c>
      <c r="U13" s="36">
        <v>20</v>
      </c>
      <c r="V13" s="37" t="s">
        <v>1132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3.8078703703703705E-2</v>
      </c>
      <c r="AD13" s="39">
        <f t="shared" si="12"/>
        <v>-0.21019444444444443</v>
      </c>
      <c r="AE13" s="39">
        <v>-4.9000000000000004</v>
      </c>
      <c r="AF13" s="39">
        <v>-8.4108967391304308</v>
      </c>
      <c r="AG13" s="39">
        <v>0</v>
      </c>
    </row>
    <row r="14" spans="1:33" ht="15.75" customHeight="1" x14ac:dyDescent="0.2">
      <c r="A14" s="28" t="s">
        <v>48</v>
      </c>
      <c r="B14" s="28" t="s">
        <v>1133</v>
      </c>
      <c r="C14" s="15">
        <f t="shared" si="4"/>
        <v>27.99</v>
      </c>
      <c r="D14" s="29">
        <v>16</v>
      </c>
      <c r="E14" s="29">
        <v>0</v>
      </c>
      <c r="F14" s="32">
        <v>447.84</v>
      </c>
      <c r="G14" s="30">
        <v>0</v>
      </c>
      <c r="H14" s="31">
        <f t="shared" si="1"/>
        <v>0</v>
      </c>
      <c r="I14" s="31">
        <f t="shared" si="2"/>
        <v>0.37256358162766906</v>
      </c>
      <c r="J14" s="32">
        <f t="shared" si="5"/>
        <v>166.8488743961353</v>
      </c>
      <c r="K14" s="32">
        <f t="shared" si="3"/>
        <v>10.428054649758456</v>
      </c>
      <c r="L14" s="29">
        <v>34</v>
      </c>
      <c r="M14" s="33">
        <f t="shared" si="6"/>
        <v>0.47058823529411764</v>
      </c>
      <c r="N14" s="29">
        <v>38</v>
      </c>
      <c r="O14" s="34">
        <f t="shared" ref="O14:P14" si="22">D14/7</f>
        <v>2.2857142857142856</v>
      </c>
      <c r="P14" s="34">
        <f t="shared" si="22"/>
        <v>0</v>
      </c>
      <c r="Q14" s="29">
        <f t="shared" si="8"/>
        <v>16</v>
      </c>
      <c r="R14" s="29"/>
      <c r="S14" s="35">
        <v>0.87728459530026104</v>
      </c>
      <c r="T14" s="28">
        <v>260</v>
      </c>
      <c r="U14" s="36">
        <v>20</v>
      </c>
      <c r="V14" s="37" t="s">
        <v>1132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3.8078703703703705E-2</v>
      </c>
      <c r="AD14" s="39">
        <f t="shared" si="12"/>
        <v>-0.84077777777777774</v>
      </c>
      <c r="AE14" s="39">
        <v>-4.9000000000000004</v>
      </c>
      <c r="AF14" s="39">
        <v>-8.4108967391304308</v>
      </c>
      <c r="AG14" s="39">
        <v>0</v>
      </c>
    </row>
    <row r="15" spans="1:33" ht="15.75" customHeight="1" x14ac:dyDescent="0.2">
      <c r="A15" s="28" t="s">
        <v>49</v>
      </c>
      <c r="B15" s="28" t="s">
        <v>82</v>
      </c>
      <c r="C15" s="15">
        <f t="shared" si="4"/>
        <v>30.74</v>
      </c>
      <c r="D15" s="29">
        <v>8</v>
      </c>
      <c r="E15" s="29">
        <v>0</v>
      </c>
      <c r="F15" s="32">
        <v>245.92</v>
      </c>
      <c r="G15" s="30">
        <v>0</v>
      </c>
      <c r="H15" s="31">
        <f t="shared" si="1"/>
        <v>0</v>
      </c>
      <c r="I15" s="31">
        <f t="shared" si="2"/>
        <v>0.4152750374026824</v>
      </c>
      <c r="J15" s="32">
        <f t="shared" si="5"/>
        <v>102.12443719806765</v>
      </c>
      <c r="K15" s="32">
        <f t="shared" si="3"/>
        <v>12.765554649758457</v>
      </c>
      <c r="L15" s="29">
        <v>39</v>
      </c>
      <c r="M15" s="33">
        <f t="shared" si="6"/>
        <v>0.20512820512820512</v>
      </c>
      <c r="N15" s="29">
        <v>27</v>
      </c>
      <c r="O15" s="34">
        <f t="shared" ref="O15:P15" si="23">D15/7</f>
        <v>1.1428571428571428</v>
      </c>
      <c r="P15" s="34">
        <f t="shared" si="23"/>
        <v>0</v>
      </c>
      <c r="Q15" s="29">
        <f t="shared" si="8"/>
        <v>23</v>
      </c>
      <c r="R15" s="29"/>
      <c r="S15" s="35">
        <v>1.13953488372093</v>
      </c>
      <c r="T15" s="28">
        <v>260</v>
      </c>
      <c r="U15" s="36">
        <v>20</v>
      </c>
      <c r="V15" s="37" t="s">
        <v>1132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3.8078703703703705E-2</v>
      </c>
      <c r="AD15" s="39">
        <f t="shared" si="12"/>
        <v>-0.42038888888888887</v>
      </c>
      <c r="AE15" s="39">
        <v>-4.9000000000000004</v>
      </c>
      <c r="AF15" s="39">
        <v>-8.4108967391304308</v>
      </c>
      <c r="AG15" s="39">
        <v>0</v>
      </c>
    </row>
    <row r="16" spans="1:33" ht="15.75" customHeight="1" x14ac:dyDescent="0.2">
      <c r="A16" s="28" t="s">
        <v>50</v>
      </c>
      <c r="B16" s="28" t="s">
        <v>249</v>
      </c>
      <c r="C16" s="15">
        <f t="shared" si="4"/>
        <v>30.99</v>
      </c>
      <c r="D16" s="29">
        <v>8</v>
      </c>
      <c r="E16" s="29">
        <v>2</v>
      </c>
      <c r="F16" s="32">
        <v>247.92</v>
      </c>
      <c r="G16" s="30">
        <v>0</v>
      </c>
      <c r="H16" s="31">
        <f t="shared" si="1"/>
        <v>0</v>
      </c>
      <c r="I16" s="31">
        <f t="shared" si="2"/>
        <v>0.41878201515838837</v>
      </c>
      <c r="J16" s="32">
        <f t="shared" si="5"/>
        <v>103.82443719806764</v>
      </c>
      <c r="K16" s="32">
        <f t="shared" si="3"/>
        <v>12.978054649758455</v>
      </c>
      <c r="L16" s="29">
        <v>37</v>
      </c>
      <c r="M16" s="33">
        <f t="shared" si="6"/>
        <v>0.21621621621621623</v>
      </c>
      <c r="N16" s="29">
        <v>17</v>
      </c>
      <c r="O16" s="34">
        <f t="shared" ref="O16:P16" si="24">D16/7</f>
        <v>1.1428571428571428</v>
      </c>
      <c r="P16" s="34">
        <f t="shared" si="24"/>
        <v>0.2857142857142857</v>
      </c>
      <c r="Q16" s="29">
        <f t="shared" si="8"/>
        <v>11</v>
      </c>
      <c r="R16" s="29"/>
      <c r="S16" s="35">
        <v>1.4078947368421</v>
      </c>
      <c r="T16" s="28">
        <v>260</v>
      </c>
      <c r="U16" s="36">
        <v>20</v>
      </c>
      <c r="V16" s="37" t="s">
        <v>1134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3.8078703703703705E-2</v>
      </c>
      <c r="AD16" s="39">
        <f t="shared" si="12"/>
        <v>-0.42038888888888887</v>
      </c>
      <c r="AE16" s="39">
        <v>-4.9000000000000004</v>
      </c>
      <c r="AF16" s="39">
        <v>-8.4108967391304308</v>
      </c>
      <c r="AG16" s="39">
        <v>0</v>
      </c>
    </row>
    <row r="17" spans="1:33" ht="15.75" customHeight="1" x14ac:dyDescent="0.2">
      <c r="A17" s="28" t="s">
        <v>51</v>
      </c>
      <c r="B17" s="28" t="s">
        <v>344</v>
      </c>
      <c r="C17" s="15">
        <f t="shared" si="4"/>
        <v>34.99</v>
      </c>
      <c r="D17" s="29">
        <v>1</v>
      </c>
      <c r="E17" s="29">
        <v>0</v>
      </c>
      <c r="F17" s="32">
        <v>34.99</v>
      </c>
      <c r="G17" s="30">
        <v>-0.12</v>
      </c>
      <c r="H17" s="31">
        <f t="shared" si="1"/>
        <v>3.4295513003715344E-3</v>
      </c>
      <c r="I17" s="31">
        <f t="shared" si="2"/>
        <v>0.46464860387992168</v>
      </c>
      <c r="J17" s="32">
        <f t="shared" si="5"/>
        <v>16.25805464975846</v>
      </c>
      <c r="K17" s="32">
        <f t="shared" si="3"/>
        <v>16.25805464975846</v>
      </c>
      <c r="L17" s="29">
        <v>0</v>
      </c>
      <c r="M17" s="33" t="str">
        <f t="shared" si="6"/>
        <v>-</v>
      </c>
      <c r="N17" s="29">
        <v>17</v>
      </c>
      <c r="O17" s="34">
        <f t="shared" ref="O17:P17" si="25">D17/7</f>
        <v>0.14285714285714285</v>
      </c>
      <c r="P17" s="34">
        <f t="shared" si="25"/>
        <v>0</v>
      </c>
      <c r="Q17" s="29">
        <f t="shared" si="8"/>
        <v>119</v>
      </c>
      <c r="R17" s="29"/>
      <c r="S17" s="35">
        <v>1.49152542372881</v>
      </c>
      <c r="T17" s="28">
        <v>260</v>
      </c>
      <c r="U17" s="36">
        <v>20</v>
      </c>
      <c r="V17" s="37" t="s">
        <v>1135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3.8078703703703705E-2</v>
      </c>
      <c r="AD17" s="39">
        <f t="shared" si="12"/>
        <v>-5.2548611111111108E-2</v>
      </c>
      <c r="AE17" s="39">
        <v>-4.9000000000000004</v>
      </c>
      <c r="AF17" s="39">
        <v>-8.4108967391304308</v>
      </c>
      <c r="AG17" s="39">
        <v>0</v>
      </c>
    </row>
    <row r="18" spans="1:33" ht="15.75" customHeight="1" x14ac:dyDescent="0.2">
      <c r="A18" s="28" t="s">
        <v>52</v>
      </c>
      <c r="B18" s="28" t="s">
        <v>82</v>
      </c>
      <c r="C18" s="15">
        <f t="shared" si="4"/>
        <v>30.589999999999996</v>
      </c>
      <c r="D18" s="29">
        <v>10</v>
      </c>
      <c r="E18" s="29">
        <v>2</v>
      </c>
      <c r="F18" s="32">
        <v>305.89999999999998</v>
      </c>
      <c r="G18" s="30">
        <v>0</v>
      </c>
      <c r="H18" s="31">
        <f t="shared" si="1"/>
        <v>0</v>
      </c>
      <c r="I18" s="31">
        <f t="shared" si="2"/>
        <v>0.41314333604963904</v>
      </c>
      <c r="J18" s="32">
        <f t="shared" si="5"/>
        <v>126.38054649758458</v>
      </c>
      <c r="K18" s="32">
        <f t="shared" si="3"/>
        <v>12.638054649758457</v>
      </c>
      <c r="L18" s="29">
        <v>51</v>
      </c>
      <c r="M18" s="33">
        <f t="shared" si="6"/>
        <v>0.19607843137254902</v>
      </c>
      <c r="N18" s="29">
        <v>89</v>
      </c>
      <c r="O18" s="34">
        <f t="shared" ref="O18:P18" si="26">D18/7</f>
        <v>1.4285714285714286</v>
      </c>
      <c r="P18" s="34">
        <f t="shared" si="26"/>
        <v>0.2857142857142857</v>
      </c>
      <c r="Q18" s="29">
        <f t="shared" si="8"/>
        <v>51</v>
      </c>
      <c r="R18" s="29"/>
      <c r="S18" s="35">
        <v>1.3257142857142801</v>
      </c>
      <c r="T18" s="28">
        <v>200</v>
      </c>
      <c r="U18" s="36">
        <v>20</v>
      </c>
      <c r="V18" s="37" t="s">
        <v>1136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3.8078703703703705E-2</v>
      </c>
      <c r="AD18" s="39">
        <f t="shared" si="12"/>
        <v>-0.5254861111111111</v>
      </c>
      <c r="AE18" s="39">
        <v>-4.9000000000000004</v>
      </c>
      <c r="AF18" s="39">
        <v>-8.4108967391304308</v>
      </c>
      <c r="AG18" s="39">
        <v>0</v>
      </c>
    </row>
    <row r="19" spans="1:33" ht="15.75" customHeight="1" x14ac:dyDescent="0.2">
      <c r="A19" s="28" t="s">
        <v>54</v>
      </c>
      <c r="B19" s="28" t="s">
        <v>1137</v>
      </c>
      <c r="C19" s="15">
        <f t="shared" si="4"/>
        <v>27.49</v>
      </c>
      <c r="D19" s="29">
        <v>10</v>
      </c>
      <c r="E19" s="29">
        <v>0</v>
      </c>
      <c r="F19" s="32">
        <v>274.89999999999998</v>
      </c>
      <c r="G19" s="30">
        <v>-0.02</v>
      </c>
      <c r="H19" s="31">
        <f t="shared" si="1"/>
        <v>7.2753728628592221E-5</v>
      </c>
      <c r="I19" s="31">
        <f t="shared" si="2"/>
        <v>0.3638070079941233</v>
      </c>
      <c r="J19" s="32">
        <f t="shared" si="5"/>
        <v>100.01054649758449</v>
      </c>
      <c r="K19" s="32">
        <f t="shared" si="3"/>
        <v>10.001054649758448</v>
      </c>
      <c r="L19" s="29">
        <v>37</v>
      </c>
      <c r="M19" s="33">
        <f t="shared" si="6"/>
        <v>0.27027027027027029</v>
      </c>
      <c r="N19" s="29">
        <v>76</v>
      </c>
      <c r="O19" s="34">
        <f t="shared" ref="O19:P19" si="27">D19/7</f>
        <v>1.4285714285714286</v>
      </c>
      <c r="P19" s="34">
        <f t="shared" si="27"/>
        <v>0</v>
      </c>
      <c r="Q19" s="29">
        <f t="shared" si="8"/>
        <v>53</v>
      </c>
      <c r="R19" s="29"/>
      <c r="S19" s="35">
        <v>1.4984520123839</v>
      </c>
      <c r="T19" s="28">
        <v>140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3.8078703703703705E-2</v>
      </c>
      <c r="AD19" s="39">
        <f t="shared" si="12"/>
        <v>-0.5254861111111111</v>
      </c>
      <c r="AE19" s="39">
        <v>-4.9000000000000004</v>
      </c>
      <c r="AF19" s="39">
        <v>-8.4108967391304361</v>
      </c>
      <c r="AG19" s="39">
        <v>0</v>
      </c>
    </row>
    <row r="20" spans="1:33" ht="15.75" customHeight="1" x14ac:dyDescent="0.2">
      <c r="A20" s="28" t="s">
        <v>55</v>
      </c>
      <c r="B20" s="28" t="s">
        <v>82</v>
      </c>
      <c r="C20" s="15">
        <f t="shared" si="4"/>
        <v>29.323333333333334</v>
      </c>
      <c r="D20" s="29">
        <v>3</v>
      </c>
      <c r="E20" s="29">
        <v>0</v>
      </c>
      <c r="F20" s="32">
        <v>87.97</v>
      </c>
      <c r="G20" s="30">
        <v>-0.08</v>
      </c>
      <c r="H20" s="31">
        <f t="shared" si="1"/>
        <v>9.0940093213595543E-4</v>
      </c>
      <c r="I20" s="31">
        <f t="shared" si="2"/>
        <v>0.39336323689070546</v>
      </c>
      <c r="J20" s="32">
        <f t="shared" si="5"/>
        <v>34.60416394927536</v>
      </c>
      <c r="K20" s="32">
        <f t="shared" si="3"/>
        <v>11.53472131642512</v>
      </c>
      <c r="L20" s="29">
        <v>26</v>
      </c>
      <c r="M20" s="33">
        <f t="shared" si="6"/>
        <v>0.11538461538461539</v>
      </c>
      <c r="N20" s="29">
        <v>47</v>
      </c>
      <c r="O20" s="34">
        <f t="shared" ref="O20:P20" si="28">D20/7</f>
        <v>0.42857142857142855</v>
      </c>
      <c r="P20" s="34">
        <f t="shared" si="28"/>
        <v>0</v>
      </c>
      <c r="Q20" s="29">
        <f t="shared" si="8"/>
        <v>109</v>
      </c>
      <c r="R20" s="29"/>
      <c r="S20" s="35">
        <v>1.9316239316239301</v>
      </c>
      <c r="T20" s="28">
        <v>140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3.8078703703703705E-2</v>
      </c>
      <c r="AD20" s="39">
        <f t="shared" si="12"/>
        <v>-0.15764583333333332</v>
      </c>
      <c r="AE20" s="39">
        <v>-4.9000000000000004</v>
      </c>
      <c r="AF20" s="39">
        <v>-8.4108967391304361</v>
      </c>
      <c r="AG20" s="39">
        <v>0</v>
      </c>
    </row>
    <row r="21" spans="1:33" ht="15.75" customHeight="1" x14ac:dyDescent="0.2">
      <c r="A21" s="28" t="s">
        <v>56</v>
      </c>
      <c r="B21" s="28" t="s">
        <v>171</v>
      </c>
      <c r="C21" s="15">
        <f t="shared" si="4"/>
        <v>30.49</v>
      </c>
      <c r="D21" s="29">
        <v>2</v>
      </c>
      <c r="E21" s="29">
        <v>0</v>
      </c>
      <c r="F21" s="32">
        <v>60.98</v>
      </c>
      <c r="G21" s="30">
        <v>-0.06</v>
      </c>
      <c r="H21" s="31">
        <f t="shared" si="1"/>
        <v>9.8392915710068872E-4</v>
      </c>
      <c r="I21" s="31">
        <f t="shared" si="2"/>
        <v>0.41072662019542311</v>
      </c>
      <c r="J21" s="32">
        <f t="shared" si="5"/>
        <v>25.0461092995169</v>
      </c>
      <c r="K21" s="32">
        <f t="shared" si="3"/>
        <v>12.52305464975845</v>
      </c>
      <c r="L21" s="29">
        <v>19</v>
      </c>
      <c r="M21" s="33">
        <f t="shared" si="6"/>
        <v>0.10526315789473684</v>
      </c>
      <c r="N21" s="29">
        <v>68</v>
      </c>
      <c r="O21" s="34">
        <f t="shared" ref="O21:P21" si="29">D21/7</f>
        <v>0.2857142857142857</v>
      </c>
      <c r="P21" s="34">
        <f t="shared" si="29"/>
        <v>0</v>
      </c>
      <c r="Q21" s="29">
        <f t="shared" si="8"/>
        <v>238</v>
      </c>
      <c r="R21" s="29"/>
      <c r="S21" s="35">
        <v>1.8</v>
      </c>
      <c r="T21" s="28">
        <v>140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3.8078703703703705E-2</v>
      </c>
      <c r="AD21" s="39">
        <f t="shared" si="12"/>
        <v>-0.10509722222222222</v>
      </c>
      <c r="AE21" s="39">
        <v>-4.9000000000000004</v>
      </c>
      <c r="AF21" s="39">
        <v>-8.4108967391304361</v>
      </c>
      <c r="AG21" s="39">
        <v>0</v>
      </c>
    </row>
    <row r="22" spans="1:33" ht="15.75" customHeight="1" x14ac:dyDescent="0.2">
      <c r="A22" s="28" t="s">
        <v>57</v>
      </c>
      <c r="B22" s="28" t="s">
        <v>82</v>
      </c>
      <c r="C22" s="15">
        <f t="shared" si="4"/>
        <v>31.99</v>
      </c>
      <c r="D22" s="29">
        <v>1</v>
      </c>
      <c r="E22" s="29">
        <v>0</v>
      </c>
      <c r="F22" s="30">
        <v>31.99</v>
      </c>
      <c r="G22" s="30">
        <v>0</v>
      </c>
      <c r="H22" s="31">
        <f t="shared" si="1"/>
        <v>0</v>
      </c>
      <c r="I22" s="31">
        <f t="shared" si="2"/>
        <v>0.43226178961420603</v>
      </c>
      <c r="J22" s="32">
        <f t="shared" si="5"/>
        <v>13.82805464975845</v>
      </c>
      <c r="K22" s="32">
        <f t="shared" si="3"/>
        <v>13.82805464975845</v>
      </c>
      <c r="L22" s="29">
        <v>23</v>
      </c>
      <c r="M22" s="33">
        <f t="shared" si="6"/>
        <v>4.3478260869565216E-2</v>
      </c>
      <c r="N22" s="29">
        <v>66</v>
      </c>
      <c r="O22" s="34">
        <f t="shared" ref="O22:P22" si="30">D22/7</f>
        <v>0.14285714285714285</v>
      </c>
      <c r="P22" s="34">
        <f t="shared" si="30"/>
        <v>0</v>
      </c>
      <c r="Q22" s="29">
        <f t="shared" si="8"/>
        <v>462</v>
      </c>
      <c r="R22" s="29"/>
      <c r="S22" s="35">
        <v>1.35117056856187</v>
      </c>
      <c r="T22" s="28">
        <v>140</v>
      </c>
      <c r="U22" s="36">
        <v>20</v>
      </c>
      <c r="V22" s="37" t="s">
        <v>1138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3.8078703703703705E-2</v>
      </c>
      <c r="AD22" s="39">
        <f t="shared" si="12"/>
        <v>-5.2548611111111108E-2</v>
      </c>
      <c r="AE22" s="39">
        <v>-4.9000000000000004</v>
      </c>
      <c r="AF22" s="39">
        <v>-8.4108967391304361</v>
      </c>
      <c r="AG22" s="39">
        <v>0</v>
      </c>
    </row>
    <row r="23" spans="1:33" ht="15.75" customHeight="1" x14ac:dyDescent="0.2">
      <c r="A23" s="28" t="s">
        <v>58</v>
      </c>
      <c r="B23" s="28" t="s">
        <v>1139</v>
      </c>
      <c r="C23" s="15">
        <f t="shared" si="4"/>
        <v>25.656666666666666</v>
      </c>
      <c r="D23" s="29">
        <v>3</v>
      </c>
      <c r="E23" s="29">
        <v>2</v>
      </c>
      <c r="F23" s="32">
        <v>76.97</v>
      </c>
      <c r="G23" s="30">
        <v>0</v>
      </c>
      <c r="H23" s="31">
        <f t="shared" si="1"/>
        <v>0</v>
      </c>
      <c r="I23" s="31">
        <f t="shared" si="2"/>
        <v>0.32914335389470378</v>
      </c>
      <c r="J23" s="32">
        <f t="shared" si="5"/>
        <v>25.33416394927535</v>
      </c>
      <c r="K23" s="32">
        <f t="shared" si="3"/>
        <v>8.4447213164251167</v>
      </c>
      <c r="L23" s="29">
        <v>28</v>
      </c>
      <c r="M23" s="33">
        <f t="shared" si="6"/>
        <v>0.10714285714285714</v>
      </c>
      <c r="N23" s="29">
        <v>61</v>
      </c>
      <c r="O23" s="34">
        <f t="shared" ref="O23:P23" si="31">D23/7</f>
        <v>0.42857142857142855</v>
      </c>
      <c r="P23" s="34">
        <f t="shared" si="31"/>
        <v>0.2857142857142857</v>
      </c>
      <c r="Q23" s="29">
        <f t="shared" si="8"/>
        <v>85</v>
      </c>
      <c r="R23" s="29"/>
      <c r="S23" s="35">
        <v>1.3758865248226899</v>
      </c>
      <c r="T23" s="28">
        <v>140</v>
      </c>
      <c r="U23" s="36" t="s">
        <v>33</v>
      </c>
      <c r="V23" s="37" t="s">
        <v>1140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3.8078703703703705E-2</v>
      </c>
      <c r="AD23" s="39">
        <f t="shared" si="12"/>
        <v>-0.15764583333333332</v>
      </c>
      <c r="AE23" s="39">
        <v>-4.9000000000000004</v>
      </c>
      <c r="AF23" s="39">
        <v>-8.4108967391304361</v>
      </c>
      <c r="AG23" s="39">
        <v>0</v>
      </c>
    </row>
    <row r="24" spans="1:33" ht="15.75" customHeight="1" x14ac:dyDescent="0.2">
      <c r="A24" s="28" t="s">
        <v>59</v>
      </c>
      <c r="B24" s="28" t="s">
        <v>1141</v>
      </c>
      <c r="C24" s="15">
        <f t="shared" si="4"/>
        <v>26.323333333333334</v>
      </c>
      <c r="D24" s="29">
        <v>3</v>
      </c>
      <c r="E24" s="29">
        <v>1</v>
      </c>
      <c r="F24" s="32">
        <v>78.97</v>
      </c>
      <c r="G24" s="32">
        <v>0</v>
      </c>
      <c r="H24" s="31">
        <f t="shared" si="1"/>
        <v>0</v>
      </c>
      <c r="I24" s="31">
        <f t="shared" si="2"/>
        <v>0.32587265986166081</v>
      </c>
      <c r="J24" s="32">
        <f t="shared" si="5"/>
        <v>25.734163949275352</v>
      </c>
      <c r="K24" s="32">
        <f t="shared" si="3"/>
        <v>8.5780546497584513</v>
      </c>
      <c r="L24" s="29">
        <v>24</v>
      </c>
      <c r="M24" s="33">
        <f t="shared" si="6"/>
        <v>0.125</v>
      </c>
      <c r="N24" s="29">
        <v>59</v>
      </c>
      <c r="O24" s="34">
        <f t="shared" ref="O24:P24" si="32">D24/7</f>
        <v>0.42857142857142855</v>
      </c>
      <c r="P24" s="34">
        <f t="shared" si="32"/>
        <v>0.14285714285714285</v>
      </c>
      <c r="Q24" s="29">
        <f t="shared" si="8"/>
        <v>103</v>
      </c>
      <c r="R24" s="29"/>
      <c r="S24" s="35">
        <v>1.4655172413793101</v>
      </c>
      <c r="T24" s="28">
        <v>140</v>
      </c>
      <c r="U24" s="36" t="s">
        <v>33</v>
      </c>
      <c r="V24" s="37" t="s">
        <v>1140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3.8078703703703705E-2</v>
      </c>
      <c r="AD24" s="39">
        <f t="shared" si="12"/>
        <v>-0.15764583333333332</v>
      </c>
      <c r="AE24" s="39">
        <v>-4.9000000000000004</v>
      </c>
      <c r="AF24" s="39">
        <v>-8.4108967391304361</v>
      </c>
      <c r="AG24" s="39">
        <v>-1.3</v>
      </c>
    </row>
    <row r="25" spans="1:33" ht="15.75" customHeight="1" x14ac:dyDescent="0.2">
      <c r="A25" s="14" t="s">
        <v>60</v>
      </c>
      <c r="B25" s="14" t="s">
        <v>82</v>
      </c>
      <c r="C25" s="15">
        <f t="shared" si="4"/>
        <v>18.823333333333334</v>
      </c>
      <c r="D25" s="16">
        <v>6</v>
      </c>
      <c r="E25" s="16">
        <v>0</v>
      </c>
      <c r="F25" s="17">
        <v>112.94</v>
      </c>
      <c r="G25" s="17">
        <v>0</v>
      </c>
      <c r="H25" s="31">
        <f t="shared" si="1"/>
        <v>0</v>
      </c>
      <c r="I25" s="31">
        <f t="shared" si="2"/>
        <v>0.14010721031816298</v>
      </c>
      <c r="J25" s="32">
        <f t="shared" si="5"/>
        <v>15.823708333333325</v>
      </c>
      <c r="K25" s="32">
        <f t="shared" si="3"/>
        <v>2.6372847222222209</v>
      </c>
      <c r="L25" s="16">
        <v>39</v>
      </c>
      <c r="M25" s="33">
        <f t="shared" si="6"/>
        <v>0.15384615384615385</v>
      </c>
      <c r="N25" s="16">
        <v>54</v>
      </c>
      <c r="O25" s="34">
        <f t="shared" ref="O25:P25" si="33">D25/7</f>
        <v>0.8571428571428571</v>
      </c>
      <c r="P25" s="34">
        <f t="shared" si="33"/>
        <v>0</v>
      </c>
      <c r="Q25" s="29">
        <f t="shared" si="8"/>
        <v>63</v>
      </c>
      <c r="R25" s="29"/>
      <c r="S25" s="21">
        <v>1.620512820512821</v>
      </c>
      <c r="T25" s="28">
        <v>140</v>
      </c>
      <c r="U25" s="36" t="s">
        <v>33</v>
      </c>
      <c r="V25" s="37" t="s">
        <v>1142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3.8078703703703705E-2</v>
      </c>
      <c r="AD25" s="39">
        <f t="shared" si="12"/>
        <v>-0.31529166666666664</v>
      </c>
      <c r="AE25" s="25">
        <v>-4.9000000000000004</v>
      </c>
      <c r="AF25" s="25">
        <v>-8.41</v>
      </c>
      <c r="AG25" s="25">
        <v>0</v>
      </c>
    </row>
    <row r="26" spans="1:33" ht="15.75" customHeight="1" x14ac:dyDescent="0.2">
      <c r="A26" s="14" t="s">
        <v>61</v>
      </c>
      <c r="B26" s="14" t="s">
        <v>1143</v>
      </c>
      <c r="C26" s="15">
        <f t="shared" si="4"/>
        <v>19.989999999999998</v>
      </c>
      <c r="D26" s="16">
        <v>1</v>
      </c>
      <c r="E26" s="16">
        <v>0</v>
      </c>
      <c r="F26" s="17">
        <v>19.989999999999998</v>
      </c>
      <c r="G26" s="17">
        <v>0</v>
      </c>
      <c r="H26" s="31">
        <f t="shared" si="1"/>
        <v>0</v>
      </c>
      <c r="I26" s="31">
        <f t="shared" si="2"/>
        <v>0.17899222860222394</v>
      </c>
      <c r="J26" s="32">
        <f t="shared" si="5"/>
        <v>3.5780546497584562</v>
      </c>
      <c r="K26" s="32">
        <f t="shared" si="3"/>
        <v>3.5780546497584562</v>
      </c>
      <c r="L26" s="16">
        <v>25</v>
      </c>
      <c r="M26" s="33">
        <f t="shared" si="6"/>
        <v>0.04</v>
      </c>
      <c r="N26" s="16">
        <v>52</v>
      </c>
      <c r="O26" s="34">
        <f t="shared" ref="O26:P26" si="34">D26/7</f>
        <v>0.14285714285714285</v>
      </c>
      <c r="P26" s="34">
        <f t="shared" si="34"/>
        <v>0</v>
      </c>
      <c r="Q26" s="29">
        <f t="shared" si="8"/>
        <v>364</v>
      </c>
      <c r="R26" s="29"/>
      <c r="S26" s="21">
        <v>1.708333333333333</v>
      </c>
      <c r="T26" s="28">
        <v>20</v>
      </c>
      <c r="U26" s="36">
        <v>20</v>
      </c>
      <c r="V26" s="37" t="s">
        <v>1144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3.8078703703703705E-2</v>
      </c>
      <c r="AD26" s="39">
        <f t="shared" si="12"/>
        <v>-5.2548611111111108E-2</v>
      </c>
      <c r="AE26" s="25">
        <v>-4.95</v>
      </c>
      <c r="AF26" s="25">
        <v>-8.4108967391304308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19.690000000000001</v>
      </c>
      <c r="D27" s="16">
        <v>10</v>
      </c>
      <c r="E27" s="16">
        <v>0</v>
      </c>
      <c r="F27" s="17">
        <v>196.9</v>
      </c>
      <c r="G27" s="17">
        <v>-16.77</v>
      </c>
      <c r="H27" s="31">
        <f t="shared" si="1"/>
        <v>8.5170137125444384E-2</v>
      </c>
      <c r="I27" s="31">
        <f t="shared" si="2"/>
        <v>8.3598509383365077E-2</v>
      </c>
      <c r="J27" s="32">
        <f t="shared" si="5"/>
        <v>16.460546497584584</v>
      </c>
      <c r="K27" s="32">
        <f t="shared" si="3"/>
        <v>1.6460546497584585</v>
      </c>
      <c r="L27" s="16">
        <v>29</v>
      </c>
      <c r="M27" s="33">
        <f t="shared" si="6"/>
        <v>0.34482758620689657</v>
      </c>
      <c r="N27" s="16">
        <v>48</v>
      </c>
      <c r="O27" s="34">
        <f t="shared" ref="O27:P27" si="35">D27/7</f>
        <v>1.4285714285714286</v>
      </c>
      <c r="P27" s="34">
        <f t="shared" si="35"/>
        <v>0</v>
      </c>
      <c r="Q27" s="29">
        <f t="shared" si="8"/>
        <v>33</v>
      </c>
      <c r="R27" s="29"/>
      <c r="S27" s="21">
        <v>1.241935483870968</v>
      </c>
      <c r="T27" s="28">
        <v>20</v>
      </c>
      <c r="U27" s="36">
        <v>20</v>
      </c>
      <c r="V27" s="37" t="s">
        <v>1144</v>
      </c>
      <c r="W27" s="14">
        <v>5</v>
      </c>
      <c r="X27" s="38">
        <f t="shared" si="9"/>
        <v>0.5</v>
      </c>
      <c r="Y27" s="39">
        <f t="shared" si="10"/>
        <v>2.3957142857142855</v>
      </c>
      <c r="Z27" s="14">
        <v>2</v>
      </c>
      <c r="AA27" s="28" t="s">
        <v>34</v>
      </c>
      <c r="AB27" s="40">
        <f t="shared" si="11"/>
        <v>-0.69</v>
      </c>
      <c r="AC27" s="41">
        <v>3.8078703703703705E-2</v>
      </c>
      <c r="AD27" s="39">
        <f t="shared" si="12"/>
        <v>-0.5254861111111111</v>
      </c>
      <c r="AE27" s="25">
        <v>-4.95</v>
      </c>
      <c r="AF27" s="25">
        <v>-8.4108967391304308</v>
      </c>
      <c r="AG27" s="25">
        <v>0</v>
      </c>
    </row>
    <row r="28" spans="1:33" ht="15.75" customHeight="1" x14ac:dyDescent="0.2">
      <c r="A28" s="14" t="s">
        <v>63</v>
      </c>
      <c r="B28" s="14" t="s">
        <v>1145</v>
      </c>
      <c r="C28" s="15">
        <f t="shared" si="4"/>
        <v>18.545555555555556</v>
      </c>
      <c r="D28" s="16">
        <v>18</v>
      </c>
      <c r="E28" s="16">
        <v>0</v>
      </c>
      <c r="F28" s="17">
        <v>333.82</v>
      </c>
      <c r="G28" s="17">
        <v>-25.66</v>
      </c>
      <c r="H28" s="31">
        <f t="shared" si="1"/>
        <v>7.686777305134504E-2</v>
      </c>
      <c r="I28" s="31">
        <f t="shared" si="2"/>
        <v>4.9862152344533624E-2</v>
      </c>
      <c r="J28" s="32">
        <f t="shared" si="5"/>
        <v>16.644983695652215</v>
      </c>
      <c r="K28" s="32">
        <f t="shared" si="3"/>
        <v>0.92472131642512301</v>
      </c>
      <c r="L28" s="16">
        <v>49</v>
      </c>
      <c r="M28" s="33">
        <f t="shared" si="6"/>
        <v>0.36734693877551022</v>
      </c>
      <c r="N28" s="16">
        <v>26</v>
      </c>
      <c r="O28" s="34">
        <f t="shared" ref="O28:P28" si="36">D28/7</f>
        <v>2.5714285714285716</v>
      </c>
      <c r="P28" s="34">
        <f t="shared" si="36"/>
        <v>0</v>
      </c>
      <c r="Q28" s="29">
        <f t="shared" si="8"/>
        <v>10</v>
      </c>
      <c r="R28" s="29"/>
      <c r="S28" s="21">
        <v>1.6039603960396041</v>
      </c>
      <c r="T28" s="14" t="s">
        <v>33</v>
      </c>
      <c r="U28" s="22">
        <v>20</v>
      </c>
      <c r="V28" s="43" t="s">
        <v>1146</v>
      </c>
      <c r="W28" s="14">
        <v>9</v>
      </c>
      <c r="X28" s="38">
        <f t="shared" si="9"/>
        <v>0.5</v>
      </c>
      <c r="Y28" s="39">
        <f t="shared" si="10"/>
        <v>2.3327272727272725</v>
      </c>
      <c r="Z28" s="14">
        <v>2</v>
      </c>
      <c r="AA28" s="28" t="s">
        <v>34</v>
      </c>
      <c r="AB28" s="40">
        <f t="shared" si="11"/>
        <v>-0.69</v>
      </c>
      <c r="AC28" s="41">
        <v>3.8078703703703705E-2</v>
      </c>
      <c r="AD28" s="39">
        <f t="shared" si="12"/>
        <v>-0.94587499999999991</v>
      </c>
      <c r="AE28" s="25">
        <v>-4.95</v>
      </c>
      <c r="AF28" s="25">
        <v>-8.4108967391304308</v>
      </c>
      <c r="AG28" s="25">
        <v>0</v>
      </c>
    </row>
    <row r="29" spans="1:33" ht="15.75" customHeight="1" x14ac:dyDescent="0.2">
      <c r="A29" s="14" t="s">
        <v>65</v>
      </c>
      <c r="B29" s="14" t="s">
        <v>1147</v>
      </c>
      <c r="C29" s="15">
        <f t="shared" si="4"/>
        <v>18.656666666666666</v>
      </c>
      <c r="D29" s="16">
        <v>3</v>
      </c>
      <c r="E29" s="16">
        <v>2</v>
      </c>
      <c r="F29" s="17">
        <v>55.97</v>
      </c>
      <c r="G29" s="17">
        <v>-4.63</v>
      </c>
      <c r="H29" s="31">
        <f t="shared" si="1"/>
        <v>8.272288726103269E-2</v>
      </c>
      <c r="I29" s="31">
        <f t="shared" si="2"/>
        <v>4.8314524732452548E-2</v>
      </c>
      <c r="J29" s="32">
        <f t="shared" si="5"/>
        <v>2.7041639492753689</v>
      </c>
      <c r="K29" s="32">
        <f t="shared" si="3"/>
        <v>0.90138798309178958</v>
      </c>
      <c r="L29" s="16">
        <v>21</v>
      </c>
      <c r="M29" s="33">
        <f t="shared" si="6"/>
        <v>0.14285714285714285</v>
      </c>
      <c r="N29" s="16">
        <v>19</v>
      </c>
      <c r="O29" s="34">
        <f t="shared" ref="O29:P29" si="37">D29/7</f>
        <v>0.42857142857142855</v>
      </c>
      <c r="P29" s="34">
        <f t="shared" si="37"/>
        <v>0.2857142857142857</v>
      </c>
      <c r="Q29" s="29">
        <f t="shared" si="8"/>
        <v>26</v>
      </c>
      <c r="R29" s="29"/>
      <c r="S29" s="21">
        <v>1.9268292682926831</v>
      </c>
      <c r="T29" s="14" t="s">
        <v>33</v>
      </c>
      <c r="U29" s="22">
        <v>20</v>
      </c>
      <c r="V29" s="43" t="s">
        <v>1146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3.8078703703703705E-2</v>
      </c>
      <c r="AD29" s="39">
        <f t="shared" si="12"/>
        <v>-0.15764583333333332</v>
      </c>
      <c r="AE29" s="25">
        <v>-4.95</v>
      </c>
      <c r="AF29" s="25">
        <v>-8.4108967391304308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21.99</v>
      </c>
      <c r="D30" s="16">
        <v>2</v>
      </c>
      <c r="E30" s="16">
        <v>0</v>
      </c>
      <c r="F30" s="17">
        <v>43.98</v>
      </c>
      <c r="G30" s="17">
        <v>0</v>
      </c>
      <c r="H30" s="31">
        <f t="shared" si="1"/>
        <v>0</v>
      </c>
      <c r="I30" s="31">
        <f t="shared" si="2"/>
        <v>0.24976545719683751</v>
      </c>
      <c r="J30" s="32">
        <f t="shared" si="5"/>
        <v>10.984684807516913</v>
      </c>
      <c r="K30" s="32">
        <f t="shared" si="3"/>
        <v>5.4923424037584567</v>
      </c>
      <c r="L30" s="16">
        <v>32</v>
      </c>
      <c r="M30" s="33">
        <f t="shared" si="6"/>
        <v>6.25E-2</v>
      </c>
      <c r="N30" s="16">
        <v>24</v>
      </c>
      <c r="O30" s="34">
        <f t="shared" ref="O30:P30" si="38">D30/7</f>
        <v>0.2857142857142857</v>
      </c>
      <c r="P30" s="34">
        <f t="shared" si="38"/>
        <v>0</v>
      </c>
      <c r="Q30" s="29">
        <f t="shared" si="8"/>
        <v>84</v>
      </c>
      <c r="R30" s="29"/>
      <c r="S30" s="21">
        <v>1.9130434782608701</v>
      </c>
      <c r="T30" s="14" t="s">
        <v>33</v>
      </c>
      <c r="U30" s="22">
        <v>20</v>
      </c>
      <c r="V30" s="43" t="s">
        <v>1146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3.8078703703703705E-2</v>
      </c>
      <c r="AD30" s="39">
        <f t="shared" si="12"/>
        <v>-0.10509722222222222</v>
      </c>
      <c r="AE30" s="25">
        <v>-4.95</v>
      </c>
      <c r="AF30" s="25">
        <v>-8.19660898513043</v>
      </c>
      <c r="AG30" s="25">
        <v>0</v>
      </c>
    </row>
    <row r="31" spans="1:33" ht="15.75" customHeight="1" x14ac:dyDescent="0.2">
      <c r="A31" s="14" t="s">
        <v>67</v>
      </c>
      <c r="B31" s="28" t="s">
        <v>82</v>
      </c>
      <c r="C31" s="15">
        <f t="shared" si="4"/>
        <v>22.74</v>
      </c>
      <c r="D31" s="16">
        <v>4</v>
      </c>
      <c r="E31" s="16">
        <v>0</v>
      </c>
      <c r="F31" s="17">
        <v>90.96</v>
      </c>
      <c r="G31" s="44">
        <v>0</v>
      </c>
      <c r="H31" s="31">
        <f t="shared" si="1"/>
        <v>0</v>
      </c>
      <c r="I31" s="31">
        <f t="shared" si="2"/>
        <v>0.26956211098322125</v>
      </c>
      <c r="J31" s="32">
        <f t="shared" si="5"/>
        <v>24.519369615033803</v>
      </c>
      <c r="K31" s="32">
        <f t="shared" si="3"/>
        <v>6.1298424037584507</v>
      </c>
      <c r="L31" s="16">
        <v>27</v>
      </c>
      <c r="M31" s="33">
        <f t="shared" si="6"/>
        <v>0.14814814814814814</v>
      </c>
      <c r="N31" s="16">
        <v>22</v>
      </c>
      <c r="O31" s="34">
        <f t="shared" ref="O31:P32" si="39">D31/7</f>
        <v>0.5714285714285714</v>
      </c>
      <c r="P31" s="34">
        <f t="shared" si="39"/>
        <v>0</v>
      </c>
      <c r="Q31" s="29">
        <f t="shared" si="8"/>
        <v>38</v>
      </c>
      <c r="R31" s="29"/>
      <c r="S31" s="21">
        <v>1.23605150214592</v>
      </c>
      <c r="T31" s="14">
        <v>120</v>
      </c>
      <c r="U31" s="22">
        <v>20</v>
      </c>
      <c r="V31" s="43" t="s">
        <v>1350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3.8078703703703705E-2</v>
      </c>
      <c r="AD31" s="39">
        <f t="shared" si="12"/>
        <v>-0.21019444444444443</v>
      </c>
      <c r="AE31" s="45">
        <v>-4.95</v>
      </c>
      <c r="AF31" s="45">
        <v>-8.1966089851304353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21.99</v>
      </c>
      <c r="D32" s="54">
        <v>1</v>
      </c>
      <c r="E32" s="54">
        <v>5</v>
      </c>
      <c r="F32" s="55">
        <v>21.99</v>
      </c>
      <c r="G32" s="55">
        <v>0</v>
      </c>
      <c r="H32" s="31">
        <f t="shared" si="1"/>
        <v>0</v>
      </c>
      <c r="I32" s="31">
        <f t="shared" si="2"/>
        <v>0.24976545719683751</v>
      </c>
      <c r="J32" s="32">
        <f t="shared" si="5"/>
        <v>5.4923424037584567</v>
      </c>
      <c r="K32" s="32">
        <f t="shared" si="3"/>
        <v>5.4923424037584567</v>
      </c>
      <c r="L32" s="54">
        <v>18</v>
      </c>
      <c r="M32" s="33">
        <f t="shared" si="6"/>
        <v>5.5555555555555552E-2</v>
      </c>
      <c r="N32" s="54">
        <v>34</v>
      </c>
      <c r="O32" s="34">
        <f t="shared" si="39"/>
        <v>0.14285714285714285</v>
      </c>
      <c r="P32" s="34">
        <f t="shared" si="39"/>
        <v>0.7142857142857143</v>
      </c>
      <c r="Q32" s="29">
        <f t="shared" si="8"/>
        <v>39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1.1707317073170731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3.8078703703703705E-2</v>
      </c>
      <c r="AD32" s="39">
        <f t="shared" si="12"/>
        <v>-5.2548611111111108E-2</v>
      </c>
      <c r="AE32" s="60">
        <v>-4.95</v>
      </c>
      <c r="AF32" s="60">
        <v>-8.19660898513043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9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- 3 Inch Curved Pull Handle Bar - 25 Pack of Kitchen Cabinet Hardware")</f>
        <v>Satin Nickel Kitchen Cabinet Pulls - 3 Inch Curved Pull Handle Bar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Info!B1:BJ5000""),2,FALSE),"""")"),"B07XTNYRVB")</f>
        <v>B07XTNYRVB</v>
      </c>
      <c r="B2" s="2" t="s">
        <v>1148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28.714915511488943</v>
      </c>
      <c r="D3" s="4">
        <f>SUM(D4:D99702)</f>
        <v>241</v>
      </c>
      <c r="E3" s="4"/>
      <c r="F3" s="5">
        <f t="shared" ref="F3:G3" si="0">SUM(F4:F99702)</f>
        <v>9167.6400000000012</v>
      </c>
      <c r="G3" s="5">
        <f t="shared" si="0"/>
        <v>-0.24</v>
      </c>
      <c r="H3" s="6">
        <f t="shared" ref="H3:H32" si="1">G3/F3*-1</f>
        <v>2.6179038443917952E-5</v>
      </c>
      <c r="I3" s="7">
        <f t="shared" ref="I3:I32" si="2">J3/F3</f>
        <v>0.21881731503503024</v>
      </c>
      <c r="J3" s="5">
        <f>SUM(J4:J99702)</f>
        <v>2006.0383700077448</v>
      </c>
      <c r="K3" s="5">
        <f t="shared" ref="K3:K32" si="3">J3/D3</f>
        <v>8.3238106639325515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Sheet!a1:g5000""),2,FALSE),"""")"),"1.5 - March
2 - April
2 - May
2.5 - June
2.5 - July
2.5 - Aug
2.5 - Sept
2.5 - Oct
2.5 - Nov
2.5 - Dec
1.5 - Jan
1.5 - Feb")</f>
        <v>1.5 - March
2 - April
2 - May
2.5 - June
2.5 - July
2.5 - Aug
2.5 - Sept
2.5 - Oct
2.5 - Nov
2.5 - Dec
1.5 - Jan
1.5 -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QTY-0")</f>
        <v>Del QTY-0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QTY-64")</f>
        <v>US QTY-64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-26.921351034504958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Info!B2:BZ3000""),37,FALSE)),"""")*-1"),-18.1276781847656)</f>
        <v>-18.1276781847656</v>
      </c>
      <c r="AG3" s="5">
        <f>SUM(AG4:AG99702)</f>
        <v>-8.1999999999999993</v>
      </c>
    </row>
    <row r="4" spans="1:33" ht="15.75" customHeight="1" x14ac:dyDescent="0.2">
      <c r="A4" s="14" t="s">
        <v>31</v>
      </c>
      <c r="B4" s="14" t="s">
        <v>82</v>
      </c>
      <c r="C4" s="15">
        <f t="shared" ref="C4:C32" si="4">IFERROR(F4/D4," - ")</f>
        <v>40.190000000000005</v>
      </c>
      <c r="D4" s="16">
        <v>10</v>
      </c>
      <c r="E4" s="16">
        <v>1</v>
      </c>
      <c r="F4" s="17">
        <v>401.90000000000003</v>
      </c>
      <c r="G4" s="17">
        <v>0</v>
      </c>
      <c r="H4" s="18">
        <f t="shared" si="1"/>
        <v>0</v>
      </c>
      <c r="I4" s="18">
        <f t="shared" si="2"/>
        <v>0.25256982910236209</v>
      </c>
      <c r="J4" s="17">
        <f t="shared" ref="J4:J32" si="5">F4*0.85+G4+AF4*D4+D4*AE4+AG4+AD4</f>
        <v>101.50781431623933</v>
      </c>
      <c r="K4" s="17">
        <f t="shared" si="3"/>
        <v>10.150781431623933</v>
      </c>
      <c r="L4" s="16">
        <v>34</v>
      </c>
      <c r="M4" s="19">
        <f t="shared" ref="M4:M32" si="6">IFERROR(D4/L4,"-")</f>
        <v>0.29411764705882354</v>
      </c>
      <c r="N4" s="16">
        <v>79</v>
      </c>
      <c r="O4" s="20">
        <f t="shared" ref="O4:P4" si="7">D4/7</f>
        <v>1.4285714285714286</v>
      </c>
      <c r="P4" s="20">
        <f t="shared" si="7"/>
        <v>0.14285714285714285</v>
      </c>
      <c r="Q4" s="16">
        <f t="shared" ref="Q4:Q32" si="8">ROUNDDOWN(N4/(O4+P4),0)</f>
        <v>50</v>
      </c>
      <c r="R4" s="16"/>
      <c r="S4" s="21">
        <v>3.2486187845303802</v>
      </c>
      <c r="T4" s="14">
        <v>616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8.4449074074074079E-2</v>
      </c>
      <c r="AD4" s="25">
        <f t="shared" ref="AD4:AD32" si="12">IFERROR(AB4*AC4*D4*2,0)</f>
        <v>-1.1653972222222222</v>
      </c>
      <c r="AE4" s="25">
        <v>-6.18</v>
      </c>
      <c r="AF4" s="25">
        <v>-17.714178846153846</v>
      </c>
      <c r="AG4" s="25">
        <v>0</v>
      </c>
    </row>
    <row r="5" spans="1:33" ht="15.75" customHeight="1" x14ac:dyDescent="0.2">
      <c r="A5" s="28" t="s">
        <v>35</v>
      </c>
      <c r="B5" s="28" t="s">
        <v>215</v>
      </c>
      <c r="C5" s="15">
        <f t="shared" si="4"/>
        <v>38.99</v>
      </c>
      <c r="D5" s="29">
        <v>5</v>
      </c>
      <c r="E5" s="29">
        <v>0</v>
      </c>
      <c r="F5" s="30">
        <v>194.95000000000002</v>
      </c>
      <c r="G5" s="30">
        <v>0</v>
      </c>
      <c r="H5" s="31">
        <f t="shared" si="1"/>
        <v>0</v>
      </c>
      <c r="I5" s="31">
        <f t="shared" si="2"/>
        <v>0.23417918418542213</v>
      </c>
      <c r="J5" s="32">
        <f t="shared" si="5"/>
        <v>45.653231956948048</v>
      </c>
      <c r="K5" s="32">
        <f t="shared" si="3"/>
        <v>9.1306463913896092</v>
      </c>
      <c r="L5" s="29">
        <v>62</v>
      </c>
      <c r="M5" s="33">
        <f t="shared" si="6"/>
        <v>8.0645161290322578E-2</v>
      </c>
      <c r="N5" s="29">
        <v>72</v>
      </c>
      <c r="O5" s="34">
        <f t="shared" ref="O5:P5" si="13">D5/7</f>
        <v>0.7142857142857143</v>
      </c>
      <c r="P5" s="34">
        <f t="shared" si="13"/>
        <v>0</v>
      </c>
      <c r="Q5" s="29">
        <f t="shared" si="8"/>
        <v>100</v>
      </c>
      <c r="R5" s="29"/>
      <c r="S5" s="35">
        <v>1.8757763975155199</v>
      </c>
      <c r="T5" s="28">
        <v>616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8.4546929316338351E-2</v>
      </c>
      <c r="AD5" s="39">
        <f t="shared" si="12"/>
        <v>-0.58337381228273455</v>
      </c>
      <c r="AE5" s="39">
        <v>-6.18</v>
      </c>
      <c r="AF5" s="39">
        <v>-17.714178846153846</v>
      </c>
      <c r="AG5" s="39">
        <v>0</v>
      </c>
    </row>
    <row r="6" spans="1:33" ht="15.75" customHeight="1" x14ac:dyDescent="0.2">
      <c r="A6" s="28" t="s">
        <v>37</v>
      </c>
      <c r="B6" s="28" t="s">
        <v>1149</v>
      </c>
      <c r="C6" s="15">
        <f t="shared" si="4"/>
        <v>34.744500000000002</v>
      </c>
      <c r="D6" s="29">
        <v>20</v>
      </c>
      <c r="E6" s="29">
        <v>1</v>
      </c>
      <c r="F6" s="30">
        <v>694.8900000000001</v>
      </c>
      <c r="G6" s="30">
        <v>0</v>
      </c>
      <c r="H6" s="31">
        <f t="shared" si="1"/>
        <v>0</v>
      </c>
      <c r="I6" s="31">
        <f t="shared" si="2"/>
        <v>0.15893469273191252</v>
      </c>
      <c r="J6" s="32">
        <f t="shared" si="5"/>
        <v>110.4421286324787</v>
      </c>
      <c r="K6" s="32">
        <f t="shared" si="3"/>
        <v>5.5221064316239348</v>
      </c>
      <c r="L6" s="29">
        <v>61</v>
      </c>
      <c r="M6" s="33">
        <f t="shared" si="6"/>
        <v>0.32786885245901637</v>
      </c>
      <c r="N6" s="29">
        <v>64</v>
      </c>
      <c r="O6" s="34">
        <f t="shared" ref="O6:P6" si="14">D6/7</f>
        <v>2.8571428571428572</v>
      </c>
      <c r="P6" s="34">
        <f t="shared" si="14"/>
        <v>0.14285714285714285</v>
      </c>
      <c r="Q6" s="29">
        <f t="shared" si="8"/>
        <v>21</v>
      </c>
      <c r="R6" s="29"/>
      <c r="S6" s="35">
        <v>1.8317757009345701</v>
      </c>
      <c r="T6" s="28">
        <v>616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8.4449074074074079E-2</v>
      </c>
      <c r="AD6" s="39">
        <f t="shared" si="12"/>
        <v>-2.3307944444444444</v>
      </c>
      <c r="AE6" s="39">
        <v>-6.18</v>
      </c>
      <c r="AF6" s="39">
        <v>-17.714178846153846</v>
      </c>
      <c r="AG6" s="39">
        <v>0</v>
      </c>
    </row>
    <row r="7" spans="1:33" ht="15.75" customHeight="1" x14ac:dyDescent="0.2">
      <c r="A7" s="28" t="s">
        <v>39</v>
      </c>
      <c r="B7" s="28" t="s">
        <v>490</v>
      </c>
      <c r="C7" s="15">
        <f t="shared" si="4"/>
        <v>38.039130434782614</v>
      </c>
      <c r="D7" s="29">
        <v>23</v>
      </c>
      <c r="E7" s="29">
        <v>0</v>
      </c>
      <c r="F7" s="30">
        <v>874.90000000000009</v>
      </c>
      <c r="G7" s="30">
        <v>0</v>
      </c>
      <c r="H7" s="31">
        <f t="shared" si="1"/>
        <v>0</v>
      </c>
      <c r="I7" s="31">
        <f t="shared" si="2"/>
        <v>0.218788973513945</v>
      </c>
      <c r="J7" s="32">
        <f t="shared" si="5"/>
        <v>191.41847292735051</v>
      </c>
      <c r="K7" s="32">
        <f t="shared" si="3"/>
        <v>8.3225423011891522</v>
      </c>
      <c r="L7" s="29">
        <v>76</v>
      </c>
      <c r="M7" s="33">
        <f t="shared" si="6"/>
        <v>0.30263157894736842</v>
      </c>
      <c r="N7" s="29">
        <v>41</v>
      </c>
      <c r="O7" s="34">
        <f t="shared" ref="O7:P7" si="15">D7/7</f>
        <v>3.2857142857142856</v>
      </c>
      <c r="P7" s="34">
        <f t="shared" si="15"/>
        <v>0</v>
      </c>
      <c r="Q7" s="29">
        <f t="shared" si="8"/>
        <v>12</v>
      </c>
      <c r="R7" s="29"/>
      <c r="S7" s="35">
        <v>2.5538461538461501</v>
      </c>
      <c r="T7" s="28">
        <v>616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8.4449074074074079E-2</v>
      </c>
      <c r="AD7" s="39">
        <f t="shared" si="12"/>
        <v>-2.6804136111111112</v>
      </c>
      <c r="AE7" s="39">
        <v>-6.18</v>
      </c>
      <c r="AF7" s="39">
        <v>-17.714178846153846</v>
      </c>
      <c r="AG7" s="39">
        <v>0</v>
      </c>
    </row>
    <row r="8" spans="1:33" ht="15.75" customHeight="1" x14ac:dyDescent="0.2">
      <c r="A8" s="28" t="s">
        <v>41</v>
      </c>
      <c r="B8" s="28" t="s">
        <v>404</v>
      </c>
      <c r="C8" s="15">
        <f t="shared" si="4"/>
        <v>43.603888888888896</v>
      </c>
      <c r="D8" s="29">
        <v>18</v>
      </c>
      <c r="E8" s="29">
        <v>2</v>
      </c>
      <c r="F8" s="30">
        <v>784.87000000000012</v>
      </c>
      <c r="G8" s="30">
        <v>0</v>
      </c>
      <c r="H8" s="31">
        <f t="shared" si="1"/>
        <v>0</v>
      </c>
      <c r="I8" s="31">
        <f t="shared" si="2"/>
        <v>0.29944039777287962</v>
      </c>
      <c r="J8" s="32">
        <f t="shared" si="5"/>
        <v>235.02178500000008</v>
      </c>
      <c r="K8" s="32">
        <f t="shared" si="3"/>
        <v>13.056765833333337</v>
      </c>
      <c r="L8" s="29">
        <v>46</v>
      </c>
      <c r="M8" s="33">
        <f t="shared" si="6"/>
        <v>0.39130434782608697</v>
      </c>
      <c r="N8" s="29">
        <v>20</v>
      </c>
      <c r="O8" s="34">
        <f t="shared" ref="O8:P8" si="16">D8/7</f>
        <v>2.5714285714285716</v>
      </c>
      <c r="P8" s="34">
        <f t="shared" si="16"/>
        <v>0.2857142857142857</v>
      </c>
      <c r="Q8" s="29">
        <f t="shared" si="8"/>
        <v>7</v>
      </c>
      <c r="R8" s="29"/>
      <c r="S8" s="35">
        <v>3.3110047846889898</v>
      </c>
      <c r="T8" s="28">
        <v>616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8.4449074074074079E-2</v>
      </c>
      <c r="AD8" s="39">
        <f t="shared" si="12"/>
        <v>-2.097715</v>
      </c>
      <c r="AE8" s="39">
        <v>-6.18</v>
      </c>
      <c r="AF8" s="39">
        <v>-17.71</v>
      </c>
      <c r="AG8" s="39">
        <v>0</v>
      </c>
    </row>
    <row r="9" spans="1:33" ht="15.75" customHeight="1" x14ac:dyDescent="0.2">
      <c r="A9" s="28" t="s">
        <v>43</v>
      </c>
      <c r="B9" s="28" t="s">
        <v>404</v>
      </c>
      <c r="C9" s="15">
        <f t="shared" si="4"/>
        <v>45.3</v>
      </c>
      <c r="D9" s="29">
        <v>10</v>
      </c>
      <c r="E9" s="29">
        <v>0</v>
      </c>
      <c r="F9" s="30">
        <v>453</v>
      </c>
      <c r="G9" s="30">
        <v>0</v>
      </c>
      <c r="H9" s="31">
        <f t="shared" si="1"/>
        <v>0</v>
      </c>
      <c r="I9" s="31">
        <f t="shared" si="2"/>
        <v>0.31592911973359117</v>
      </c>
      <c r="J9" s="32">
        <f t="shared" si="5"/>
        <v>143.1158912393168</v>
      </c>
      <c r="K9" s="32">
        <f t="shared" si="3"/>
        <v>14.311589123931679</v>
      </c>
      <c r="L9" s="29">
        <v>70</v>
      </c>
      <c r="M9" s="33">
        <f t="shared" si="6"/>
        <v>0.14285714285714285</v>
      </c>
      <c r="N9" s="29">
        <v>12</v>
      </c>
      <c r="O9" s="34">
        <f t="shared" ref="O9:P9" si="17">D9/7</f>
        <v>1.4285714285714286</v>
      </c>
      <c r="P9" s="34">
        <f t="shared" si="17"/>
        <v>0</v>
      </c>
      <c r="Q9" s="29">
        <f t="shared" si="8"/>
        <v>8</v>
      </c>
      <c r="R9" s="29"/>
      <c r="S9" s="35">
        <v>2.5992217898832601</v>
      </c>
      <c r="T9" s="28">
        <v>8416</v>
      </c>
      <c r="U9" s="36">
        <v>3600</v>
      </c>
      <c r="V9" s="37" t="s">
        <v>1150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8.4449074074074079E-2</v>
      </c>
      <c r="AD9" s="39">
        <f t="shared" si="12"/>
        <v>-1.1653972222222222</v>
      </c>
      <c r="AE9" s="39">
        <v>-6.18</v>
      </c>
      <c r="AF9" s="39">
        <v>-17.896871153846099</v>
      </c>
      <c r="AG9" s="39">
        <v>0</v>
      </c>
    </row>
    <row r="10" spans="1:33" ht="15.75" customHeight="1" x14ac:dyDescent="0.2">
      <c r="A10" s="28" t="s">
        <v>44</v>
      </c>
      <c r="B10" s="28" t="s">
        <v>101</v>
      </c>
      <c r="C10" s="15">
        <f t="shared" si="4"/>
        <v>44.99</v>
      </c>
      <c r="D10" s="29">
        <v>10</v>
      </c>
      <c r="E10" s="29">
        <v>0</v>
      </c>
      <c r="F10" s="30">
        <v>449.90000000000003</v>
      </c>
      <c r="G10" s="30">
        <v>0</v>
      </c>
      <c r="H10" s="31">
        <f t="shared" si="1"/>
        <v>0</v>
      </c>
      <c r="I10" s="31">
        <f t="shared" si="2"/>
        <v>0.45220335288183822</v>
      </c>
      <c r="J10" s="32">
        <f t="shared" si="5"/>
        <v>203.44628846153904</v>
      </c>
      <c r="K10" s="32">
        <f t="shared" si="3"/>
        <v>20.344628846153903</v>
      </c>
      <c r="L10" s="29">
        <v>64</v>
      </c>
      <c r="M10" s="33">
        <f t="shared" si="6"/>
        <v>0.15625</v>
      </c>
      <c r="N10" s="29">
        <v>0</v>
      </c>
      <c r="O10" s="34">
        <f t="shared" ref="O10:P10" si="18">D10/7</f>
        <v>1.4285714285714286</v>
      </c>
      <c r="P10" s="34">
        <f t="shared" si="18"/>
        <v>0</v>
      </c>
      <c r="Q10" s="29">
        <f t="shared" si="8"/>
        <v>0</v>
      </c>
      <c r="R10" s="29"/>
      <c r="S10" s="35" t="e">
        <v>#N/A</v>
      </c>
      <c r="T10" s="28">
        <v>4384</v>
      </c>
      <c r="U10" s="36">
        <v>3600</v>
      </c>
      <c r="V10" s="37" t="s">
        <v>1151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-17.896871153846099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2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0.2857142857142857</v>
      </c>
      <c r="Q11" s="29">
        <f t="shared" si="8"/>
        <v>0</v>
      </c>
      <c r="R11" s="29"/>
      <c r="S11" s="35" t="e">
        <v>#N/A</v>
      </c>
      <c r="T11" s="28">
        <v>928</v>
      </c>
      <c r="U11" s="36">
        <v>168</v>
      </c>
      <c r="V11" s="37" t="s">
        <v>1152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-17.896871153846099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-0.08</v>
      </c>
      <c r="H12" s="31" t="e">
        <f t="shared" si="1"/>
        <v>#DIV/0!</v>
      </c>
      <c r="I12" s="31" t="e">
        <f t="shared" si="2"/>
        <v>#DIV/0!</v>
      </c>
      <c r="J12" s="32">
        <f t="shared" si="5"/>
        <v>-0.08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1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>
        <v>3.2</v>
      </c>
      <c r="T12" s="28">
        <v>312</v>
      </c>
      <c r="U12" s="36">
        <v>168</v>
      </c>
      <c r="V12" s="37" t="s">
        <v>1153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-17.896871153846099</v>
      </c>
      <c r="AG12" s="39">
        <v>0</v>
      </c>
    </row>
    <row r="13" spans="1:33" ht="15.75" customHeight="1" x14ac:dyDescent="0.2">
      <c r="A13" s="28" t="s">
        <v>47</v>
      </c>
      <c r="B13" s="28"/>
      <c r="C13" s="15">
        <f t="shared" si="4"/>
        <v>44.99</v>
      </c>
      <c r="D13" s="29">
        <v>1</v>
      </c>
      <c r="E13" s="29">
        <v>0</v>
      </c>
      <c r="F13" s="32">
        <v>44.99</v>
      </c>
      <c r="G13" s="30">
        <v>0</v>
      </c>
      <c r="H13" s="31">
        <f t="shared" si="1"/>
        <v>0</v>
      </c>
      <c r="I13" s="31">
        <f t="shared" si="2"/>
        <v>0.31011191993282461</v>
      </c>
      <c r="J13" s="32">
        <f t="shared" si="5"/>
        <v>13.95193527777778</v>
      </c>
      <c r="K13" s="32">
        <f t="shared" si="3"/>
        <v>13.95193527777778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0</v>
      </c>
      <c r="R13" s="29"/>
      <c r="S13" s="35">
        <v>3.4771241830065298</v>
      </c>
      <c r="T13" s="28">
        <v>312</v>
      </c>
      <c r="U13" s="36">
        <v>168</v>
      </c>
      <c r="V13" s="37" t="s">
        <v>1154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8.4449074074074079E-2</v>
      </c>
      <c r="AD13" s="39">
        <f t="shared" si="12"/>
        <v>-0.11653972222222223</v>
      </c>
      <c r="AE13" s="39">
        <v>-6.18</v>
      </c>
      <c r="AF13" s="39">
        <v>-17.993024999999999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1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>
        <v>2.3036649214659599</v>
      </c>
      <c r="T14" s="28">
        <v>456</v>
      </c>
      <c r="U14" s="36">
        <v>168</v>
      </c>
      <c r="V14" s="37" t="s">
        <v>1154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-17.993024999999999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1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>
        <v>2.5766871165644099</v>
      </c>
      <c r="T15" s="28">
        <v>456</v>
      </c>
      <c r="U15" s="36">
        <v>168</v>
      </c>
      <c r="V15" s="37" t="s">
        <v>1154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8.4449074074074079E-2</v>
      </c>
      <c r="AD15" s="39">
        <f t="shared" si="12"/>
        <v>0</v>
      </c>
      <c r="AE15" s="39">
        <v>-6.18</v>
      </c>
      <c r="AF15" s="39">
        <v>-17.993024999999999</v>
      </c>
      <c r="AG15" s="39">
        <v>0</v>
      </c>
    </row>
    <row r="16" spans="1:33" ht="15.75" customHeight="1" x14ac:dyDescent="0.2">
      <c r="A16" s="28" t="s">
        <v>50</v>
      </c>
      <c r="B16" s="28"/>
      <c r="C16" s="15">
        <f t="shared" si="4"/>
        <v>44.99</v>
      </c>
      <c r="D16" s="29">
        <v>1</v>
      </c>
      <c r="E16" s="29">
        <v>0</v>
      </c>
      <c r="F16" s="32">
        <v>44.99</v>
      </c>
      <c r="G16" s="30">
        <v>0</v>
      </c>
      <c r="H16" s="31">
        <f t="shared" si="1"/>
        <v>0</v>
      </c>
      <c r="I16" s="31">
        <f t="shared" si="2"/>
        <v>0.31011191993282461</v>
      </c>
      <c r="J16" s="32">
        <f t="shared" si="5"/>
        <v>13.95193527777778</v>
      </c>
      <c r="K16" s="32">
        <f t="shared" si="3"/>
        <v>13.95193527777778</v>
      </c>
      <c r="L16" s="29">
        <v>22</v>
      </c>
      <c r="M16" s="33">
        <f t="shared" si="6"/>
        <v>4.5454545454545456E-2</v>
      </c>
      <c r="N16" s="29">
        <v>0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0</v>
      </c>
      <c r="R16" s="29"/>
      <c r="S16" s="35" t="e">
        <v>#N/A</v>
      </c>
      <c r="T16" s="28">
        <v>456</v>
      </c>
      <c r="U16" s="36">
        <v>168</v>
      </c>
      <c r="V16" s="37" t="s">
        <v>1155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8.4449074074074079E-2</v>
      </c>
      <c r="AD16" s="39">
        <f t="shared" si="12"/>
        <v>-0.11653972222222223</v>
      </c>
      <c r="AE16" s="39">
        <v>-6.18</v>
      </c>
      <c r="AF16" s="39">
        <v>-17.993024999999999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456</v>
      </c>
      <c r="U17" s="36">
        <v>168</v>
      </c>
      <c r="V17" s="37" t="s">
        <v>1156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-17.993024999999999</v>
      </c>
      <c r="AG17" s="39">
        <v>0</v>
      </c>
    </row>
    <row r="18" spans="1:33" ht="15.75" customHeight="1" x14ac:dyDescent="0.2">
      <c r="A18" s="28" t="s">
        <v>52</v>
      </c>
      <c r="B18" s="28" t="s">
        <v>215</v>
      </c>
      <c r="C18" s="15">
        <f t="shared" si="4"/>
        <v>44.99</v>
      </c>
      <c r="D18" s="29">
        <v>1</v>
      </c>
      <c r="E18" s="29">
        <v>0</v>
      </c>
      <c r="F18" s="32">
        <v>44.99</v>
      </c>
      <c r="G18" s="30">
        <v>0</v>
      </c>
      <c r="H18" s="31">
        <f t="shared" si="1"/>
        <v>0</v>
      </c>
      <c r="I18" s="31">
        <f t="shared" si="2"/>
        <v>0.31011191993282461</v>
      </c>
      <c r="J18" s="32">
        <f t="shared" si="5"/>
        <v>13.95193527777778</v>
      </c>
      <c r="K18" s="32">
        <f t="shared" si="3"/>
        <v>13.95193527777778</v>
      </c>
      <c r="L18" s="29">
        <v>0</v>
      </c>
      <c r="M18" s="33" t="str">
        <f t="shared" si="6"/>
        <v>-</v>
      </c>
      <c r="N18" s="29">
        <v>144</v>
      </c>
      <c r="O18" s="34">
        <f t="shared" ref="O18:P18" si="26">D18/7</f>
        <v>0.14285714285714285</v>
      </c>
      <c r="P18" s="34">
        <f t="shared" si="26"/>
        <v>0</v>
      </c>
      <c r="Q18" s="29">
        <f t="shared" si="8"/>
        <v>1008</v>
      </c>
      <c r="R18" s="29"/>
      <c r="S18" s="35">
        <v>1.45306122448979</v>
      </c>
      <c r="T18" s="28">
        <v>144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8.4449074074074079E-2</v>
      </c>
      <c r="AD18" s="39">
        <f t="shared" si="12"/>
        <v>-0.11653972222222223</v>
      </c>
      <c r="AE18" s="39">
        <v>-6.18</v>
      </c>
      <c r="AF18" s="39">
        <v>-17.993024999999999</v>
      </c>
      <c r="AG18" s="39">
        <v>0</v>
      </c>
    </row>
    <row r="19" spans="1:33" ht="15.75" customHeight="1" x14ac:dyDescent="0.2">
      <c r="A19" s="28" t="s">
        <v>54</v>
      </c>
      <c r="B19" s="28" t="s">
        <v>82</v>
      </c>
      <c r="C19" s="15">
        <f t="shared" si="4"/>
        <v>38.123750000000001</v>
      </c>
      <c r="D19" s="29">
        <v>8</v>
      </c>
      <c r="E19" s="29">
        <v>0</v>
      </c>
      <c r="F19" s="32">
        <v>304.99</v>
      </c>
      <c r="G19" s="30">
        <v>0</v>
      </c>
      <c r="H19" s="31">
        <f t="shared" si="1"/>
        <v>0</v>
      </c>
      <c r="I19" s="31">
        <f t="shared" si="2"/>
        <v>0.21287577370478442</v>
      </c>
      <c r="J19" s="32">
        <f t="shared" si="5"/>
        <v>64.924982222222198</v>
      </c>
      <c r="K19" s="32">
        <f t="shared" si="3"/>
        <v>8.1156227777777747</v>
      </c>
      <c r="L19" s="29">
        <v>39</v>
      </c>
      <c r="M19" s="33">
        <f t="shared" si="6"/>
        <v>0.20512820512820512</v>
      </c>
      <c r="N19" s="29">
        <v>137</v>
      </c>
      <c r="O19" s="34">
        <f t="shared" ref="O19:P19" si="27">D19/7</f>
        <v>1.1428571428571428</v>
      </c>
      <c r="P19" s="34">
        <f t="shared" si="27"/>
        <v>0</v>
      </c>
      <c r="Q19" s="29">
        <f t="shared" si="8"/>
        <v>119</v>
      </c>
      <c r="R19" s="29"/>
      <c r="S19" s="35">
        <v>1.4625550660792901</v>
      </c>
      <c r="T19" s="28">
        <v>144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8.4449074074074079E-2</v>
      </c>
      <c r="AD19" s="39">
        <f t="shared" si="12"/>
        <v>-0.9323177777777778</v>
      </c>
      <c r="AE19" s="39">
        <v>-6.18</v>
      </c>
      <c r="AF19" s="39">
        <v>-17.993024999999999</v>
      </c>
      <c r="AG19" s="39">
        <v>0</v>
      </c>
    </row>
    <row r="20" spans="1:33" ht="15.75" customHeight="1" x14ac:dyDescent="0.2">
      <c r="A20" s="28" t="s">
        <v>55</v>
      </c>
      <c r="B20" s="28" t="s">
        <v>424</v>
      </c>
      <c r="C20" s="15">
        <f t="shared" si="4"/>
        <v>35.261052631578949</v>
      </c>
      <c r="D20" s="29">
        <v>19</v>
      </c>
      <c r="E20" s="29">
        <v>0</v>
      </c>
      <c r="F20" s="32">
        <v>669.96</v>
      </c>
      <c r="G20" s="30">
        <v>0</v>
      </c>
      <c r="H20" s="31">
        <f t="shared" si="1"/>
        <v>0</v>
      </c>
      <c r="I20" s="31">
        <f t="shared" si="2"/>
        <v>0.16115032282192635</v>
      </c>
      <c r="J20" s="32">
        <f t="shared" si="5"/>
        <v>107.96427027777779</v>
      </c>
      <c r="K20" s="32">
        <f t="shared" si="3"/>
        <v>5.6823300146198834</v>
      </c>
      <c r="L20" s="29">
        <v>50</v>
      </c>
      <c r="M20" s="33">
        <f t="shared" si="6"/>
        <v>0.38</v>
      </c>
      <c r="N20" s="29">
        <v>107</v>
      </c>
      <c r="O20" s="34">
        <f t="shared" ref="O20:P20" si="28">D20/7</f>
        <v>2.7142857142857144</v>
      </c>
      <c r="P20" s="34">
        <f t="shared" si="28"/>
        <v>0</v>
      </c>
      <c r="Q20" s="29">
        <f t="shared" si="8"/>
        <v>39</v>
      </c>
      <c r="R20" s="29"/>
      <c r="S20" s="35">
        <v>1.87179487179487</v>
      </c>
      <c r="T20" s="28">
        <v>144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8.4449074074074079E-2</v>
      </c>
      <c r="AD20" s="39">
        <f t="shared" si="12"/>
        <v>-2.2142547222222224</v>
      </c>
      <c r="AE20" s="39">
        <v>-6.18</v>
      </c>
      <c r="AF20" s="39">
        <v>-17.993024999999999</v>
      </c>
      <c r="AG20" s="39">
        <v>0</v>
      </c>
    </row>
    <row r="21" spans="1:33" ht="15.75" customHeight="1" x14ac:dyDescent="0.2">
      <c r="A21" s="28" t="s">
        <v>56</v>
      </c>
      <c r="B21" s="28" t="s">
        <v>82</v>
      </c>
      <c r="C21" s="15">
        <f t="shared" si="4"/>
        <v>37.880000000000003</v>
      </c>
      <c r="D21" s="29">
        <v>9</v>
      </c>
      <c r="E21" s="29">
        <v>0</v>
      </c>
      <c r="F21" s="32">
        <v>340.92</v>
      </c>
      <c r="G21" s="30">
        <v>0</v>
      </c>
      <c r="H21" s="31">
        <f t="shared" si="1"/>
        <v>0</v>
      </c>
      <c r="I21" s="31">
        <f t="shared" si="2"/>
        <v>0.20877601050099728</v>
      </c>
      <c r="J21" s="32">
        <f t="shared" si="5"/>
        <v>71.175917499999997</v>
      </c>
      <c r="K21" s="32">
        <f t="shared" si="3"/>
        <v>7.9084352777777776</v>
      </c>
      <c r="L21" s="29">
        <v>26</v>
      </c>
      <c r="M21" s="33">
        <f t="shared" si="6"/>
        <v>0.34615384615384615</v>
      </c>
      <c r="N21" s="29">
        <v>112</v>
      </c>
      <c r="O21" s="34">
        <f t="shared" ref="O21:P21" si="29">D21/7</f>
        <v>1.2857142857142858</v>
      </c>
      <c r="P21" s="34">
        <f t="shared" si="29"/>
        <v>0</v>
      </c>
      <c r="Q21" s="29">
        <f t="shared" si="8"/>
        <v>87</v>
      </c>
      <c r="R21" s="29"/>
      <c r="S21" s="35">
        <v>1.54430379746835</v>
      </c>
      <c r="T21" s="28">
        <v>144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8.4449074074074079E-2</v>
      </c>
      <c r="AD21" s="39">
        <f t="shared" si="12"/>
        <v>-1.0488575</v>
      </c>
      <c r="AE21" s="39">
        <v>-6.18</v>
      </c>
      <c r="AF21" s="39">
        <v>-17.993024999999999</v>
      </c>
      <c r="AG21" s="39">
        <v>0</v>
      </c>
    </row>
    <row r="22" spans="1:33" ht="15.75" customHeight="1" x14ac:dyDescent="0.2">
      <c r="A22" s="28" t="s">
        <v>57</v>
      </c>
      <c r="B22" s="28" t="s">
        <v>538</v>
      </c>
      <c r="C22" s="15">
        <f t="shared" si="4"/>
        <v>39.992142857142866</v>
      </c>
      <c r="D22" s="29">
        <v>14</v>
      </c>
      <c r="E22" s="29">
        <v>0</v>
      </c>
      <c r="F22" s="30">
        <v>559.8900000000001</v>
      </c>
      <c r="G22" s="30">
        <v>-0.08</v>
      </c>
      <c r="H22" s="31">
        <f t="shared" si="1"/>
        <v>1.428852095947418E-4</v>
      </c>
      <c r="I22" s="31">
        <f t="shared" si="2"/>
        <v>0.24249869418794573</v>
      </c>
      <c r="J22" s="32">
        <f t="shared" si="5"/>
        <v>135.77259388888896</v>
      </c>
      <c r="K22" s="32">
        <f t="shared" si="3"/>
        <v>9.6980424206349252</v>
      </c>
      <c r="L22" s="29">
        <v>36</v>
      </c>
      <c r="M22" s="33">
        <f t="shared" si="6"/>
        <v>0.3888888888888889</v>
      </c>
      <c r="N22" s="29">
        <v>97</v>
      </c>
      <c r="O22" s="34">
        <f t="shared" ref="O22:P22" si="30">D22/7</f>
        <v>2</v>
      </c>
      <c r="P22" s="34">
        <f t="shared" si="30"/>
        <v>0</v>
      </c>
      <c r="Q22" s="29">
        <f t="shared" si="8"/>
        <v>48</v>
      </c>
      <c r="R22" s="29"/>
      <c r="S22" s="35">
        <v>0.88727272727272699</v>
      </c>
      <c r="T22" s="28">
        <v>144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8.4449074074074079E-2</v>
      </c>
      <c r="AD22" s="39">
        <f t="shared" si="12"/>
        <v>-1.6315561111111112</v>
      </c>
      <c r="AE22" s="39">
        <v>-6.18</v>
      </c>
      <c r="AF22" s="39">
        <v>-17.993024999999999</v>
      </c>
      <c r="AG22" s="39">
        <v>0</v>
      </c>
    </row>
    <row r="23" spans="1:33" ht="15.75" customHeight="1" x14ac:dyDescent="0.2">
      <c r="A23" s="28" t="s">
        <v>58</v>
      </c>
      <c r="B23" s="28" t="s">
        <v>1157</v>
      </c>
      <c r="C23" s="15">
        <f t="shared" si="4"/>
        <v>41.325555555555553</v>
      </c>
      <c r="D23" s="29">
        <v>9</v>
      </c>
      <c r="E23" s="29">
        <v>0</v>
      </c>
      <c r="F23" s="32">
        <v>371.93</v>
      </c>
      <c r="G23" s="30">
        <v>0</v>
      </c>
      <c r="H23" s="31">
        <f t="shared" si="1"/>
        <v>0</v>
      </c>
      <c r="I23" s="31">
        <f t="shared" si="2"/>
        <v>0.262238640335547</v>
      </c>
      <c r="J23" s="32">
        <f t="shared" si="5"/>
        <v>97.534417499999989</v>
      </c>
      <c r="K23" s="32">
        <f t="shared" si="3"/>
        <v>10.837157499999998</v>
      </c>
      <c r="L23" s="29">
        <v>24</v>
      </c>
      <c r="M23" s="33">
        <f t="shared" si="6"/>
        <v>0.375</v>
      </c>
      <c r="N23" s="29">
        <v>86</v>
      </c>
      <c r="O23" s="34">
        <f t="shared" ref="O23:P23" si="31">D23/7</f>
        <v>1.2857142857142858</v>
      </c>
      <c r="P23" s="34">
        <f t="shared" si="31"/>
        <v>0</v>
      </c>
      <c r="Q23" s="29">
        <f t="shared" si="8"/>
        <v>66</v>
      </c>
      <c r="R23" s="29"/>
      <c r="S23" s="35">
        <v>1.0272373540855999</v>
      </c>
      <c r="T23" s="28">
        <v>144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8.4449074074074079E-2</v>
      </c>
      <c r="AD23" s="39">
        <f t="shared" si="12"/>
        <v>-1.0488575</v>
      </c>
      <c r="AE23" s="39">
        <v>-6.18</v>
      </c>
      <c r="AF23" s="39">
        <v>-17.993024999999999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42.440000000000005</v>
      </c>
      <c r="D24" s="29">
        <v>9</v>
      </c>
      <c r="E24" s="29">
        <v>1</v>
      </c>
      <c r="F24" s="32">
        <v>381.96000000000004</v>
      </c>
      <c r="G24" s="32">
        <v>0</v>
      </c>
      <c r="H24" s="31">
        <f t="shared" si="1"/>
        <v>0</v>
      </c>
      <c r="I24" s="31">
        <f t="shared" si="2"/>
        <v>0.2614407725939889</v>
      </c>
      <c r="J24" s="32">
        <f t="shared" si="5"/>
        <v>99.859917500000009</v>
      </c>
      <c r="K24" s="32">
        <f t="shared" si="3"/>
        <v>11.09554638888889</v>
      </c>
      <c r="L24" s="29">
        <v>21</v>
      </c>
      <c r="M24" s="33">
        <f t="shared" si="6"/>
        <v>0.42857142857142855</v>
      </c>
      <c r="N24" s="29">
        <v>77</v>
      </c>
      <c r="O24" s="34">
        <f t="shared" ref="O24:P24" si="32">D24/7</f>
        <v>1.2857142857142858</v>
      </c>
      <c r="P24" s="34">
        <f t="shared" si="32"/>
        <v>0.14285714285714285</v>
      </c>
      <c r="Q24" s="29">
        <f t="shared" si="8"/>
        <v>53</v>
      </c>
      <c r="R24" s="29"/>
      <c r="S24" s="35">
        <v>1.2121212121212099</v>
      </c>
      <c r="T24" s="28">
        <v>144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8.4449074074074079E-2</v>
      </c>
      <c r="AD24" s="39">
        <f t="shared" si="12"/>
        <v>-1.0488575</v>
      </c>
      <c r="AE24" s="39">
        <v>-6.18</v>
      </c>
      <c r="AF24" s="39">
        <v>-17.993024999999999</v>
      </c>
      <c r="AG24" s="39">
        <v>-6.1999999999999993</v>
      </c>
    </row>
    <row r="25" spans="1:33" ht="15.75" customHeight="1" x14ac:dyDescent="0.2">
      <c r="A25" s="14" t="s">
        <v>60</v>
      </c>
      <c r="B25" s="28" t="s">
        <v>401</v>
      </c>
      <c r="C25" s="15">
        <f t="shared" si="4"/>
        <v>39.989999999999995</v>
      </c>
      <c r="D25" s="16">
        <v>5</v>
      </c>
      <c r="E25" s="16">
        <v>0</v>
      </c>
      <c r="F25" s="17">
        <v>199.95</v>
      </c>
      <c r="G25" s="17">
        <v>0</v>
      </c>
      <c r="H25" s="31">
        <f t="shared" si="1"/>
        <v>0</v>
      </c>
      <c r="I25" s="31">
        <f t="shared" si="2"/>
        <v>0.23268217748881911</v>
      </c>
      <c r="J25" s="32">
        <f t="shared" si="5"/>
        <v>46.524801388889379</v>
      </c>
      <c r="K25" s="32">
        <f t="shared" si="3"/>
        <v>9.3049602777778766</v>
      </c>
      <c r="L25" s="16">
        <v>40</v>
      </c>
      <c r="M25" s="33">
        <f t="shared" si="6"/>
        <v>0.125</v>
      </c>
      <c r="N25" s="16">
        <v>70</v>
      </c>
      <c r="O25" s="34">
        <f t="shared" ref="O25:P25" si="33">D25/7</f>
        <v>0.7142857142857143</v>
      </c>
      <c r="P25" s="34">
        <f t="shared" si="33"/>
        <v>0</v>
      </c>
      <c r="Q25" s="29">
        <f t="shared" si="8"/>
        <v>98</v>
      </c>
      <c r="R25" s="29"/>
      <c r="S25" s="21">
        <v>1.449275362318841</v>
      </c>
      <c r="T25" s="28">
        <v>144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8.4449074074074079E-2</v>
      </c>
      <c r="AD25" s="39">
        <f t="shared" si="12"/>
        <v>-0.5826986111111111</v>
      </c>
      <c r="AE25" s="25">
        <v>-6.18</v>
      </c>
      <c r="AF25" s="25">
        <v>-17.989999999999899</v>
      </c>
      <c r="AG25" s="25">
        <v>-2</v>
      </c>
    </row>
    <row r="26" spans="1:33" ht="15.75" customHeight="1" x14ac:dyDescent="0.2">
      <c r="A26" s="14" t="s">
        <v>61</v>
      </c>
      <c r="B26" s="28" t="s">
        <v>82</v>
      </c>
      <c r="C26" s="15">
        <f t="shared" si="4"/>
        <v>37.995999999999995</v>
      </c>
      <c r="D26" s="16">
        <v>5</v>
      </c>
      <c r="E26" s="16">
        <v>0</v>
      </c>
      <c r="F26" s="17">
        <v>189.98</v>
      </c>
      <c r="G26" s="17">
        <v>-0.08</v>
      </c>
      <c r="H26" s="31">
        <f t="shared" si="1"/>
        <v>4.2109695757448155E-4</v>
      </c>
      <c r="I26" s="31">
        <f t="shared" si="2"/>
        <v>0.20768068422407016</v>
      </c>
      <c r="J26" s="32">
        <f t="shared" si="5"/>
        <v>39.455176388888844</v>
      </c>
      <c r="K26" s="32">
        <f t="shared" si="3"/>
        <v>7.8910352777777693</v>
      </c>
      <c r="L26" s="16">
        <v>31</v>
      </c>
      <c r="M26" s="33">
        <f t="shared" si="6"/>
        <v>0.16129032258064516</v>
      </c>
      <c r="N26" s="16">
        <v>66</v>
      </c>
      <c r="O26" s="34">
        <f t="shared" ref="O26:P26" si="34">D26/7</f>
        <v>0.7142857142857143</v>
      </c>
      <c r="P26" s="34">
        <f t="shared" si="34"/>
        <v>0</v>
      </c>
      <c r="Q26" s="29">
        <f t="shared" si="8"/>
        <v>92</v>
      </c>
      <c r="R26" s="29"/>
      <c r="S26" s="21">
        <v>1.6040609137055839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8.4449074074074079E-2</v>
      </c>
      <c r="AD26" s="39">
        <f t="shared" si="12"/>
        <v>-0.5826986111111111</v>
      </c>
      <c r="AE26" s="25">
        <v>-6.28</v>
      </c>
      <c r="AF26" s="25">
        <v>-17.993024999999999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35.057647058823534</v>
      </c>
      <c r="D27" s="16">
        <v>17</v>
      </c>
      <c r="E27" s="16">
        <v>2</v>
      </c>
      <c r="F27" s="17">
        <v>595.98</v>
      </c>
      <c r="G27" s="17">
        <v>0</v>
      </c>
      <c r="H27" s="31">
        <f t="shared" si="1"/>
        <v>0</v>
      </c>
      <c r="I27" s="31">
        <f t="shared" si="2"/>
        <v>0.15430115057925142</v>
      </c>
      <c r="J27" s="32">
        <f t="shared" si="5"/>
        <v>91.960399722222263</v>
      </c>
      <c r="K27" s="32">
        <f t="shared" si="3"/>
        <v>5.4094352777777805</v>
      </c>
      <c r="L27" s="16">
        <v>30</v>
      </c>
      <c r="M27" s="33">
        <f t="shared" si="6"/>
        <v>0.56666666666666665</v>
      </c>
      <c r="N27" s="16">
        <v>47</v>
      </c>
      <c r="O27" s="34">
        <f t="shared" ref="O27:P27" si="35">D27/7</f>
        <v>2.4285714285714284</v>
      </c>
      <c r="P27" s="34">
        <f t="shared" si="35"/>
        <v>0.2857142857142857</v>
      </c>
      <c r="Q27" s="29">
        <f t="shared" si="8"/>
        <v>17</v>
      </c>
      <c r="R27" s="29"/>
      <c r="S27" s="21">
        <v>1.3066666666666671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8.4449074074074079E-2</v>
      </c>
      <c r="AD27" s="39">
        <f t="shared" si="12"/>
        <v>-1.9811752777777778</v>
      </c>
      <c r="AE27" s="25">
        <v>-6.28</v>
      </c>
      <c r="AF27" s="25">
        <v>-17.993024999999999</v>
      </c>
      <c r="AG27" s="25">
        <v>0</v>
      </c>
    </row>
    <row r="28" spans="1:33" ht="15.75" customHeight="1" x14ac:dyDescent="0.2">
      <c r="A28" s="14" t="s">
        <v>63</v>
      </c>
      <c r="B28" s="14" t="s">
        <v>1158</v>
      </c>
      <c r="C28" s="15">
        <f t="shared" si="4"/>
        <v>33.993333333333332</v>
      </c>
      <c r="D28" s="16">
        <v>21</v>
      </c>
      <c r="E28" s="16">
        <v>3</v>
      </c>
      <c r="F28" s="17">
        <v>713.86</v>
      </c>
      <c r="G28" s="17">
        <v>0</v>
      </c>
      <c r="H28" s="31">
        <f t="shared" si="1"/>
        <v>0</v>
      </c>
      <c r="I28" s="31">
        <f t="shared" si="2"/>
        <v>0.13251917859711049</v>
      </c>
      <c r="J28" s="32">
        <f t="shared" si="5"/>
        <v>94.600140833333299</v>
      </c>
      <c r="K28" s="32">
        <f t="shared" si="3"/>
        <v>4.5047686111111096</v>
      </c>
      <c r="L28" s="16">
        <v>40</v>
      </c>
      <c r="M28" s="33">
        <f t="shared" si="6"/>
        <v>0.52500000000000002</v>
      </c>
      <c r="N28" s="16">
        <v>27</v>
      </c>
      <c r="O28" s="34">
        <f t="shared" ref="O28:P28" si="36">D28/7</f>
        <v>3</v>
      </c>
      <c r="P28" s="34">
        <f t="shared" si="36"/>
        <v>0.42857142857142855</v>
      </c>
      <c r="Q28" s="29">
        <f t="shared" si="8"/>
        <v>7</v>
      </c>
      <c r="R28" s="29"/>
      <c r="S28" s="21">
        <v>1.632352941176471</v>
      </c>
      <c r="T28" s="14" t="s">
        <v>33</v>
      </c>
      <c r="U28" s="22" t="s">
        <v>33</v>
      </c>
      <c r="V28" s="43" t="s">
        <v>1159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8.4449074074074079E-2</v>
      </c>
      <c r="AD28" s="39">
        <f t="shared" si="12"/>
        <v>-2.4473341666666668</v>
      </c>
      <c r="AE28" s="25">
        <v>-6.28</v>
      </c>
      <c r="AF28" s="25">
        <v>-17.993024999999999</v>
      </c>
      <c r="AG28" s="25">
        <v>0</v>
      </c>
    </row>
    <row r="29" spans="1:33" ht="15.75" customHeight="1" x14ac:dyDescent="0.2">
      <c r="A29" s="14" t="s">
        <v>65</v>
      </c>
      <c r="B29" s="28" t="s">
        <v>1160</v>
      </c>
      <c r="C29" s="15" t="str">
        <f t="shared" si="4"/>
        <v xml:space="preserve"> - </v>
      </c>
      <c r="D29" s="16">
        <v>0</v>
      </c>
      <c r="E29" s="16">
        <v>1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21</v>
      </c>
      <c r="O29" s="34">
        <f t="shared" ref="O29:P29" si="37">D29/7</f>
        <v>0</v>
      </c>
      <c r="P29" s="34">
        <f t="shared" si="37"/>
        <v>0.14285714285714285</v>
      </c>
      <c r="Q29" s="29">
        <f t="shared" si="8"/>
        <v>147</v>
      </c>
      <c r="R29" s="29"/>
      <c r="S29" s="21">
        <v>2.194690265486726</v>
      </c>
      <c r="T29" s="14" t="s">
        <v>33</v>
      </c>
      <c r="U29" s="22" t="s">
        <v>33</v>
      </c>
      <c r="V29" s="43" t="s">
        <v>1159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8.4449074074074079E-2</v>
      </c>
      <c r="AD29" s="39">
        <f t="shared" si="12"/>
        <v>0</v>
      </c>
      <c r="AE29" s="25">
        <v>-6.28</v>
      </c>
      <c r="AF29" s="25">
        <v>-19.245440774999899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35.993333333333339</v>
      </c>
      <c r="D30" s="16">
        <v>3</v>
      </c>
      <c r="E30" s="16">
        <v>0</v>
      </c>
      <c r="F30" s="17">
        <v>107.98000000000002</v>
      </c>
      <c r="G30" s="17">
        <v>0</v>
      </c>
      <c r="H30" s="31">
        <f t="shared" si="1"/>
        <v>0</v>
      </c>
      <c r="I30" s="31">
        <f t="shared" si="2"/>
        <v>0.16864554805553386</v>
      </c>
      <c r="J30" s="32">
        <f t="shared" si="5"/>
        <v>18.21034627903655</v>
      </c>
      <c r="K30" s="32">
        <f t="shared" si="3"/>
        <v>6.0701154263455166</v>
      </c>
      <c r="L30" s="16">
        <v>28</v>
      </c>
      <c r="M30" s="33">
        <f t="shared" si="6"/>
        <v>0.10714285714285714</v>
      </c>
      <c r="N30" s="16">
        <v>19</v>
      </c>
      <c r="O30" s="34">
        <f t="shared" ref="O30:P30" si="38">D30/7</f>
        <v>0.42857142857142855</v>
      </c>
      <c r="P30" s="34">
        <f t="shared" si="38"/>
        <v>0</v>
      </c>
      <c r="Q30" s="29">
        <f t="shared" si="8"/>
        <v>44</v>
      </c>
      <c r="R30" s="29"/>
      <c r="S30" s="21">
        <v>2.25</v>
      </c>
      <c r="T30" s="14" t="s">
        <v>33</v>
      </c>
      <c r="U30" s="22" t="s">
        <v>33</v>
      </c>
      <c r="V30" s="43" t="s">
        <v>1159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8.4449074074074079E-2</v>
      </c>
      <c r="AD30" s="39">
        <f t="shared" si="12"/>
        <v>-0.3496191666666667</v>
      </c>
      <c r="AE30" s="25">
        <v>-6.28</v>
      </c>
      <c r="AF30" s="25">
        <v>-18.1276781847656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4"/>
        <v>32.380000000000003</v>
      </c>
      <c r="D31" s="16">
        <v>13</v>
      </c>
      <c r="E31" s="16">
        <v>2</v>
      </c>
      <c r="F31" s="17">
        <v>420.94000000000005</v>
      </c>
      <c r="G31" s="44">
        <v>0</v>
      </c>
      <c r="H31" s="31">
        <f t="shared" si="1"/>
        <v>0</v>
      </c>
      <c r="I31" s="31">
        <f t="shared" si="2"/>
        <v>9.2612170877460015E-2</v>
      </c>
      <c r="J31" s="32">
        <f t="shared" si="5"/>
        <v>38.984167209158024</v>
      </c>
      <c r="K31" s="32">
        <f t="shared" si="3"/>
        <v>2.9987820930121556</v>
      </c>
      <c r="L31" s="16">
        <v>39</v>
      </c>
      <c r="M31" s="33">
        <f t="shared" si="6"/>
        <v>0.33333333333333331</v>
      </c>
      <c r="N31" s="16">
        <v>6</v>
      </c>
      <c r="O31" s="34">
        <f t="shared" ref="O31:P32" si="39">D31/7</f>
        <v>1.8571428571428572</v>
      </c>
      <c r="P31" s="34">
        <f t="shared" si="39"/>
        <v>0.2857142857142857</v>
      </c>
      <c r="Q31" s="29">
        <f t="shared" si="8"/>
        <v>2</v>
      </c>
      <c r="R31" s="29"/>
      <c r="S31" s="21">
        <v>1.59523809523809</v>
      </c>
      <c r="T31" s="14">
        <v>144</v>
      </c>
      <c r="U31" s="22" t="s">
        <v>33</v>
      </c>
      <c r="V31" s="43" t="s">
        <v>1159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8.4449074074074079E-2</v>
      </c>
      <c r="AD31" s="39">
        <f t="shared" si="12"/>
        <v>-1.515016388888889</v>
      </c>
      <c r="AE31" s="45">
        <v>-6.28</v>
      </c>
      <c r="AF31" s="45">
        <v>-18.127678184765625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31.992000000000001</v>
      </c>
      <c r="D32" s="54">
        <v>10</v>
      </c>
      <c r="E32" s="54">
        <v>2</v>
      </c>
      <c r="F32" s="55">
        <v>319.92</v>
      </c>
      <c r="G32" s="55">
        <v>0</v>
      </c>
      <c r="H32" s="31">
        <f t="shared" si="1"/>
        <v>0</v>
      </c>
      <c r="I32" s="31">
        <f t="shared" si="2"/>
        <v>8.3426547043391447E-2</v>
      </c>
      <c r="J32" s="32">
        <f t="shared" si="5"/>
        <v>26.689820930121794</v>
      </c>
      <c r="K32" s="32">
        <f t="shared" si="3"/>
        <v>2.6689820930121795</v>
      </c>
      <c r="L32" s="54">
        <v>30</v>
      </c>
      <c r="M32" s="33">
        <f t="shared" si="6"/>
        <v>0.33333333333333331</v>
      </c>
      <c r="N32" s="54">
        <v>56</v>
      </c>
      <c r="O32" s="34">
        <f t="shared" si="39"/>
        <v>1.4285714285714286</v>
      </c>
      <c r="P32" s="34">
        <f t="shared" si="39"/>
        <v>0.2857142857142857</v>
      </c>
      <c r="Q32" s="29">
        <f t="shared" si="8"/>
        <v>32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1.6470588235294119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8.4449074074074079E-2</v>
      </c>
      <c r="AD32" s="39">
        <f t="shared" si="12"/>
        <v>-1.1653972222222222</v>
      </c>
      <c r="AE32" s="60">
        <v>-6.28</v>
      </c>
      <c r="AF32" s="60">
        <v>-18.1276781847656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3.832031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Pulls - 3.75 Inch Bar - 10 Pack of Kitchen Cabinet Hardware")</f>
        <v>Black Kitchen Cabinet Pulls - 3.75 Inch Bar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Info!B1:BJ5000""),2,FALSE),"""")"),"B07PPWFTWL")</f>
        <v>B07PPWFTWL</v>
      </c>
      <c r="B2" s="2" t="s">
        <v>1161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12.006683388235293</v>
      </c>
      <c r="D3" s="4">
        <f>SUM(D4:D99702)</f>
        <v>66</v>
      </c>
      <c r="E3" s="4"/>
      <c r="F3" s="5">
        <f t="shared" ref="F3:G3" si="0">SUM(F4:F99702)</f>
        <v>835.99000000000024</v>
      </c>
      <c r="G3" s="5">
        <f t="shared" si="0"/>
        <v>-344.05</v>
      </c>
      <c r="H3" s="6">
        <f t="shared" ref="H3:H32" si="1">G3/F3*-1</f>
        <v>0.41154798502374418</v>
      </c>
      <c r="I3" s="7">
        <f t="shared" ref="I3:I32" si="2">J3/F3</f>
        <v>-0.41596772504657586</v>
      </c>
      <c r="J3" s="5">
        <f>SUM(J4:J99702)</f>
        <v>-347.74485846168704</v>
      </c>
      <c r="K3" s="5">
        <f t="shared" ref="K3:K32" si="3">J3/D3</f>
        <v>-5.2688614918437429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1 - June
1 - July
1 - Aug
1 - Sept
1 - Oct
1 - Nov
1 - Dec
Disc - Jan
Disc - Feb")</f>
        <v>Disc - March
Disc - April
Disc - May
1 - June
1 - July
1 - Aug
1 - Sept
1 - Oct
1 - Nov
1 -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9</v>
      </c>
      <c r="X3" s="6">
        <f>W3/D3</f>
        <v>0.13636363636363635</v>
      </c>
      <c r="Y3" s="5"/>
      <c r="Z3" s="4"/>
      <c r="AA3" s="4"/>
      <c r="AB3" s="4"/>
      <c r="AC3" s="4"/>
      <c r="AD3" s="5">
        <f>SUM(AD4:AD99702)</f>
        <v>-5.4077377273283593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Info!B2:BZ3000""),37,FALSE)),"""")*-1"),-4.22568088)</f>
        <v>-4.2256808799999996</v>
      </c>
      <c r="AG3" s="5">
        <f>SUM(AG4:AG99702)</f>
        <v>-12.39</v>
      </c>
    </row>
    <row r="4" spans="1:33" ht="15.75" customHeight="1" x14ac:dyDescent="0.2">
      <c r="A4" s="14" t="s">
        <v>31</v>
      </c>
      <c r="B4" s="14" t="s">
        <v>1162</v>
      </c>
      <c r="C4" s="15">
        <f t="shared" ref="C4:C32" si="4">IFERROR(F4/D4," - ")</f>
        <v>16.989999999999998</v>
      </c>
      <c r="D4" s="16">
        <v>1</v>
      </c>
      <c r="E4" s="16">
        <v>0</v>
      </c>
      <c r="F4" s="17">
        <v>16.989999999999998</v>
      </c>
      <c r="G4" s="17">
        <v>-18.3</v>
      </c>
      <c r="H4" s="18">
        <f t="shared" si="1"/>
        <v>1.0771041789287819</v>
      </c>
      <c r="I4" s="18">
        <f t="shared" si="2"/>
        <v>-0.83917938289019944</v>
      </c>
      <c r="J4" s="17">
        <f t="shared" ref="J4:J32" si="5">F4*0.85+G4+AF4*D4+D4*AE4+AG4+AD4</f>
        <v>-14.257657715304488</v>
      </c>
      <c r="K4" s="17">
        <f t="shared" si="3"/>
        <v>-14.257657715304488</v>
      </c>
      <c r="L4" s="16">
        <v>17</v>
      </c>
      <c r="M4" s="19">
        <f t="shared" ref="M4:M32" si="6">IFERROR(D4/L4,"-")</f>
        <v>5.8823529411764705E-2</v>
      </c>
      <c r="N4" s="16">
        <v>64</v>
      </c>
      <c r="O4" s="20">
        <f t="shared" ref="O4:P4" si="7">D4/7</f>
        <v>0.14285714285714285</v>
      </c>
      <c r="P4" s="20">
        <f t="shared" si="7"/>
        <v>0</v>
      </c>
      <c r="Q4" s="16">
        <f t="shared" ref="Q4:Q32" si="8">ROUNDDOWN(N4/(O4+P4),0)</f>
        <v>448</v>
      </c>
      <c r="R4" s="16"/>
      <c r="S4" s="21">
        <v>0.49180327868852403</v>
      </c>
      <c r="T4" s="14">
        <v>90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5.9368281249999995E-2</v>
      </c>
      <c r="AD4" s="25">
        <f t="shared" ref="AD4:AD32" si="12">IFERROR(AB4*AC4*D4*2,0)</f>
        <v>-8.1928228124999988E-2</v>
      </c>
      <c r="AE4" s="25">
        <v>-5.8</v>
      </c>
      <c r="AF4" s="25">
        <v>-4.5172294871794865</v>
      </c>
      <c r="AG4" s="25">
        <v>0</v>
      </c>
    </row>
    <row r="5" spans="1:33" ht="15.75" customHeight="1" x14ac:dyDescent="0.2">
      <c r="A5" s="28" t="s">
        <v>35</v>
      </c>
      <c r="B5" s="28" t="s">
        <v>1163</v>
      </c>
      <c r="C5" s="15">
        <f t="shared" si="4"/>
        <v>16.990000000000002</v>
      </c>
      <c r="D5" s="29">
        <v>5</v>
      </c>
      <c r="E5" s="29">
        <v>0</v>
      </c>
      <c r="F5" s="30">
        <v>84.95</v>
      </c>
      <c r="G5" s="30">
        <v>-3.92</v>
      </c>
      <c r="H5" s="31">
        <f t="shared" si="1"/>
        <v>4.6144791053560917E-2</v>
      </c>
      <c r="I5" s="31">
        <f t="shared" si="2"/>
        <v>0.19177441733253919</v>
      </c>
      <c r="J5" s="32">
        <f t="shared" si="5"/>
        <v>16.291236752399204</v>
      </c>
      <c r="K5" s="32">
        <f t="shared" si="3"/>
        <v>3.2582473504798406</v>
      </c>
      <c r="L5" s="29">
        <v>21</v>
      </c>
      <c r="M5" s="33">
        <f t="shared" si="6"/>
        <v>0.23809523809523808</v>
      </c>
      <c r="N5" s="29">
        <v>58</v>
      </c>
      <c r="O5" s="34">
        <f t="shared" ref="O5:P5" si="13">D5/7</f>
        <v>0.7142857142857143</v>
      </c>
      <c r="P5" s="34">
        <f t="shared" si="13"/>
        <v>0</v>
      </c>
      <c r="Q5" s="29">
        <f t="shared" si="8"/>
        <v>81</v>
      </c>
      <c r="R5" s="29"/>
      <c r="S5" s="35">
        <v>0.45161290322580599</v>
      </c>
      <c r="T5" s="28">
        <v>90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3.92</v>
      </c>
      <c r="Z5" s="28">
        <v>1</v>
      </c>
      <c r="AA5" s="28" t="s">
        <v>34</v>
      </c>
      <c r="AB5" s="40">
        <f t="shared" si="11"/>
        <v>-0.69</v>
      </c>
      <c r="AC5" s="41">
        <v>5.9437074159907295E-2</v>
      </c>
      <c r="AD5" s="39">
        <f t="shared" si="12"/>
        <v>-0.41011581170336031</v>
      </c>
      <c r="AE5" s="39">
        <v>-5.8</v>
      </c>
      <c r="AF5" s="39">
        <v>-4.5172294871794865</v>
      </c>
      <c r="AG5" s="39">
        <v>0</v>
      </c>
    </row>
    <row r="6" spans="1:33" ht="15.75" customHeight="1" x14ac:dyDescent="0.2">
      <c r="A6" s="28" t="s">
        <v>37</v>
      </c>
      <c r="B6" s="28" t="s">
        <v>1164</v>
      </c>
      <c r="C6" s="15">
        <f t="shared" si="4"/>
        <v>14.82</v>
      </c>
      <c r="D6" s="29">
        <v>1</v>
      </c>
      <c r="E6" s="29">
        <v>0</v>
      </c>
      <c r="F6" s="30">
        <v>14.82</v>
      </c>
      <c r="G6" s="30">
        <v>0</v>
      </c>
      <c r="H6" s="31">
        <f t="shared" si="1"/>
        <v>0</v>
      </c>
      <c r="I6" s="31">
        <f t="shared" si="2"/>
        <v>0.14830244836002116</v>
      </c>
      <c r="J6" s="32">
        <f t="shared" si="5"/>
        <v>2.1978422846955135</v>
      </c>
      <c r="K6" s="32">
        <f t="shared" si="3"/>
        <v>2.1978422846955135</v>
      </c>
      <c r="L6" s="29">
        <v>13</v>
      </c>
      <c r="M6" s="33">
        <f t="shared" si="6"/>
        <v>7.6923076923076927E-2</v>
      </c>
      <c r="N6" s="29">
        <v>57</v>
      </c>
      <c r="O6" s="34">
        <f t="shared" ref="O6:P6" si="14">D6/7</f>
        <v>0.14285714285714285</v>
      </c>
      <c r="P6" s="34">
        <f t="shared" si="14"/>
        <v>0</v>
      </c>
      <c r="Q6" s="29">
        <f t="shared" si="8"/>
        <v>399</v>
      </c>
      <c r="R6" s="29"/>
      <c r="S6" s="35">
        <v>0.43209876543209802</v>
      </c>
      <c r="T6" s="28">
        <v>90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5.9368281249999995E-2</v>
      </c>
      <c r="AD6" s="39">
        <f t="shared" si="12"/>
        <v>-8.1928228124999988E-2</v>
      </c>
      <c r="AE6" s="39">
        <v>-5.8</v>
      </c>
      <c r="AF6" s="39">
        <v>-4.5172294871794865</v>
      </c>
      <c r="AG6" s="39">
        <v>0</v>
      </c>
    </row>
    <row r="7" spans="1:33" ht="15.75" customHeight="1" x14ac:dyDescent="0.2">
      <c r="A7" s="28" t="s">
        <v>39</v>
      </c>
      <c r="B7" s="28" t="s">
        <v>82</v>
      </c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57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>
        <v>0.43870967741935402</v>
      </c>
      <c r="T7" s="28">
        <v>90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5.9368281249999995E-2</v>
      </c>
      <c r="AD7" s="39">
        <f t="shared" si="12"/>
        <v>0</v>
      </c>
      <c r="AE7" s="39">
        <v>-5.8</v>
      </c>
      <c r="AF7" s="39">
        <v>-4.5172294871794865</v>
      </c>
      <c r="AG7" s="39">
        <v>0</v>
      </c>
    </row>
    <row r="8" spans="1:33" ht="15.75" customHeight="1" x14ac:dyDescent="0.2">
      <c r="A8" s="28" t="s">
        <v>41</v>
      </c>
      <c r="B8" s="28" t="s">
        <v>796</v>
      </c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57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>
        <v>0.38410596026490001</v>
      </c>
      <c r="T8" s="28">
        <v>90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5.9368281249999995E-2</v>
      </c>
      <c r="AD8" s="39">
        <f t="shared" si="12"/>
        <v>0</v>
      </c>
      <c r="AE8" s="39">
        <v>-5.8</v>
      </c>
      <c r="AF8" s="39">
        <v>-4.5199999999999996</v>
      </c>
      <c r="AG8" s="39">
        <v>0</v>
      </c>
    </row>
    <row r="9" spans="1:33" ht="15.75" customHeight="1" x14ac:dyDescent="0.2">
      <c r="A9" s="28" t="s">
        <v>43</v>
      </c>
      <c r="B9" s="28" t="s">
        <v>164</v>
      </c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57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>
        <v>0.37113402061855599</v>
      </c>
      <c r="T9" s="28">
        <v>990</v>
      </c>
      <c r="U9" s="36">
        <v>900</v>
      </c>
      <c r="V9" s="37" t="s">
        <v>1165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5.9368281249999995E-2</v>
      </c>
      <c r="AD9" s="39">
        <f t="shared" si="12"/>
        <v>0</v>
      </c>
      <c r="AE9" s="39">
        <v>-5.8</v>
      </c>
      <c r="AF9" s="39">
        <v>-4.6828705128205099</v>
      </c>
      <c r="AG9" s="39">
        <v>0</v>
      </c>
    </row>
    <row r="10" spans="1:33" ht="15.75" customHeight="1" x14ac:dyDescent="0.2">
      <c r="A10" s="28" t="s">
        <v>44</v>
      </c>
      <c r="B10" s="28" t="s">
        <v>283</v>
      </c>
      <c r="C10" s="15">
        <f t="shared" si="4"/>
        <v>14.346666666666669</v>
      </c>
      <c r="D10" s="29">
        <v>3</v>
      </c>
      <c r="E10" s="29">
        <v>0</v>
      </c>
      <c r="F10" s="30">
        <v>43.040000000000006</v>
      </c>
      <c r="G10" s="30">
        <v>-17.86</v>
      </c>
      <c r="H10" s="31">
        <f t="shared" si="1"/>
        <v>0.41496282527881034</v>
      </c>
      <c r="I10" s="31">
        <f t="shared" si="2"/>
        <v>-0.3013567895640456</v>
      </c>
      <c r="J10" s="32">
        <f t="shared" si="5"/>
        <v>-12.970396222836523</v>
      </c>
      <c r="K10" s="32">
        <f t="shared" si="3"/>
        <v>-4.3234654076121748</v>
      </c>
      <c r="L10" s="29">
        <v>15</v>
      </c>
      <c r="M10" s="33">
        <f t="shared" si="6"/>
        <v>0.2</v>
      </c>
      <c r="N10" s="29">
        <v>54</v>
      </c>
      <c r="O10" s="34">
        <f t="shared" ref="O10:P10" si="18">D10/7</f>
        <v>0.42857142857142855</v>
      </c>
      <c r="P10" s="34">
        <f t="shared" si="18"/>
        <v>0</v>
      </c>
      <c r="Q10" s="29">
        <f t="shared" si="8"/>
        <v>126</v>
      </c>
      <c r="R10" s="29"/>
      <c r="S10" s="35">
        <v>0.40727272727272701</v>
      </c>
      <c r="T10" s="28">
        <v>990</v>
      </c>
      <c r="U10" s="36">
        <v>900</v>
      </c>
      <c r="V10" s="37" t="s">
        <v>1166</v>
      </c>
      <c r="W10" s="28">
        <v>2</v>
      </c>
      <c r="X10" s="38">
        <f t="shared" si="9"/>
        <v>0.66666666666666663</v>
      </c>
      <c r="Y10" s="39">
        <f t="shared" si="10"/>
        <v>8.93</v>
      </c>
      <c r="Z10" s="28">
        <v>0</v>
      </c>
      <c r="AA10" s="28" t="s">
        <v>34</v>
      </c>
      <c r="AB10" s="40">
        <f t="shared" si="11"/>
        <v>-0.69</v>
      </c>
      <c r="AC10" s="41">
        <v>5.9368281249999995E-2</v>
      </c>
      <c r="AD10" s="39">
        <f t="shared" si="12"/>
        <v>-0.24578468437499995</v>
      </c>
      <c r="AE10" s="39">
        <v>-5.8</v>
      </c>
      <c r="AF10" s="39">
        <v>-4.6828705128205099</v>
      </c>
      <c r="AG10" s="39">
        <v>0</v>
      </c>
    </row>
    <row r="11" spans="1:33" ht="15.75" customHeight="1" x14ac:dyDescent="0.2">
      <c r="A11" s="28" t="s">
        <v>45</v>
      </c>
      <c r="B11" s="28" t="s">
        <v>1167</v>
      </c>
      <c r="C11" s="15">
        <f t="shared" si="4"/>
        <v>0</v>
      </c>
      <c r="D11" s="29">
        <v>1</v>
      </c>
      <c r="E11" s="29">
        <v>0</v>
      </c>
      <c r="F11" s="30">
        <v>0</v>
      </c>
      <c r="G11" s="30">
        <v>-7.8200000000000012</v>
      </c>
      <c r="H11" s="31" t="e">
        <f t="shared" si="1"/>
        <v>#DIV/0!</v>
      </c>
      <c r="I11" s="31" t="e">
        <f t="shared" si="2"/>
        <v>#DIV/0!</v>
      </c>
      <c r="J11" s="32">
        <f t="shared" si="5"/>
        <v>-18.384798740945513</v>
      </c>
      <c r="K11" s="32">
        <f t="shared" si="3"/>
        <v>-18.384798740945513</v>
      </c>
      <c r="L11" s="29">
        <v>13</v>
      </c>
      <c r="M11" s="33">
        <f t="shared" si="6"/>
        <v>7.6923076923076927E-2</v>
      </c>
      <c r="N11" s="29">
        <v>53</v>
      </c>
      <c r="O11" s="34">
        <f t="shared" ref="O11:P11" si="19">D11/7</f>
        <v>0.14285714285714285</v>
      </c>
      <c r="P11" s="34">
        <f t="shared" si="19"/>
        <v>0</v>
      </c>
      <c r="Q11" s="29">
        <f t="shared" si="8"/>
        <v>371</v>
      </c>
      <c r="R11" s="29"/>
      <c r="S11" s="35">
        <v>0.30651340996168502</v>
      </c>
      <c r="T11" s="28">
        <v>180</v>
      </c>
      <c r="U11" s="36">
        <v>90</v>
      </c>
      <c r="V11" s="37" t="s">
        <v>1168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5.9368281249999995E-2</v>
      </c>
      <c r="AD11" s="39">
        <f t="shared" si="12"/>
        <v>-8.1928228124999988E-2</v>
      </c>
      <c r="AE11" s="39">
        <v>-5.8</v>
      </c>
      <c r="AF11" s="39">
        <v>-4.6828705128205099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4"/>
        <v>14.99</v>
      </c>
      <c r="D12" s="29">
        <v>1</v>
      </c>
      <c r="E12" s="29">
        <v>0</v>
      </c>
      <c r="F12" s="30">
        <v>14.99</v>
      </c>
      <c r="G12" s="30">
        <v>-1.08</v>
      </c>
      <c r="H12" s="31">
        <f t="shared" si="1"/>
        <v>7.2048032021347574E-2</v>
      </c>
      <c r="I12" s="31">
        <f t="shared" si="2"/>
        <v>7.3162192065009374E-2</v>
      </c>
      <c r="J12" s="32">
        <f t="shared" si="5"/>
        <v>1.0967012590544905</v>
      </c>
      <c r="K12" s="32">
        <f t="shared" si="3"/>
        <v>1.0967012590544905</v>
      </c>
      <c r="L12" s="29">
        <v>13</v>
      </c>
      <c r="M12" s="33">
        <f t="shared" si="6"/>
        <v>7.6923076923076927E-2</v>
      </c>
      <c r="N12" s="29">
        <v>52</v>
      </c>
      <c r="O12" s="34">
        <f t="shared" ref="O12:P12" si="20">D12/7</f>
        <v>0.14285714285714285</v>
      </c>
      <c r="P12" s="34">
        <f t="shared" si="20"/>
        <v>0</v>
      </c>
      <c r="Q12" s="29">
        <f t="shared" si="8"/>
        <v>364</v>
      </c>
      <c r="R12" s="29"/>
      <c r="S12" s="35">
        <v>0.32432432432432401</v>
      </c>
      <c r="T12" s="28">
        <v>90</v>
      </c>
      <c r="U12" s="36">
        <v>90</v>
      </c>
      <c r="V12" s="37" t="s">
        <v>1169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5.9368281249999995E-2</v>
      </c>
      <c r="AD12" s="39">
        <f t="shared" si="12"/>
        <v>-8.1928228124999988E-2</v>
      </c>
      <c r="AE12" s="39">
        <v>-5.8</v>
      </c>
      <c r="AF12" s="39">
        <v>-4.6828705128205099</v>
      </c>
      <c r="AG12" s="39">
        <v>0</v>
      </c>
    </row>
    <row r="13" spans="1:33" ht="15.75" customHeight="1" x14ac:dyDescent="0.2">
      <c r="A13" s="28" t="s">
        <v>47</v>
      </c>
      <c r="B13" s="28" t="s">
        <v>916</v>
      </c>
      <c r="C13" s="15">
        <f t="shared" si="4"/>
        <v>13.96</v>
      </c>
      <c r="D13" s="29">
        <v>2</v>
      </c>
      <c r="E13" s="29">
        <v>0</v>
      </c>
      <c r="F13" s="32">
        <v>27.92</v>
      </c>
      <c r="G13" s="30">
        <v>0</v>
      </c>
      <c r="H13" s="31">
        <f t="shared" si="1"/>
        <v>0</v>
      </c>
      <c r="I13" s="31">
        <f t="shared" si="2"/>
        <v>8.696431030623282E-2</v>
      </c>
      <c r="J13" s="32">
        <f t="shared" si="5"/>
        <v>2.4280435437500203</v>
      </c>
      <c r="K13" s="32">
        <f t="shared" si="3"/>
        <v>1.2140217718750101</v>
      </c>
      <c r="L13" s="29">
        <v>7</v>
      </c>
      <c r="M13" s="33">
        <f t="shared" si="6"/>
        <v>0.2857142857142857</v>
      </c>
      <c r="N13" s="29">
        <v>50</v>
      </c>
      <c r="O13" s="34">
        <f t="shared" ref="O13:P13" si="21">D13/7</f>
        <v>0.2857142857142857</v>
      </c>
      <c r="P13" s="34">
        <f t="shared" si="21"/>
        <v>0</v>
      </c>
      <c r="Q13" s="29">
        <f t="shared" si="8"/>
        <v>175</v>
      </c>
      <c r="R13" s="29"/>
      <c r="S13" s="35">
        <v>0.328125</v>
      </c>
      <c r="T13" s="28">
        <v>90</v>
      </c>
      <c r="U13" s="36">
        <v>90</v>
      </c>
      <c r="V13" s="37" t="s">
        <v>1170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5.9368281249999995E-2</v>
      </c>
      <c r="AD13" s="39">
        <f t="shared" si="12"/>
        <v>-0.16385645624999998</v>
      </c>
      <c r="AE13" s="39">
        <v>-5.8</v>
      </c>
      <c r="AF13" s="39">
        <v>-4.7700499999999897</v>
      </c>
      <c r="AG13" s="39">
        <v>0</v>
      </c>
    </row>
    <row r="14" spans="1:33" ht="15.75" customHeight="1" x14ac:dyDescent="0.2">
      <c r="A14" s="28" t="s">
        <v>48</v>
      </c>
      <c r="B14" s="28" t="s">
        <v>206</v>
      </c>
      <c r="C14" s="15">
        <f t="shared" si="4"/>
        <v>12.99</v>
      </c>
      <c r="D14" s="29">
        <v>1</v>
      </c>
      <c r="E14" s="29">
        <v>0</v>
      </c>
      <c r="F14" s="32">
        <v>12.99</v>
      </c>
      <c r="G14" s="30">
        <v>0</v>
      </c>
      <c r="H14" s="31">
        <f t="shared" si="1"/>
        <v>0</v>
      </c>
      <c r="I14" s="31">
        <f t="shared" si="2"/>
        <v>2.9986279590070029E-2</v>
      </c>
      <c r="J14" s="32">
        <f t="shared" si="5"/>
        <v>0.38952177187500969</v>
      </c>
      <c r="K14" s="32">
        <f t="shared" si="3"/>
        <v>0.38952177187500969</v>
      </c>
      <c r="L14" s="29">
        <v>15</v>
      </c>
      <c r="M14" s="33">
        <f t="shared" si="6"/>
        <v>6.6666666666666666E-2</v>
      </c>
      <c r="N14" s="29">
        <v>49</v>
      </c>
      <c r="O14" s="34">
        <f t="shared" ref="O14:P14" si="22">D14/7</f>
        <v>0.14285714285714285</v>
      </c>
      <c r="P14" s="34">
        <f t="shared" si="22"/>
        <v>0</v>
      </c>
      <c r="Q14" s="29">
        <f t="shared" si="8"/>
        <v>343</v>
      </c>
      <c r="R14" s="29"/>
      <c r="S14" s="35">
        <v>0.35744680851063798</v>
      </c>
      <c r="T14" s="28">
        <v>90</v>
      </c>
      <c r="U14" s="36">
        <v>90</v>
      </c>
      <c r="V14" s="37" t="s">
        <v>1170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5.9368281249999995E-2</v>
      </c>
      <c r="AD14" s="39">
        <f t="shared" si="12"/>
        <v>-8.1928228124999988E-2</v>
      </c>
      <c r="AE14" s="39">
        <v>-5.8</v>
      </c>
      <c r="AF14" s="39">
        <v>-4.7700499999999897</v>
      </c>
      <c r="AG14" s="39">
        <v>0</v>
      </c>
    </row>
    <row r="15" spans="1:33" ht="15.75" customHeight="1" x14ac:dyDescent="0.2">
      <c r="A15" s="28" t="s">
        <v>49</v>
      </c>
      <c r="B15" s="28" t="s">
        <v>1147</v>
      </c>
      <c r="C15" s="15">
        <f t="shared" si="4"/>
        <v>12.06</v>
      </c>
      <c r="D15" s="29">
        <v>3</v>
      </c>
      <c r="E15" s="29">
        <v>0</v>
      </c>
      <c r="F15" s="32">
        <v>36.18</v>
      </c>
      <c r="G15" s="30">
        <v>-11.7</v>
      </c>
      <c r="H15" s="31">
        <f t="shared" si="1"/>
        <v>0.3233830845771144</v>
      </c>
      <c r="I15" s="31">
        <f t="shared" si="2"/>
        <v>-0.35663169387437715</v>
      </c>
      <c r="J15" s="32">
        <f t="shared" si="5"/>
        <v>-12.902934684374966</v>
      </c>
      <c r="K15" s="32">
        <f t="shared" si="3"/>
        <v>-4.3009782281249889</v>
      </c>
      <c r="L15" s="29">
        <v>21</v>
      </c>
      <c r="M15" s="33">
        <f t="shared" si="6"/>
        <v>0.14285714285714285</v>
      </c>
      <c r="N15" s="29">
        <v>46</v>
      </c>
      <c r="O15" s="34">
        <f t="shared" ref="O15:P15" si="23">D15/7</f>
        <v>0.42857142857142855</v>
      </c>
      <c r="P15" s="34">
        <f t="shared" si="23"/>
        <v>0</v>
      </c>
      <c r="Q15" s="29">
        <f t="shared" si="8"/>
        <v>107</v>
      </c>
      <c r="R15" s="29"/>
      <c r="S15" s="35">
        <v>0.36363636363636298</v>
      </c>
      <c r="T15" s="28">
        <v>90</v>
      </c>
      <c r="U15" s="36">
        <v>90</v>
      </c>
      <c r="V15" s="37" t="s">
        <v>1170</v>
      </c>
      <c r="W15" s="28">
        <v>0</v>
      </c>
      <c r="X15" s="38">
        <f t="shared" si="9"/>
        <v>0</v>
      </c>
      <c r="Y15" s="39">
        <f t="shared" si="10"/>
        <v>11.7</v>
      </c>
      <c r="Z15" s="28">
        <v>1</v>
      </c>
      <c r="AA15" s="28" t="s">
        <v>34</v>
      </c>
      <c r="AB15" s="40">
        <f t="shared" si="11"/>
        <v>-0.69</v>
      </c>
      <c r="AC15" s="41">
        <v>5.9368281249999995E-2</v>
      </c>
      <c r="AD15" s="39">
        <f t="shared" si="12"/>
        <v>-0.24578468437499995</v>
      </c>
      <c r="AE15" s="39">
        <v>-5.8</v>
      </c>
      <c r="AF15" s="39">
        <v>-4.7700499999999897</v>
      </c>
      <c r="AG15" s="39">
        <v>0</v>
      </c>
    </row>
    <row r="16" spans="1:33" ht="15.75" customHeight="1" x14ac:dyDescent="0.2">
      <c r="A16" s="28" t="s">
        <v>50</v>
      </c>
      <c r="B16" s="28" t="s">
        <v>1171</v>
      </c>
      <c r="C16" s="15">
        <f t="shared" si="4"/>
        <v>12.06</v>
      </c>
      <c r="D16" s="29">
        <v>4</v>
      </c>
      <c r="E16" s="29">
        <v>0</v>
      </c>
      <c r="F16" s="32">
        <v>48.24</v>
      </c>
      <c r="G16" s="30">
        <v>-26.17</v>
      </c>
      <c r="H16" s="31">
        <f t="shared" si="1"/>
        <v>0.54249585406301826</v>
      </c>
      <c r="I16" s="31">
        <f t="shared" si="2"/>
        <v>-0.57574446336028118</v>
      </c>
      <c r="J16" s="32">
        <f t="shared" si="5"/>
        <v>-27.773912912499963</v>
      </c>
      <c r="K16" s="32">
        <f t="shared" si="3"/>
        <v>-6.9434782281249907</v>
      </c>
      <c r="L16" s="29">
        <v>22</v>
      </c>
      <c r="M16" s="33">
        <f t="shared" si="6"/>
        <v>0.18181818181818182</v>
      </c>
      <c r="N16" s="29">
        <v>42</v>
      </c>
      <c r="O16" s="34">
        <f t="shared" ref="O16:P16" si="24">D16/7</f>
        <v>0.5714285714285714</v>
      </c>
      <c r="P16" s="34">
        <f t="shared" si="24"/>
        <v>0</v>
      </c>
      <c r="Q16" s="29">
        <f t="shared" si="8"/>
        <v>73</v>
      </c>
      <c r="R16" s="29"/>
      <c r="S16" s="35">
        <v>0.34234234234234201</v>
      </c>
      <c r="T16" s="28">
        <v>90</v>
      </c>
      <c r="U16" s="36">
        <v>90</v>
      </c>
      <c r="V16" s="37" t="s">
        <v>1170</v>
      </c>
      <c r="W16" s="28">
        <v>1</v>
      </c>
      <c r="X16" s="38">
        <f t="shared" si="9"/>
        <v>0.25</v>
      </c>
      <c r="Y16" s="39">
        <f t="shared" si="10"/>
        <v>26.17</v>
      </c>
      <c r="Z16" s="28">
        <v>0</v>
      </c>
      <c r="AA16" s="28" t="s">
        <v>34</v>
      </c>
      <c r="AB16" s="40">
        <f t="shared" si="11"/>
        <v>-0.69</v>
      </c>
      <c r="AC16" s="41">
        <v>5.9368281249999995E-2</v>
      </c>
      <c r="AD16" s="39">
        <f t="shared" si="12"/>
        <v>-0.32771291249999995</v>
      </c>
      <c r="AE16" s="39">
        <v>-5.8</v>
      </c>
      <c r="AF16" s="39">
        <v>-4.7700499999999897</v>
      </c>
      <c r="AG16" s="39">
        <v>0</v>
      </c>
    </row>
    <row r="17" spans="1:33" ht="15.75" customHeight="1" x14ac:dyDescent="0.2">
      <c r="A17" s="28" t="s">
        <v>51</v>
      </c>
      <c r="B17" s="28" t="s">
        <v>1172</v>
      </c>
      <c r="C17" s="15">
        <f t="shared" si="4"/>
        <v>13.940000000000001</v>
      </c>
      <c r="D17" s="29">
        <v>2</v>
      </c>
      <c r="E17" s="29">
        <v>1</v>
      </c>
      <c r="F17" s="32">
        <v>27.880000000000003</v>
      </c>
      <c r="G17" s="30">
        <v>-43.95</v>
      </c>
      <c r="H17" s="31">
        <f t="shared" si="1"/>
        <v>1.5763988522238164</v>
      </c>
      <c r="I17" s="31">
        <f t="shared" si="2"/>
        <v>-1.49052928465746</v>
      </c>
      <c r="J17" s="32">
        <f t="shared" si="5"/>
        <v>-41.555956456249987</v>
      </c>
      <c r="K17" s="32">
        <f t="shared" si="3"/>
        <v>-20.777978228124994</v>
      </c>
      <c r="L17" s="29">
        <v>37</v>
      </c>
      <c r="M17" s="33">
        <f t="shared" si="6"/>
        <v>5.4054054054054057E-2</v>
      </c>
      <c r="N17" s="29">
        <v>39</v>
      </c>
      <c r="O17" s="34">
        <f t="shared" ref="O17:P17" si="25">D17/7</f>
        <v>0.2857142857142857</v>
      </c>
      <c r="P17" s="34">
        <f t="shared" si="25"/>
        <v>0.14285714285714285</v>
      </c>
      <c r="Q17" s="29">
        <f t="shared" si="8"/>
        <v>91</v>
      </c>
      <c r="R17" s="29"/>
      <c r="S17" s="35">
        <v>0.407407407407407</v>
      </c>
      <c r="T17" s="28">
        <v>90</v>
      </c>
      <c r="U17" s="36">
        <v>90</v>
      </c>
      <c r="V17" s="37" t="s">
        <v>1170</v>
      </c>
      <c r="W17" s="28">
        <v>2</v>
      </c>
      <c r="X17" s="38">
        <f t="shared" si="9"/>
        <v>1</v>
      </c>
      <c r="Y17" s="39">
        <f t="shared" si="10"/>
        <v>7.3250000000000002</v>
      </c>
      <c r="Z17" s="28">
        <v>4</v>
      </c>
      <c r="AA17" s="28" t="s">
        <v>34</v>
      </c>
      <c r="AB17" s="40">
        <f t="shared" si="11"/>
        <v>-0.69</v>
      </c>
      <c r="AC17" s="41">
        <v>5.9368281249999995E-2</v>
      </c>
      <c r="AD17" s="39">
        <f t="shared" si="12"/>
        <v>-0.16385645624999998</v>
      </c>
      <c r="AE17" s="39">
        <v>-5.8</v>
      </c>
      <c r="AF17" s="39">
        <v>-4.7700499999999897</v>
      </c>
      <c r="AG17" s="39">
        <v>0</v>
      </c>
    </row>
    <row r="18" spans="1:33" ht="15.75" customHeight="1" x14ac:dyDescent="0.2">
      <c r="A18" s="28" t="s">
        <v>52</v>
      </c>
      <c r="B18" s="28" t="s">
        <v>1173</v>
      </c>
      <c r="C18" s="15">
        <f t="shared" si="4"/>
        <v>16.256666666666668</v>
      </c>
      <c r="D18" s="29">
        <v>3</v>
      </c>
      <c r="E18" s="29">
        <v>0</v>
      </c>
      <c r="F18" s="32">
        <v>48.77</v>
      </c>
      <c r="G18" s="30">
        <v>-20.28</v>
      </c>
      <c r="H18" s="31">
        <f t="shared" si="1"/>
        <v>0.41582940332171414</v>
      </c>
      <c r="I18" s="31">
        <f t="shared" si="2"/>
        <v>-0.23829064351804313</v>
      </c>
      <c r="J18" s="32">
        <f t="shared" si="5"/>
        <v>-11.621434684374965</v>
      </c>
      <c r="K18" s="32">
        <f t="shared" si="3"/>
        <v>-3.8738115614583215</v>
      </c>
      <c r="L18" s="29">
        <v>16</v>
      </c>
      <c r="M18" s="33">
        <f t="shared" si="6"/>
        <v>0.1875</v>
      </c>
      <c r="N18" s="29">
        <v>56</v>
      </c>
      <c r="O18" s="34">
        <f t="shared" ref="O18:P18" si="26">D18/7</f>
        <v>0.42857142857142855</v>
      </c>
      <c r="P18" s="34">
        <f t="shared" si="26"/>
        <v>0</v>
      </c>
      <c r="Q18" s="29">
        <f t="shared" si="8"/>
        <v>130</v>
      </c>
      <c r="R18" s="29"/>
      <c r="S18" s="35">
        <v>0.33480176211453699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5.9368281249999995E-2</v>
      </c>
      <c r="AD18" s="39">
        <f t="shared" si="12"/>
        <v>-0.24578468437499995</v>
      </c>
      <c r="AE18" s="39">
        <v>-5.8</v>
      </c>
      <c r="AF18" s="39">
        <v>-4.7700499999999897</v>
      </c>
      <c r="AG18" s="39">
        <v>-0.84</v>
      </c>
    </row>
    <row r="19" spans="1:33" ht="15.75" customHeight="1" x14ac:dyDescent="0.2">
      <c r="A19" s="28" t="s">
        <v>54</v>
      </c>
      <c r="B19" s="28" t="s">
        <v>632</v>
      </c>
      <c r="C19" s="15">
        <f t="shared" si="4"/>
        <v>15.55</v>
      </c>
      <c r="D19" s="29">
        <v>2</v>
      </c>
      <c r="E19" s="29">
        <v>0</v>
      </c>
      <c r="F19" s="32">
        <v>31.1</v>
      </c>
      <c r="G19" s="30">
        <v>-36.77000000000001</v>
      </c>
      <c r="H19" s="31">
        <f t="shared" si="1"/>
        <v>1.1823151125401932</v>
      </c>
      <c r="I19" s="31">
        <f t="shared" si="2"/>
        <v>-1.0173297895900322</v>
      </c>
      <c r="J19" s="32">
        <f t="shared" si="5"/>
        <v>-31.638956456250003</v>
      </c>
      <c r="K19" s="32">
        <f t="shared" si="3"/>
        <v>-15.819478228125002</v>
      </c>
      <c r="L19" s="29">
        <v>42</v>
      </c>
      <c r="M19" s="33">
        <f t="shared" si="6"/>
        <v>4.7619047619047616E-2</v>
      </c>
      <c r="N19" s="29">
        <v>51</v>
      </c>
      <c r="O19" s="34">
        <f t="shared" ref="O19:P19" si="27">D19/7</f>
        <v>0.2857142857142857</v>
      </c>
      <c r="P19" s="34">
        <f t="shared" si="27"/>
        <v>0</v>
      </c>
      <c r="Q19" s="29">
        <f t="shared" si="8"/>
        <v>178</v>
      </c>
      <c r="R19" s="29"/>
      <c r="S19" s="35">
        <v>0.40930232558139501</v>
      </c>
      <c r="T19" s="28">
        <v>0</v>
      </c>
      <c r="U19" s="36" t="s">
        <v>33</v>
      </c>
      <c r="V19" s="37" t="s">
        <v>33</v>
      </c>
      <c r="W19" s="28">
        <v>2</v>
      </c>
      <c r="X19" s="38">
        <f t="shared" si="9"/>
        <v>1</v>
      </c>
      <c r="Y19" s="39">
        <f t="shared" si="10"/>
        <v>12.256666666666669</v>
      </c>
      <c r="Z19" s="28">
        <v>1</v>
      </c>
      <c r="AA19" s="28" t="s">
        <v>34</v>
      </c>
      <c r="AB19" s="40">
        <f t="shared" si="11"/>
        <v>-0.69</v>
      </c>
      <c r="AC19" s="41">
        <v>5.9368281249999995E-2</v>
      </c>
      <c r="AD19" s="39">
        <f t="shared" si="12"/>
        <v>-0.16385645624999998</v>
      </c>
      <c r="AE19" s="39">
        <v>-5.8</v>
      </c>
      <c r="AF19" s="39">
        <v>-4.7700499999999995</v>
      </c>
      <c r="AG19" s="39">
        <v>0</v>
      </c>
    </row>
    <row r="20" spans="1:33" ht="15.75" customHeight="1" x14ac:dyDescent="0.2">
      <c r="A20" s="28" t="s">
        <v>55</v>
      </c>
      <c r="B20" s="28" t="s">
        <v>1174</v>
      </c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-29.590000000000003</v>
      </c>
      <c r="H20" s="31" t="e">
        <f t="shared" si="1"/>
        <v>#DIV/0!</v>
      </c>
      <c r="I20" s="31" t="e">
        <f t="shared" si="2"/>
        <v>#DIV/0!</v>
      </c>
      <c r="J20" s="32">
        <f t="shared" si="5"/>
        <v>-29.590000000000003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51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>
        <v>0.41509433962264097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14.795000000000002</v>
      </c>
      <c r="Z20" s="28">
        <v>2</v>
      </c>
      <c r="AA20" s="28" t="s">
        <v>34</v>
      </c>
      <c r="AB20" s="40">
        <f t="shared" si="11"/>
        <v>-0.69</v>
      </c>
      <c r="AC20" s="41">
        <v>5.9368281249999995E-2</v>
      </c>
      <c r="AD20" s="39">
        <f t="shared" si="12"/>
        <v>0</v>
      </c>
      <c r="AE20" s="39">
        <v>-5.8</v>
      </c>
      <c r="AF20" s="39">
        <v>-4.7700499999999995</v>
      </c>
      <c r="AG20" s="39">
        <v>0</v>
      </c>
    </row>
    <row r="21" spans="1:33" ht="15.75" customHeight="1" x14ac:dyDescent="0.2">
      <c r="A21" s="28" t="s">
        <v>56</v>
      </c>
      <c r="B21" s="28" t="s">
        <v>197</v>
      </c>
      <c r="C21" s="15">
        <f t="shared" si="4"/>
        <v>16.362499999999997</v>
      </c>
      <c r="D21" s="29">
        <v>4</v>
      </c>
      <c r="E21" s="29">
        <v>1</v>
      </c>
      <c r="F21" s="32">
        <v>65.449999999999989</v>
      </c>
      <c r="G21" s="30">
        <v>-11.03</v>
      </c>
      <c r="H21" s="31">
        <f t="shared" si="1"/>
        <v>0.16852559205500384</v>
      </c>
      <c r="I21" s="31">
        <f t="shared" si="2"/>
        <v>-6.1198058250573152E-2</v>
      </c>
      <c r="J21" s="32">
        <f t="shared" si="5"/>
        <v>-4.0054129125000122</v>
      </c>
      <c r="K21" s="32">
        <f t="shared" si="3"/>
        <v>-1.001353228125003</v>
      </c>
      <c r="L21" s="29">
        <v>16</v>
      </c>
      <c r="M21" s="33">
        <f t="shared" si="6"/>
        <v>0.25</v>
      </c>
      <c r="N21" s="29">
        <v>118</v>
      </c>
      <c r="O21" s="34">
        <f t="shared" ref="O21:P21" si="29">D21/7</f>
        <v>0.5714285714285714</v>
      </c>
      <c r="P21" s="34">
        <f t="shared" si="29"/>
        <v>0.14285714285714285</v>
      </c>
      <c r="Q21" s="29">
        <f t="shared" si="8"/>
        <v>165</v>
      </c>
      <c r="R21" s="29"/>
      <c r="S21" s="35">
        <v>0.36496350364963498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5.9368281249999995E-2</v>
      </c>
      <c r="AD21" s="39">
        <f t="shared" si="12"/>
        <v>-0.32771291249999995</v>
      </c>
      <c r="AE21" s="39">
        <v>-5.8</v>
      </c>
      <c r="AF21" s="39">
        <v>-4.7700499999999995</v>
      </c>
      <c r="AG21" s="39">
        <v>-6</v>
      </c>
    </row>
    <row r="22" spans="1:33" ht="15.75" customHeight="1" x14ac:dyDescent="0.2">
      <c r="A22" s="28" t="s">
        <v>57</v>
      </c>
      <c r="B22" s="28" t="s">
        <v>1175</v>
      </c>
      <c r="C22" s="15">
        <f t="shared" si="4"/>
        <v>10.99</v>
      </c>
      <c r="D22" s="29">
        <v>4</v>
      </c>
      <c r="E22" s="29">
        <v>0</v>
      </c>
      <c r="F22" s="30">
        <v>43.96</v>
      </c>
      <c r="G22" s="30">
        <v>0</v>
      </c>
      <c r="H22" s="31">
        <f t="shared" si="1"/>
        <v>0</v>
      </c>
      <c r="I22" s="31">
        <f t="shared" si="2"/>
        <v>-0.23298255032984524</v>
      </c>
      <c r="J22" s="32">
        <f t="shared" si="5"/>
        <v>-10.241912912499997</v>
      </c>
      <c r="K22" s="32">
        <f t="shared" si="3"/>
        <v>-2.5604782281249991</v>
      </c>
      <c r="L22" s="29">
        <v>11</v>
      </c>
      <c r="M22" s="33">
        <f t="shared" si="6"/>
        <v>0.36363636363636365</v>
      </c>
      <c r="N22" s="29">
        <v>114</v>
      </c>
      <c r="O22" s="34">
        <f t="shared" ref="O22:P22" si="30">D22/7</f>
        <v>0.5714285714285714</v>
      </c>
      <c r="P22" s="34">
        <f t="shared" si="30"/>
        <v>0</v>
      </c>
      <c r="Q22" s="29">
        <f t="shared" si="8"/>
        <v>199</v>
      </c>
      <c r="R22" s="29"/>
      <c r="S22" s="35">
        <v>0.38888888888888801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5.9368281249999995E-2</v>
      </c>
      <c r="AD22" s="39">
        <f t="shared" si="12"/>
        <v>-0.32771291249999995</v>
      </c>
      <c r="AE22" s="39">
        <v>-5.8</v>
      </c>
      <c r="AF22" s="39">
        <v>-4.7700499999999995</v>
      </c>
      <c r="AG22" s="39">
        <v>-5</v>
      </c>
    </row>
    <row r="23" spans="1:33" ht="15.75" customHeight="1" x14ac:dyDescent="0.2">
      <c r="A23" s="28" t="s">
        <v>58</v>
      </c>
      <c r="B23" s="28" t="s">
        <v>1176</v>
      </c>
      <c r="C23" s="15">
        <f t="shared" si="4"/>
        <v>10.99</v>
      </c>
      <c r="D23" s="29">
        <v>3</v>
      </c>
      <c r="E23" s="29">
        <v>1</v>
      </c>
      <c r="F23" s="32">
        <v>32.97</v>
      </c>
      <c r="G23" s="30">
        <v>-48.33</v>
      </c>
      <c r="H23" s="31">
        <f t="shared" si="1"/>
        <v>1.4658780709736123</v>
      </c>
      <c r="I23" s="31">
        <f t="shared" si="2"/>
        <v>-1.5851208578821656</v>
      </c>
      <c r="J23" s="32">
        <f t="shared" si="5"/>
        <v>-52.261434684374997</v>
      </c>
      <c r="K23" s="32">
        <f t="shared" si="3"/>
        <v>-17.420478228124999</v>
      </c>
      <c r="L23" s="29">
        <v>18</v>
      </c>
      <c r="M23" s="33">
        <f t="shared" si="6"/>
        <v>0.16666666666666666</v>
      </c>
      <c r="N23" s="29">
        <v>108</v>
      </c>
      <c r="O23" s="34">
        <f t="shared" ref="O23:P23" si="31">D23/7</f>
        <v>0.42857142857142855</v>
      </c>
      <c r="P23" s="34">
        <f t="shared" si="31"/>
        <v>0.14285714285714285</v>
      </c>
      <c r="Q23" s="29">
        <f t="shared" si="8"/>
        <v>189</v>
      </c>
      <c r="R23" s="29"/>
      <c r="S23" s="35">
        <v>0.42028985507246303</v>
      </c>
      <c r="T23" s="28">
        <v>0</v>
      </c>
      <c r="U23" s="36" t="s">
        <v>33</v>
      </c>
      <c r="V23" s="37" t="s">
        <v>33</v>
      </c>
      <c r="W23" s="28">
        <v>2</v>
      </c>
      <c r="X23" s="38">
        <f t="shared" si="9"/>
        <v>0.66666666666666663</v>
      </c>
      <c r="Y23" s="39">
        <f t="shared" si="10"/>
        <v>16.11</v>
      </c>
      <c r="Z23" s="28">
        <v>1</v>
      </c>
      <c r="AA23" s="28" t="s">
        <v>34</v>
      </c>
      <c r="AB23" s="40">
        <f t="shared" si="11"/>
        <v>-0.69</v>
      </c>
      <c r="AC23" s="41">
        <v>5.9368281249999995E-2</v>
      </c>
      <c r="AD23" s="39">
        <f t="shared" si="12"/>
        <v>-0.24578468437499995</v>
      </c>
      <c r="AE23" s="39">
        <v>-5.8</v>
      </c>
      <c r="AF23" s="39">
        <v>-4.7700499999999995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10.99</v>
      </c>
      <c r="D24" s="29">
        <v>8</v>
      </c>
      <c r="E24" s="29">
        <v>0</v>
      </c>
      <c r="F24" s="32">
        <v>87.92</v>
      </c>
      <c r="G24" s="32">
        <v>-32.72</v>
      </c>
      <c r="H24" s="31">
        <f t="shared" si="1"/>
        <v>0.37215650591446769</v>
      </c>
      <c r="I24" s="31">
        <f t="shared" si="2"/>
        <v>-0.49765497981119189</v>
      </c>
      <c r="J24" s="32">
        <f t="shared" si="5"/>
        <v>-43.753825824999993</v>
      </c>
      <c r="K24" s="32">
        <f t="shared" si="3"/>
        <v>-5.4692282281249991</v>
      </c>
      <c r="L24" s="29">
        <v>28</v>
      </c>
      <c r="M24" s="33">
        <f t="shared" si="6"/>
        <v>0.2857142857142857</v>
      </c>
      <c r="N24" s="29">
        <v>94</v>
      </c>
      <c r="O24" s="34">
        <f t="shared" ref="O24:P24" si="32">D24/7</f>
        <v>1.1428571428571428</v>
      </c>
      <c r="P24" s="34">
        <f t="shared" si="32"/>
        <v>0</v>
      </c>
      <c r="Q24" s="29">
        <f t="shared" si="8"/>
        <v>82</v>
      </c>
      <c r="R24" s="29"/>
      <c r="S24" s="35">
        <v>0.61660079051383399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5.9368281249999995E-2</v>
      </c>
      <c r="AD24" s="39">
        <f t="shared" si="12"/>
        <v>-0.65542582499999991</v>
      </c>
      <c r="AE24" s="39">
        <v>-5.8</v>
      </c>
      <c r="AF24" s="39">
        <v>-4.7700499999999995</v>
      </c>
      <c r="AG24" s="39">
        <v>-0.55000000000000004</v>
      </c>
    </row>
    <row r="25" spans="1:33" ht="15.75" customHeight="1" x14ac:dyDescent="0.2">
      <c r="A25" s="14" t="s">
        <v>60</v>
      </c>
      <c r="B25" s="14" t="s">
        <v>283</v>
      </c>
      <c r="C25" s="15">
        <f t="shared" si="4"/>
        <v>10.99</v>
      </c>
      <c r="D25" s="16">
        <v>6</v>
      </c>
      <c r="E25" s="16">
        <v>1</v>
      </c>
      <c r="F25" s="17">
        <v>65.94</v>
      </c>
      <c r="G25" s="17">
        <v>-13.09</v>
      </c>
      <c r="H25" s="31">
        <f t="shared" si="1"/>
        <v>0.19851380042462846</v>
      </c>
      <c r="I25" s="31">
        <f t="shared" si="2"/>
        <v>-0.31775203774264382</v>
      </c>
      <c r="J25" s="32">
        <f t="shared" si="5"/>
        <v>-20.952569368749934</v>
      </c>
      <c r="K25" s="32">
        <f t="shared" si="3"/>
        <v>-3.4920948947916557</v>
      </c>
      <c r="L25" s="16">
        <v>16</v>
      </c>
      <c r="M25" s="33">
        <f t="shared" si="6"/>
        <v>0.375</v>
      </c>
      <c r="N25" s="16">
        <v>91</v>
      </c>
      <c r="O25" s="34">
        <f t="shared" ref="O25:P25" si="33">D25/7</f>
        <v>0.8571428571428571</v>
      </c>
      <c r="P25" s="34">
        <f t="shared" si="33"/>
        <v>0.14285714285714285</v>
      </c>
      <c r="Q25" s="29">
        <f t="shared" si="8"/>
        <v>91</v>
      </c>
      <c r="R25" s="29"/>
      <c r="S25" s="21">
        <v>0.60327868852459021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13.09</v>
      </c>
      <c r="Z25" s="14">
        <v>1</v>
      </c>
      <c r="AA25" s="28" t="s">
        <v>34</v>
      </c>
      <c r="AB25" s="40">
        <f t="shared" si="11"/>
        <v>-0.69</v>
      </c>
      <c r="AC25" s="41">
        <v>5.9368281249999995E-2</v>
      </c>
      <c r="AD25" s="39">
        <f t="shared" si="12"/>
        <v>-0.4915693687499999</v>
      </c>
      <c r="AE25" s="25">
        <v>-5.8</v>
      </c>
      <c r="AF25" s="25">
        <v>-4.7699999999999898</v>
      </c>
      <c r="AG25" s="25">
        <v>0</v>
      </c>
    </row>
    <row r="26" spans="1:33" ht="15.75" customHeight="1" x14ac:dyDescent="0.2">
      <c r="A26" s="14" t="s">
        <v>61</v>
      </c>
      <c r="B26" s="14" t="s">
        <v>1177</v>
      </c>
      <c r="C26" s="15">
        <f t="shared" si="4"/>
        <v>10.99</v>
      </c>
      <c r="D26" s="16">
        <v>3</v>
      </c>
      <c r="E26" s="16">
        <v>1</v>
      </c>
      <c r="F26" s="17">
        <v>32.97</v>
      </c>
      <c r="G26" s="17">
        <v>-14.05</v>
      </c>
      <c r="H26" s="31">
        <f t="shared" si="1"/>
        <v>0.42614498028510772</v>
      </c>
      <c r="I26" s="31">
        <f t="shared" si="2"/>
        <v>-0.56176629312632609</v>
      </c>
      <c r="J26" s="32">
        <f t="shared" si="5"/>
        <v>-18.52143468437497</v>
      </c>
      <c r="K26" s="32">
        <f t="shared" si="3"/>
        <v>-6.1738115614583231</v>
      </c>
      <c r="L26" s="16">
        <v>17</v>
      </c>
      <c r="M26" s="33">
        <f t="shared" si="6"/>
        <v>0.17647058823529413</v>
      </c>
      <c r="N26" s="16">
        <v>88</v>
      </c>
      <c r="O26" s="34">
        <f t="shared" ref="O26:P26" si="34">D26/7</f>
        <v>0.42857142857142855</v>
      </c>
      <c r="P26" s="34">
        <f t="shared" si="34"/>
        <v>0.14285714285714285</v>
      </c>
      <c r="Q26" s="29">
        <f t="shared" si="8"/>
        <v>154</v>
      </c>
      <c r="R26" s="29"/>
      <c r="S26" s="21">
        <v>0.60927152317880795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5.9368281249999995E-2</v>
      </c>
      <c r="AD26" s="39">
        <f t="shared" si="12"/>
        <v>-0.24578468437499995</v>
      </c>
      <c r="AE26" s="25">
        <v>-5.98</v>
      </c>
      <c r="AF26" s="25">
        <v>-4.7700499999999897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-5.91</v>
      </c>
      <c r="H27" s="31" t="e">
        <f t="shared" si="1"/>
        <v>#DIV/0!</v>
      </c>
      <c r="I27" s="31" t="e">
        <f t="shared" si="2"/>
        <v>#DIV/0!</v>
      </c>
      <c r="J27" s="32">
        <f t="shared" si="5"/>
        <v>-5.91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87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0.59354838709677415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5.9368281249999995E-2</v>
      </c>
      <c r="AD27" s="39">
        <f t="shared" si="12"/>
        <v>0</v>
      </c>
      <c r="AE27" s="25">
        <v>-5.98</v>
      </c>
      <c r="AF27" s="25">
        <v>-4.7700499999999897</v>
      </c>
      <c r="AG27" s="25">
        <v>0</v>
      </c>
    </row>
    <row r="28" spans="1:33" ht="15.75" customHeight="1" x14ac:dyDescent="0.2">
      <c r="A28" s="14" t="s">
        <v>63</v>
      </c>
      <c r="B28" s="28" t="s">
        <v>82</v>
      </c>
      <c r="C28" s="15">
        <f t="shared" si="4"/>
        <v>10.99</v>
      </c>
      <c r="D28" s="16">
        <v>2</v>
      </c>
      <c r="E28" s="16">
        <v>3</v>
      </c>
      <c r="F28" s="17">
        <v>21.98</v>
      </c>
      <c r="G28" s="17">
        <v>-1.48</v>
      </c>
      <c r="H28" s="31">
        <f t="shared" si="1"/>
        <v>6.7333939945404916E-2</v>
      </c>
      <c r="I28" s="31">
        <f t="shared" si="2"/>
        <v>-0.2029552527866233</v>
      </c>
      <c r="J28" s="32">
        <f t="shared" si="5"/>
        <v>-4.4609564562499804</v>
      </c>
      <c r="K28" s="32">
        <f t="shared" si="3"/>
        <v>-2.2304782281249902</v>
      </c>
      <c r="L28" s="16">
        <v>14</v>
      </c>
      <c r="M28" s="33">
        <f t="shared" si="6"/>
        <v>0.14285714285714285</v>
      </c>
      <c r="N28" s="16">
        <v>85</v>
      </c>
      <c r="O28" s="34">
        <f t="shared" ref="O28:P28" si="36">D28/7</f>
        <v>0.2857142857142857</v>
      </c>
      <c r="P28" s="34">
        <f t="shared" si="36"/>
        <v>0.42857142857142855</v>
      </c>
      <c r="Q28" s="29">
        <f t="shared" si="8"/>
        <v>119</v>
      </c>
      <c r="R28" s="29"/>
      <c r="S28" s="21">
        <v>0.60481099656357384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5.9368281249999995E-2</v>
      </c>
      <c r="AD28" s="39">
        <f t="shared" si="12"/>
        <v>-0.16385645624999998</v>
      </c>
      <c r="AE28" s="25">
        <v>-5.98</v>
      </c>
      <c r="AF28" s="25">
        <v>-4.7700499999999897</v>
      </c>
      <c r="AG28" s="25">
        <v>0</v>
      </c>
    </row>
    <row r="29" spans="1:33" ht="15.75" customHeight="1" x14ac:dyDescent="0.2">
      <c r="A29" s="14" t="s">
        <v>65</v>
      </c>
      <c r="B29" s="28" t="s">
        <v>82</v>
      </c>
      <c r="C29" s="15">
        <f t="shared" si="4"/>
        <v>10.99</v>
      </c>
      <c r="D29" s="16">
        <v>5</v>
      </c>
      <c r="E29" s="16">
        <v>0</v>
      </c>
      <c r="F29" s="17">
        <v>54.95</v>
      </c>
      <c r="G29" s="17">
        <v>0</v>
      </c>
      <c r="H29" s="31">
        <f t="shared" si="1"/>
        <v>0</v>
      </c>
      <c r="I29" s="31">
        <f t="shared" si="2"/>
        <v>-0.13562131284121834</v>
      </c>
      <c r="J29" s="32">
        <f t="shared" si="5"/>
        <v>-7.4523911406249486</v>
      </c>
      <c r="K29" s="32">
        <f t="shared" si="3"/>
        <v>-1.4904782281249898</v>
      </c>
      <c r="L29" s="16">
        <v>6</v>
      </c>
      <c r="M29" s="33">
        <f t="shared" si="6"/>
        <v>0.83333333333333337</v>
      </c>
      <c r="N29" s="16">
        <v>77</v>
      </c>
      <c r="O29" s="34">
        <f t="shared" ref="O29:P29" si="37">D29/7</f>
        <v>0.7142857142857143</v>
      </c>
      <c r="P29" s="34">
        <f t="shared" si="37"/>
        <v>0</v>
      </c>
      <c r="Q29" s="29">
        <f t="shared" si="8"/>
        <v>107</v>
      </c>
      <c r="R29" s="29"/>
      <c r="S29" s="21">
        <v>0.74906367041198507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5.9368281249999995E-2</v>
      </c>
      <c r="AD29" s="39">
        <f t="shared" si="12"/>
        <v>-0.40964114062499996</v>
      </c>
      <c r="AE29" s="25">
        <v>-5.98</v>
      </c>
      <c r="AF29" s="25">
        <v>-4.7700499999999897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10.99</v>
      </c>
      <c r="D30" s="16">
        <v>2</v>
      </c>
      <c r="E30" s="16">
        <v>0</v>
      </c>
      <c r="F30" s="17">
        <v>21.98</v>
      </c>
      <c r="G30" s="17">
        <v>0</v>
      </c>
      <c r="H30" s="31">
        <f t="shared" si="1"/>
        <v>0</v>
      </c>
      <c r="I30" s="31">
        <f t="shared" si="2"/>
        <v>-8.6088180903093739E-2</v>
      </c>
      <c r="J30" s="32">
        <f t="shared" si="5"/>
        <v>-1.8922182162500003</v>
      </c>
      <c r="K30" s="32">
        <f t="shared" si="3"/>
        <v>-0.94610910812500015</v>
      </c>
      <c r="L30" s="16">
        <v>2</v>
      </c>
      <c r="M30" s="33">
        <f t="shared" si="6"/>
        <v>1</v>
      </c>
      <c r="N30" s="16">
        <v>76</v>
      </c>
      <c r="O30" s="34">
        <f t="shared" ref="O30:P30" si="38">D30/7</f>
        <v>0.2857142857142857</v>
      </c>
      <c r="P30" s="34">
        <f t="shared" si="38"/>
        <v>0</v>
      </c>
      <c r="Q30" s="29">
        <f t="shared" si="8"/>
        <v>266</v>
      </c>
      <c r="R30" s="29"/>
      <c r="S30" s="21">
        <v>0.59523809523809523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5.9368281249999995E-2</v>
      </c>
      <c r="AD30" s="39">
        <f t="shared" si="12"/>
        <v>-0.16385645624999998</v>
      </c>
      <c r="AE30" s="25">
        <v>-5.98</v>
      </c>
      <c r="AF30" s="25">
        <v>-4.2256808799999996</v>
      </c>
      <c r="AG30" s="25">
        <v>0</v>
      </c>
    </row>
    <row r="31" spans="1:33" ht="15.75" customHeight="1" x14ac:dyDescent="0.2">
      <c r="A31" s="14" t="s">
        <v>67</v>
      </c>
      <c r="B31" s="28" t="s">
        <v>82</v>
      </c>
      <c r="C31" s="15" t="str">
        <f t="shared" si="4"/>
        <v xml:space="preserve"> - </v>
      </c>
      <c r="D31" s="16">
        <v>0</v>
      </c>
      <c r="E31" s="16">
        <v>4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71</v>
      </c>
      <c r="O31" s="34">
        <f t="shared" ref="O31:P32" si="39">D31/7</f>
        <v>0</v>
      </c>
      <c r="P31" s="34">
        <f t="shared" si="39"/>
        <v>0.5714285714285714</v>
      </c>
      <c r="Q31" s="29">
        <f t="shared" si="8"/>
        <v>124</v>
      </c>
      <c r="R31" s="29"/>
      <c r="S31" s="21">
        <v>0.59302325581395299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5.9368281249999995E-2</v>
      </c>
      <c r="AD31" s="39">
        <f t="shared" si="12"/>
        <v>0</v>
      </c>
      <c r="AE31" s="45">
        <v>-5.98</v>
      </c>
      <c r="AF31" s="45">
        <v>-4.2256808799999996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71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0.58204334365325072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5.9368281249999995E-2</v>
      </c>
      <c r="AD32" s="39">
        <f t="shared" si="12"/>
        <v>0</v>
      </c>
      <c r="AE32" s="60">
        <v>-5.98</v>
      </c>
      <c r="AF32" s="60">
        <v>-4.2256808799999996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50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Pulls - 3.75 Inch Bar - 25 Pack of Kitchen Cabinet Hardware")</f>
        <v>Black Kitchen Cabinet Pulls - 3.75 Inch Bar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Info!B1:BJ5000""),2,FALSE),"""")"),"B07PS713BX")</f>
        <v>B07PS713BX</v>
      </c>
      <c r="B2" s="2" t="s">
        <v>1178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98.75" customHeight="1" x14ac:dyDescent="0.2">
      <c r="A3" s="83" t="s">
        <v>30</v>
      </c>
      <c r="B3" s="80"/>
      <c r="C3" s="3">
        <f>((AE32+AF32)/0.85)*-1</f>
        <v>21.40363841893824</v>
      </c>
      <c r="D3" s="4">
        <f>SUM(D4:D99702)</f>
        <v>126</v>
      </c>
      <c r="E3" s="4"/>
      <c r="F3" s="5">
        <f t="shared" ref="F3:G3" si="0">SUM(F4:F99702)</f>
        <v>2075.3100000000004</v>
      </c>
      <c r="G3" s="5">
        <f t="shared" si="0"/>
        <v>-563.67000000000007</v>
      </c>
      <c r="H3" s="6">
        <f t="shared" ref="H3:H32" si="1">G3/F3*-1</f>
        <v>0.27160761524784249</v>
      </c>
      <c r="I3" s="7">
        <f t="shared" ref="I3:I32" si="2">J3/F3</f>
        <v>-0.64961281162101481</v>
      </c>
      <c r="J3" s="5">
        <f>SUM(J4:J99702)</f>
        <v>-1348.1479640852085</v>
      </c>
      <c r="K3" s="5">
        <f t="shared" ref="K3:K32" si="3">J3/D3</f>
        <v>-10.699587016549273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2 - June
2 - July
2 - Aug
2 - Sept
2 - Oct
2 - Nov
2 - Dec
Disc - Jan
Disc - Feb")</f>
        <v>Disc - March
Disc - April
Disc - May
2 - June
2 - July
2 - Aug
2 - Sept
2 - Oct
2 - Nov
2 -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QTY-44")</f>
        <v>US QTY-44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55</v>
      </c>
      <c r="X3" s="6">
        <f>W3/D3</f>
        <v>0.43650793650793651</v>
      </c>
      <c r="Y3" s="5"/>
      <c r="Z3" s="4"/>
      <c r="AA3" s="4"/>
      <c r="AB3" s="4"/>
      <c r="AC3" s="4"/>
      <c r="AD3" s="5">
        <f>SUM(AD4:AD99702)</f>
        <v>-15.721939165701039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Info!B2:BZ3000""),37,FALSE)),"""")*-1"),-10.4130926560975)</f>
        <v>-10.413092656097501</v>
      </c>
      <c r="AG3" s="5">
        <f>SUM(AG4:AG99702)</f>
        <v>-46.309999999999988</v>
      </c>
    </row>
    <row r="4" spans="1:33" ht="15.75" customHeight="1" x14ac:dyDescent="0.2">
      <c r="A4" s="14" t="s">
        <v>31</v>
      </c>
      <c r="B4" s="14" t="s">
        <v>1179</v>
      </c>
      <c r="C4" s="15">
        <f t="shared" ref="C4:C32" si="4">IFERROR(F4/D4," - ")</f>
        <v>22.99</v>
      </c>
      <c r="D4" s="16">
        <v>1</v>
      </c>
      <c r="E4" s="16">
        <v>0</v>
      </c>
      <c r="F4" s="17">
        <v>22.99</v>
      </c>
      <c r="G4" s="17">
        <v>0</v>
      </c>
      <c r="H4" s="18">
        <f t="shared" si="1"/>
        <v>0</v>
      </c>
      <c r="I4" s="18">
        <f t="shared" si="2"/>
        <v>7.5168350923981581E-3</v>
      </c>
      <c r="J4" s="17">
        <f t="shared" ref="J4:J32" si="5">F4*0.85+G4+AF4*D4+D4*AE4+AG4+AD4</f>
        <v>0.17281203877423365</v>
      </c>
      <c r="K4" s="17">
        <f t="shared" si="3"/>
        <v>0.17281203877423365</v>
      </c>
      <c r="L4" s="16">
        <v>7</v>
      </c>
      <c r="M4" s="19">
        <f t="shared" ref="M4:M32" si="6">IFERROR(D4/L4,"-")</f>
        <v>0.14285714285714285</v>
      </c>
      <c r="N4" s="16">
        <v>145</v>
      </c>
      <c r="O4" s="20">
        <f t="shared" ref="O4:P4" si="7">D4/7</f>
        <v>0.14285714285714285</v>
      </c>
      <c r="P4" s="20">
        <f t="shared" si="7"/>
        <v>0</v>
      </c>
      <c r="Q4" s="16">
        <f t="shared" ref="Q4:Q32" si="8">ROUNDDOWN(N4/(O4+P4),0)</f>
        <v>1015</v>
      </c>
      <c r="R4" s="16"/>
      <c r="S4" s="21">
        <v>0.34615384615384598</v>
      </c>
      <c r="T4" s="14">
        <v>152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9.0416666666666673E-2</v>
      </c>
      <c r="AD4" s="25">
        <f t="shared" ref="AD4:AD32" si="12">IFERROR(AB4*AC4*D4*2,0)</f>
        <v>-0.124775</v>
      </c>
      <c r="AE4" s="25">
        <v>-8.08</v>
      </c>
      <c r="AF4" s="25">
        <v>-11.163912961225765</v>
      </c>
      <c r="AG4" s="25">
        <v>0</v>
      </c>
    </row>
    <row r="5" spans="1:33" ht="15.75" customHeight="1" x14ac:dyDescent="0.2">
      <c r="A5" s="28" t="s">
        <v>35</v>
      </c>
      <c r="B5" s="28" t="s">
        <v>1180</v>
      </c>
      <c r="C5" s="15">
        <f t="shared" si="4"/>
        <v>20.05</v>
      </c>
      <c r="D5" s="29">
        <v>2</v>
      </c>
      <c r="E5" s="29">
        <v>4</v>
      </c>
      <c r="F5" s="30">
        <v>40.1</v>
      </c>
      <c r="G5" s="30">
        <v>0</v>
      </c>
      <c r="H5" s="31">
        <f t="shared" si="1"/>
        <v>0</v>
      </c>
      <c r="I5" s="31">
        <f t="shared" si="2"/>
        <v>-0.1160265608018098</v>
      </c>
      <c r="J5" s="32">
        <f t="shared" si="5"/>
        <v>-4.6526650881525731</v>
      </c>
      <c r="K5" s="32">
        <f t="shared" si="3"/>
        <v>-2.3263325440762865</v>
      </c>
      <c r="L5" s="29">
        <v>14</v>
      </c>
      <c r="M5" s="33">
        <f t="shared" si="6"/>
        <v>0.14285714285714285</v>
      </c>
      <c r="N5" s="29">
        <v>141</v>
      </c>
      <c r="O5" s="34">
        <f t="shared" ref="O5:P5" si="13">D5/7</f>
        <v>0.2857142857142857</v>
      </c>
      <c r="P5" s="34">
        <f t="shared" si="13"/>
        <v>0.5714285714285714</v>
      </c>
      <c r="Q5" s="29">
        <f t="shared" si="8"/>
        <v>164</v>
      </c>
      <c r="R5" s="29"/>
      <c r="S5" s="35">
        <v>0.37299035369774902</v>
      </c>
      <c r="T5" s="28">
        <v>152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9.0521436848203948E-2</v>
      </c>
      <c r="AD5" s="39">
        <f t="shared" si="12"/>
        <v>-0.24983916570104286</v>
      </c>
      <c r="AE5" s="39">
        <v>-8.08</v>
      </c>
      <c r="AF5" s="39">
        <v>-11.163912961225765</v>
      </c>
      <c r="AG5" s="39">
        <v>0</v>
      </c>
    </row>
    <row r="6" spans="1:33" ht="15.75" customHeight="1" x14ac:dyDescent="0.2">
      <c r="A6" s="28" t="s">
        <v>37</v>
      </c>
      <c r="B6" s="28" t="s">
        <v>383</v>
      </c>
      <c r="C6" s="15">
        <f t="shared" si="4"/>
        <v>18.989999999999998</v>
      </c>
      <c r="D6" s="29">
        <v>1</v>
      </c>
      <c r="E6" s="29">
        <v>1</v>
      </c>
      <c r="F6" s="30">
        <v>18.989999999999998</v>
      </c>
      <c r="G6" s="30">
        <v>0</v>
      </c>
      <c r="H6" s="31">
        <f t="shared" si="1"/>
        <v>0</v>
      </c>
      <c r="I6" s="31">
        <f t="shared" si="2"/>
        <v>-0.16994144082284196</v>
      </c>
      <c r="J6" s="32">
        <f t="shared" si="5"/>
        <v>-3.2271879612257686</v>
      </c>
      <c r="K6" s="32">
        <f t="shared" si="3"/>
        <v>-3.2271879612257686</v>
      </c>
      <c r="L6" s="29">
        <v>8</v>
      </c>
      <c r="M6" s="33">
        <f t="shared" si="6"/>
        <v>0.125</v>
      </c>
      <c r="N6" s="29">
        <v>138</v>
      </c>
      <c r="O6" s="34">
        <f t="shared" ref="O6:P6" si="14">D6/7</f>
        <v>0.14285714285714285</v>
      </c>
      <c r="P6" s="34">
        <f t="shared" si="14"/>
        <v>0.14285714285714285</v>
      </c>
      <c r="Q6" s="29">
        <f t="shared" si="8"/>
        <v>483</v>
      </c>
      <c r="R6" s="29"/>
      <c r="S6" s="35">
        <v>0.278481012658227</v>
      </c>
      <c r="T6" s="28">
        <v>152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9.0416666666666673E-2</v>
      </c>
      <c r="AD6" s="39">
        <f t="shared" si="12"/>
        <v>-0.124775</v>
      </c>
      <c r="AE6" s="39">
        <v>-8.08</v>
      </c>
      <c r="AF6" s="39">
        <v>-11.163912961225765</v>
      </c>
      <c r="AG6" s="39">
        <v>0</v>
      </c>
    </row>
    <row r="7" spans="1:33" ht="15.75" customHeight="1" x14ac:dyDescent="0.2">
      <c r="A7" s="28" t="s">
        <v>39</v>
      </c>
      <c r="B7" s="28" t="s">
        <v>1181</v>
      </c>
      <c r="C7" s="15" t="str">
        <f t="shared" si="4"/>
        <v xml:space="preserve"> - </v>
      </c>
      <c r="D7" s="29">
        <v>0</v>
      </c>
      <c r="E7" s="29">
        <v>2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131</v>
      </c>
      <c r="O7" s="34">
        <f t="shared" ref="O7:P7" si="15">D7/7</f>
        <v>0</v>
      </c>
      <c r="P7" s="34">
        <f t="shared" si="15"/>
        <v>0.2857142857142857</v>
      </c>
      <c r="Q7" s="29">
        <f t="shared" si="8"/>
        <v>458</v>
      </c>
      <c r="R7" s="29"/>
      <c r="S7" s="35">
        <v>0.30703624733475399</v>
      </c>
      <c r="T7" s="28">
        <v>152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9.0416666666666673E-2</v>
      </c>
      <c r="AD7" s="39">
        <f t="shared" si="12"/>
        <v>0</v>
      </c>
      <c r="AE7" s="39">
        <v>-8.08</v>
      </c>
      <c r="AF7" s="39">
        <v>-11.163912961225765</v>
      </c>
      <c r="AG7" s="39">
        <v>0</v>
      </c>
    </row>
    <row r="8" spans="1:33" ht="15.75" customHeight="1" x14ac:dyDescent="0.2">
      <c r="A8" s="28" t="s">
        <v>41</v>
      </c>
      <c r="B8" s="28" t="s">
        <v>1182</v>
      </c>
      <c r="C8" s="15">
        <f t="shared" si="4"/>
        <v>22.99</v>
      </c>
      <c r="D8" s="29">
        <v>1</v>
      </c>
      <c r="E8" s="29">
        <v>0</v>
      </c>
      <c r="F8" s="30">
        <v>22.99</v>
      </c>
      <c r="G8" s="30">
        <v>0</v>
      </c>
      <c r="H8" s="31">
        <f t="shared" si="1"/>
        <v>0</v>
      </c>
      <c r="I8" s="31">
        <f t="shared" si="2"/>
        <v>7.687037842540192E-3</v>
      </c>
      <c r="J8" s="32">
        <f t="shared" si="5"/>
        <v>0.17672499999999899</v>
      </c>
      <c r="K8" s="32">
        <f t="shared" si="3"/>
        <v>0.17672499999999899</v>
      </c>
      <c r="L8" s="29">
        <v>8</v>
      </c>
      <c r="M8" s="33">
        <f t="shared" si="6"/>
        <v>0.125</v>
      </c>
      <c r="N8" s="29">
        <v>130</v>
      </c>
      <c r="O8" s="34">
        <f t="shared" ref="O8:P8" si="16">D8/7</f>
        <v>0.14285714285714285</v>
      </c>
      <c r="P8" s="34">
        <f t="shared" si="16"/>
        <v>0</v>
      </c>
      <c r="Q8" s="29">
        <f t="shared" si="8"/>
        <v>910</v>
      </c>
      <c r="R8" s="29"/>
      <c r="S8" s="35">
        <v>0.33712984054669698</v>
      </c>
      <c r="T8" s="28">
        <v>152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9.0416666666666673E-2</v>
      </c>
      <c r="AD8" s="39">
        <f t="shared" si="12"/>
        <v>-0.124775</v>
      </c>
      <c r="AE8" s="39">
        <v>-8.08</v>
      </c>
      <c r="AF8" s="39">
        <v>-11.16</v>
      </c>
      <c r="AG8" s="39">
        <v>0</v>
      </c>
    </row>
    <row r="9" spans="1:33" ht="15.75" customHeight="1" x14ac:dyDescent="0.2">
      <c r="A9" s="28" t="s">
        <v>43</v>
      </c>
      <c r="B9" s="28" t="s">
        <v>164</v>
      </c>
      <c r="C9" s="15">
        <f t="shared" si="4"/>
        <v>22.99</v>
      </c>
      <c r="D9" s="29">
        <v>1</v>
      </c>
      <c r="E9" s="29">
        <v>1</v>
      </c>
      <c r="F9" s="30">
        <v>22.99</v>
      </c>
      <c r="G9" s="30">
        <v>0</v>
      </c>
      <c r="H9" s="31">
        <f t="shared" si="1"/>
        <v>0</v>
      </c>
      <c r="I9" s="31">
        <f t="shared" si="2"/>
        <v>-5.9457657719412853E-2</v>
      </c>
      <c r="J9" s="32">
        <f t="shared" si="5"/>
        <v>-1.3669315509693014</v>
      </c>
      <c r="K9" s="32">
        <f t="shared" si="3"/>
        <v>-1.3669315509693014</v>
      </c>
      <c r="L9" s="29">
        <v>12</v>
      </c>
      <c r="M9" s="33">
        <f t="shared" si="6"/>
        <v>8.3333333333333329E-2</v>
      </c>
      <c r="N9" s="29">
        <v>128</v>
      </c>
      <c r="O9" s="34">
        <f t="shared" ref="O9:P9" si="17">D9/7</f>
        <v>0.14285714285714285</v>
      </c>
      <c r="P9" s="34">
        <f t="shared" si="17"/>
        <v>0.14285714285714285</v>
      </c>
      <c r="Q9" s="29">
        <f t="shared" si="8"/>
        <v>448</v>
      </c>
      <c r="R9" s="29"/>
      <c r="S9" s="35">
        <v>0.34782608695652101</v>
      </c>
      <c r="T9" s="28">
        <v>3952</v>
      </c>
      <c r="U9" s="36">
        <v>3800</v>
      </c>
      <c r="V9" s="37" t="s">
        <v>1183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9.0416666666666673E-2</v>
      </c>
      <c r="AD9" s="39">
        <f t="shared" si="12"/>
        <v>-0.124775</v>
      </c>
      <c r="AE9" s="39">
        <v>-8.08</v>
      </c>
      <c r="AF9" s="39">
        <v>-11.553656550969301</v>
      </c>
      <c r="AG9" s="39">
        <v>-1.1499999999999999</v>
      </c>
    </row>
    <row r="10" spans="1:33" ht="15.75" customHeight="1" x14ac:dyDescent="0.2">
      <c r="A10" s="28" t="s">
        <v>44</v>
      </c>
      <c r="B10" s="28" t="s">
        <v>232</v>
      </c>
      <c r="C10" s="15">
        <f t="shared" si="4"/>
        <v>22.99</v>
      </c>
      <c r="D10" s="29">
        <v>1</v>
      </c>
      <c r="E10" s="29">
        <v>0</v>
      </c>
      <c r="F10" s="30">
        <v>22.99</v>
      </c>
      <c r="G10" s="30">
        <v>-5.96</v>
      </c>
      <c r="H10" s="31">
        <f t="shared" si="1"/>
        <v>0.25924314919530234</v>
      </c>
      <c r="I10" s="31">
        <f t="shared" si="2"/>
        <v>-0.2686790583283733</v>
      </c>
      <c r="J10" s="32">
        <f t="shared" si="5"/>
        <v>-6.1769315509693019</v>
      </c>
      <c r="K10" s="32">
        <f t="shared" si="3"/>
        <v>-6.1769315509693019</v>
      </c>
      <c r="L10" s="29">
        <v>23</v>
      </c>
      <c r="M10" s="33">
        <f t="shared" si="6"/>
        <v>4.3478260869565216E-2</v>
      </c>
      <c r="N10" s="29">
        <v>129</v>
      </c>
      <c r="O10" s="34">
        <f t="shared" ref="O10:P10" si="18">D10/7</f>
        <v>0.14285714285714285</v>
      </c>
      <c r="P10" s="34">
        <f t="shared" si="18"/>
        <v>0</v>
      </c>
      <c r="Q10" s="29">
        <f t="shared" si="8"/>
        <v>903</v>
      </c>
      <c r="R10" s="29"/>
      <c r="S10" s="35">
        <v>0.36533957845433201</v>
      </c>
      <c r="T10" s="28">
        <v>3952</v>
      </c>
      <c r="U10" s="36">
        <v>3800</v>
      </c>
      <c r="V10" s="37" t="s">
        <v>1184</v>
      </c>
      <c r="W10" s="28">
        <v>1</v>
      </c>
      <c r="X10" s="38">
        <f t="shared" si="9"/>
        <v>1</v>
      </c>
      <c r="Y10" s="39">
        <f t="shared" si="10"/>
        <v>5.96</v>
      </c>
      <c r="Z10" s="28">
        <v>0</v>
      </c>
      <c r="AA10" s="28" t="s">
        <v>34</v>
      </c>
      <c r="AB10" s="40">
        <f t="shared" si="11"/>
        <v>-0.69</v>
      </c>
      <c r="AC10" s="41">
        <v>9.0416666666666673E-2</v>
      </c>
      <c r="AD10" s="39">
        <f t="shared" si="12"/>
        <v>-0.124775</v>
      </c>
      <c r="AE10" s="39">
        <v>-8.08</v>
      </c>
      <c r="AF10" s="39">
        <v>-11.553656550969301</v>
      </c>
      <c r="AG10" s="39">
        <v>0</v>
      </c>
    </row>
    <row r="11" spans="1:33" ht="15.75" customHeight="1" x14ac:dyDescent="0.2">
      <c r="A11" s="28" t="s">
        <v>45</v>
      </c>
      <c r="B11" s="28"/>
      <c r="C11" s="15">
        <f t="shared" si="4"/>
        <v>22.99</v>
      </c>
      <c r="D11" s="29">
        <v>1</v>
      </c>
      <c r="E11" s="29">
        <v>0</v>
      </c>
      <c r="F11" s="30">
        <v>22.99</v>
      </c>
      <c r="G11" s="30">
        <v>-12.73</v>
      </c>
      <c r="H11" s="31">
        <f t="shared" si="1"/>
        <v>0.55371900826446285</v>
      </c>
      <c r="I11" s="31">
        <f t="shared" si="2"/>
        <v>-0.56315491739753376</v>
      </c>
      <c r="J11" s="32">
        <f t="shared" si="5"/>
        <v>-12.946931550969301</v>
      </c>
      <c r="K11" s="32">
        <f t="shared" si="3"/>
        <v>-12.946931550969301</v>
      </c>
      <c r="L11" s="29">
        <v>17</v>
      </c>
      <c r="M11" s="33">
        <f t="shared" si="6"/>
        <v>5.8823529411764705E-2</v>
      </c>
      <c r="N11" s="29">
        <v>127</v>
      </c>
      <c r="O11" s="34">
        <f t="shared" ref="O11:P11" si="19">D11/7</f>
        <v>0.14285714285714285</v>
      </c>
      <c r="P11" s="34">
        <f t="shared" si="19"/>
        <v>0</v>
      </c>
      <c r="Q11" s="29">
        <f t="shared" si="8"/>
        <v>889</v>
      </c>
      <c r="R11" s="29"/>
      <c r="S11" s="35">
        <v>0.27563025210084002</v>
      </c>
      <c r="T11" s="28">
        <v>304</v>
      </c>
      <c r="U11" s="36">
        <v>152</v>
      </c>
      <c r="V11" s="37" t="s">
        <v>1185</v>
      </c>
      <c r="W11" s="28">
        <v>1</v>
      </c>
      <c r="X11" s="38">
        <f t="shared" si="9"/>
        <v>1</v>
      </c>
      <c r="Y11" s="39">
        <f t="shared" si="10"/>
        <v>12.73</v>
      </c>
      <c r="Z11" s="28">
        <v>0</v>
      </c>
      <c r="AA11" s="28" t="s">
        <v>34</v>
      </c>
      <c r="AB11" s="40">
        <f t="shared" si="11"/>
        <v>-0.69</v>
      </c>
      <c r="AC11" s="41">
        <v>9.0416666666666673E-2</v>
      </c>
      <c r="AD11" s="39">
        <f t="shared" si="12"/>
        <v>-0.124775</v>
      </c>
      <c r="AE11" s="39">
        <v>-8.08</v>
      </c>
      <c r="AF11" s="39">
        <v>-11.553656550969301</v>
      </c>
      <c r="AG11" s="39">
        <v>0</v>
      </c>
    </row>
    <row r="12" spans="1:33" ht="15.75" customHeight="1" x14ac:dyDescent="0.2">
      <c r="A12" s="28" t="s">
        <v>46</v>
      </c>
      <c r="B12" s="28" t="s">
        <v>1186</v>
      </c>
      <c r="C12" s="15">
        <f t="shared" si="4"/>
        <v>19.989999999999998</v>
      </c>
      <c r="D12" s="29">
        <v>1</v>
      </c>
      <c r="E12" s="29">
        <v>2</v>
      </c>
      <c r="F12" s="30">
        <v>19.989999999999998</v>
      </c>
      <c r="G12" s="30">
        <v>-19.029999999999998</v>
      </c>
      <c r="H12" s="31">
        <f t="shared" si="1"/>
        <v>0.95197598799399696</v>
      </c>
      <c r="I12" s="31">
        <f t="shared" si="2"/>
        <v>-1.0903917734351825</v>
      </c>
      <c r="J12" s="32">
        <f t="shared" si="5"/>
        <v>-21.796931550969298</v>
      </c>
      <c r="K12" s="32">
        <f t="shared" si="3"/>
        <v>-21.796931550969298</v>
      </c>
      <c r="L12" s="29">
        <v>27</v>
      </c>
      <c r="M12" s="33">
        <f t="shared" si="6"/>
        <v>3.7037037037037035E-2</v>
      </c>
      <c r="N12" s="29">
        <v>124</v>
      </c>
      <c r="O12" s="34">
        <f t="shared" ref="O12:P12" si="20">D12/7</f>
        <v>0.14285714285714285</v>
      </c>
      <c r="P12" s="34">
        <f t="shared" si="20"/>
        <v>0.2857142857142857</v>
      </c>
      <c r="Q12" s="29">
        <f t="shared" si="8"/>
        <v>289</v>
      </c>
      <c r="R12" s="29"/>
      <c r="S12" s="35">
        <v>0.26027397260273899</v>
      </c>
      <c r="T12" s="28">
        <v>152</v>
      </c>
      <c r="U12" s="36">
        <v>152</v>
      </c>
      <c r="V12" s="37" t="s">
        <v>1187</v>
      </c>
      <c r="W12" s="28">
        <v>1</v>
      </c>
      <c r="X12" s="38">
        <f t="shared" si="9"/>
        <v>1</v>
      </c>
      <c r="Y12" s="39">
        <f t="shared" si="10"/>
        <v>9.5149999999999988</v>
      </c>
      <c r="Z12" s="28">
        <v>1</v>
      </c>
      <c r="AA12" s="28" t="s">
        <v>34</v>
      </c>
      <c r="AB12" s="40">
        <f t="shared" si="11"/>
        <v>-0.69</v>
      </c>
      <c r="AC12" s="41">
        <v>9.0416666666666673E-2</v>
      </c>
      <c r="AD12" s="39">
        <f t="shared" si="12"/>
        <v>-0.124775</v>
      </c>
      <c r="AE12" s="39">
        <v>-8.08</v>
      </c>
      <c r="AF12" s="39">
        <v>-11.553656550969301</v>
      </c>
      <c r="AG12" s="39">
        <v>0</v>
      </c>
    </row>
    <row r="13" spans="1:33" ht="15.75" customHeight="1" x14ac:dyDescent="0.2">
      <c r="A13" s="28" t="s">
        <v>47</v>
      </c>
      <c r="B13" s="28" t="s">
        <v>1188</v>
      </c>
      <c r="C13" s="15">
        <f t="shared" si="4"/>
        <v>19.989999999999998</v>
      </c>
      <c r="D13" s="29">
        <v>3</v>
      </c>
      <c r="E13" s="29">
        <v>2</v>
      </c>
      <c r="F13" s="32">
        <v>59.97</v>
      </c>
      <c r="G13" s="30">
        <v>-35.06</v>
      </c>
      <c r="H13" s="31">
        <f t="shared" si="1"/>
        <v>0.58462564615641155</v>
      </c>
      <c r="I13" s="31">
        <f t="shared" si="2"/>
        <v>-0.73330297262452071</v>
      </c>
      <c r="J13" s="32">
        <f t="shared" si="5"/>
        <v>-43.976179268292505</v>
      </c>
      <c r="K13" s="32">
        <f t="shared" si="3"/>
        <v>-14.658726422764168</v>
      </c>
      <c r="L13" s="29">
        <v>11</v>
      </c>
      <c r="M13" s="33">
        <f t="shared" si="6"/>
        <v>0.27272727272727271</v>
      </c>
      <c r="N13" s="29">
        <v>120</v>
      </c>
      <c r="O13" s="34">
        <f t="shared" ref="O13:P13" si="21">D13/7</f>
        <v>0.42857142857142855</v>
      </c>
      <c r="P13" s="34">
        <f t="shared" si="21"/>
        <v>0.2857142857142857</v>
      </c>
      <c r="Q13" s="29">
        <f t="shared" si="8"/>
        <v>168</v>
      </c>
      <c r="R13" s="29"/>
      <c r="S13" s="35">
        <v>0.27320490367775802</v>
      </c>
      <c r="T13" s="28">
        <v>152</v>
      </c>
      <c r="U13" s="36">
        <v>152</v>
      </c>
      <c r="V13" s="37" t="s">
        <v>1189</v>
      </c>
      <c r="W13" s="28">
        <v>2</v>
      </c>
      <c r="X13" s="38">
        <f t="shared" si="9"/>
        <v>0.66666666666666663</v>
      </c>
      <c r="Y13" s="39">
        <f t="shared" si="10"/>
        <v>8.7650000000000006</v>
      </c>
      <c r="Z13" s="28">
        <v>2</v>
      </c>
      <c r="AA13" s="28" t="s">
        <v>34</v>
      </c>
      <c r="AB13" s="40">
        <f t="shared" si="11"/>
        <v>-0.69</v>
      </c>
      <c r="AC13" s="41">
        <v>9.0416666666666673E-2</v>
      </c>
      <c r="AD13" s="39">
        <f t="shared" si="12"/>
        <v>-0.37432500000000002</v>
      </c>
      <c r="AE13" s="39">
        <v>-8.08</v>
      </c>
      <c r="AF13" s="39">
        <v>-11.7587847560975</v>
      </c>
      <c r="AG13" s="39">
        <v>0</v>
      </c>
    </row>
    <row r="14" spans="1:33" ht="15.75" customHeight="1" x14ac:dyDescent="0.2">
      <c r="A14" s="28" t="s">
        <v>48</v>
      </c>
      <c r="B14" s="28" t="s">
        <v>1190</v>
      </c>
      <c r="C14" s="15">
        <f t="shared" si="4"/>
        <v>15.323333333333332</v>
      </c>
      <c r="D14" s="29">
        <v>9</v>
      </c>
      <c r="E14" s="29">
        <v>3</v>
      </c>
      <c r="F14" s="32">
        <v>137.91</v>
      </c>
      <c r="G14" s="30">
        <v>-29.579999999999991</v>
      </c>
      <c r="H14" s="31">
        <f t="shared" si="1"/>
        <v>0.21448770937567974</v>
      </c>
      <c r="I14" s="31">
        <f t="shared" si="2"/>
        <v>-0.72531751000563771</v>
      </c>
      <c r="J14" s="32">
        <f t="shared" si="5"/>
        <v>-100.0285378048775</v>
      </c>
      <c r="K14" s="32">
        <f t="shared" si="3"/>
        <v>-11.114281978319722</v>
      </c>
      <c r="L14" s="29">
        <v>30</v>
      </c>
      <c r="M14" s="33">
        <f t="shared" si="6"/>
        <v>0.3</v>
      </c>
      <c r="N14" s="29">
        <v>112</v>
      </c>
      <c r="O14" s="34">
        <f t="shared" ref="O14:P14" si="22">D14/7</f>
        <v>1.2857142857142858</v>
      </c>
      <c r="P14" s="34">
        <f t="shared" si="22"/>
        <v>0.42857142857142855</v>
      </c>
      <c r="Q14" s="29">
        <f t="shared" si="8"/>
        <v>65</v>
      </c>
      <c r="R14" s="29"/>
      <c r="S14" s="35">
        <v>0.23616236162361601</v>
      </c>
      <c r="T14" s="28">
        <v>152</v>
      </c>
      <c r="U14" s="36">
        <v>152</v>
      </c>
      <c r="V14" s="37" t="s">
        <v>1189</v>
      </c>
      <c r="W14" s="28">
        <v>4</v>
      </c>
      <c r="X14" s="38">
        <f t="shared" si="9"/>
        <v>0.44444444444444442</v>
      </c>
      <c r="Y14" s="39">
        <f t="shared" si="10"/>
        <v>4.9299999999999988</v>
      </c>
      <c r="Z14" s="28">
        <v>2</v>
      </c>
      <c r="AA14" s="28" t="s">
        <v>34</v>
      </c>
      <c r="AB14" s="40">
        <f t="shared" si="11"/>
        <v>-0.69</v>
      </c>
      <c r="AC14" s="41">
        <v>9.0416666666666673E-2</v>
      </c>
      <c r="AD14" s="39">
        <f t="shared" si="12"/>
        <v>-1.1229750000000001</v>
      </c>
      <c r="AE14" s="39">
        <v>-8.08</v>
      </c>
      <c r="AF14" s="39">
        <v>-11.7587847560975</v>
      </c>
      <c r="AG14" s="39">
        <v>-8</v>
      </c>
    </row>
    <row r="15" spans="1:33" ht="15.75" customHeight="1" x14ac:dyDescent="0.2">
      <c r="A15" s="28" t="s">
        <v>49</v>
      </c>
      <c r="B15" s="28" t="s">
        <v>1191</v>
      </c>
      <c r="C15" s="15">
        <f t="shared" si="4"/>
        <v>13.990000000000002</v>
      </c>
      <c r="D15" s="29">
        <v>12</v>
      </c>
      <c r="E15" s="29">
        <v>1</v>
      </c>
      <c r="F15" s="32">
        <v>167.88000000000002</v>
      </c>
      <c r="G15" s="30">
        <v>-43.449999999999996</v>
      </c>
      <c r="H15" s="31">
        <f t="shared" si="1"/>
        <v>0.2588158208243983</v>
      </c>
      <c r="I15" s="31">
        <f t="shared" si="2"/>
        <v>-0.93110982292810318</v>
      </c>
      <c r="J15" s="32">
        <f t="shared" si="5"/>
        <v>-156.31471707316999</v>
      </c>
      <c r="K15" s="32">
        <f t="shared" si="3"/>
        <v>-13.026226422764166</v>
      </c>
      <c r="L15" s="29">
        <v>32</v>
      </c>
      <c r="M15" s="33">
        <f t="shared" si="6"/>
        <v>0.375</v>
      </c>
      <c r="N15" s="29">
        <v>93</v>
      </c>
      <c r="O15" s="34">
        <f t="shared" ref="O15:P15" si="23">D15/7</f>
        <v>1.7142857142857142</v>
      </c>
      <c r="P15" s="34">
        <f t="shared" si="23"/>
        <v>0.14285714285714285</v>
      </c>
      <c r="Q15" s="29">
        <f t="shared" si="8"/>
        <v>50</v>
      </c>
      <c r="R15" s="29"/>
      <c r="S15" s="35">
        <v>0.36781609195402298</v>
      </c>
      <c r="T15" s="28">
        <v>152</v>
      </c>
      <c r="U15" s="36">
        <v>152</v>
      </c>
      <c r="V15" s="37" t="s">
        <v>1189</v>
      </c>
      <c r="W15" s="28">
        <v>5</v>
      </c>
      <c r="X15" s="38">
        <f t="shared" si="9"/>
        <v>0.41666666666666669</v>
      </c>
      <c r="Y15" s="39">
        <f t="shared" si="10"/>
        <v>7.2416666666666663</v>
      </c>
      <c r="Z15" s="28">
        <v>1</v>
      </c>
      <c r="AA15" s="28" t="s">
        <v>34</v>
      </c>
      <c r="AB15" s="40">
        <f t="shared" si="11"/>
        <v>-0.69</v>
      </c>
      <c r="AC15" s="41">
        <v>9.0416666666666673E-2</v>
      </c>
      <c r="AD15" s="39">
        <f t="shared" si="12"/>
        <v>-1.4973000000000001</v>
      </c>
      <c r="AE15" s="39">
        <v>-8.08</v>
      </c>
      <c r="AF15" s="39">
        <v>-11.7587847560975</v>
      </c>
      <c r="AG15" s="39">
        <v>-16</v>
      </c>
    </row>
    <row r="16" spans="1:33" ht="15.75" customHeight="1" x14ac:dyDescent="0.2">
      <c r="A16" s="28" t="s">
        <v>50</v>
      </c>
      <c r="B16" s="28" t="s">
        <v>1192</v>
      </c>
      <c r="C16" s="15">
        <f t="shared" si="4"/>
        <v>14.451538461538464</v>
      </c>
      <c r="D16" s="29">
        <v>13</v>
      </c>
      <c r="E16" s="29">
        <v>1</v>
      </c>
      <c r="F16" s="32">
        <v>187.87000000000003</v>
      </c>
      <c r="G16" s="30">
        <v>-39.159999999999997</v>
      </c>
      <c r="H16" s="31">
        <f t="shared" si="1"/>
        <v>0.20844200777133118</v>
      </c>
      <c r="I16" s="31">
        <f t="shared" si="2"/>
        <v>-0.73985616026650036</v>
      </c>
      <c r="J16" s="32">
        <f t="shared" si="5"/>
        <v>-138.99677682926745</v>
      </c>
      <c r="K16" s="32">
        <f t="shared" si="3"/>
        <v>-10.692059756097496</v>
      </c>
      <c r="L16" s="29">
        <v>38</v>
      </c>
      <c r="M16" s="33">
        <f t="shared" si="6"/>
        <v>0.34210526315789475</v>
      </c>
      <c r="N16" s="29">
        <v>79</v>
      </c>
      <c r="O16" s="34">
        <f t="shared" ref="O16:P16" si="24">D16/7</f>
        <v>1.8571428571428572</v>
      </c>
      <c r="P16" s="34">
        <f t="shared" si="24"/>
        <v>0.14285714285714285</v>
      </c>
      <c r="Q16" s="29">
        <f t="shared" si="8"/>
        <v>39</v>
      </c>
      <c r="R16" s="29"/>
      <c r="S16" s="35">
        <v>0.49094567404426498</v>
      </c>
      <c r="T16" s="28">
        <v>152</v>
      </c>
      <c r="U16" s="36">
        <v>152</v>
      </c>
      <c r="V16" s="37" t="s">
        <v>1189</v>
      </c>
      <c r="W16" s="28">
        <v>8</v>
      </c>
      <c r="X16" s="38">
        <f t="shared" si="9"/>
        <v>0.61538461538461542</v>
      </c>
      <c r="Y16" s="39">
        <f t="shared" si="10"/>
        <v>3.5599999999999996</v>
      </c>
      <c r="Z16" s="28">
        <v>3</v>
      </c>
      <c r="AA16" s="28" t="s">
        <v>34</v>
      </c>
      <c r="AB16" s="40">
        <f t="shared" si="11"/>
        <v>-0.69</v>
      </c>
      <c r="AC16" s="41">
        <v>9.0416666666666673E-2</v>
      </c>
      <c r="AD16" s="39">
        <f t="shared" si="12"/>
        <v>-1.6220749999999999</v>
      </c>
      <c r="AE16" s="39">
        <v>-8.08</v>
      </c>
      <c r="AF16" s="39">
        <v>-11.7587847560975</v>
      </c>
      <c r="AG16" s="39">
        <v>0</v>
      </c>
    </row>
    <row r="17" spans="1:33" ht="15.75" customHeight="1" x14ac:dyDescent="0.2">
      <c r="A17" s="28" t="s">
        <v>51</v>
      </c>
      <c r="B17" s="28" t="s">
        <v>283</v>
      </c>
      <c r="C17" s="15">
        <f t="shared" si="4"/>
        <v>19.147500000000001</v>
      </c>
      <c r="D17" s="29">
        <v>4</v>
      </c>
      <c r="E17" s="29">
        <v>0</v>
      </c>
      <c r="F17" s="32">
        <v>76.59</v>
      </c>
      <c r="G17" s="30">
        <v>-66.29000000000002</v>
      </c>
      <c r="H17" s="31">
        <f t="shared" si="1"/>
        <v>0.86551769160464831</v>
      </c>
      <c r="I17" s="31">
        <f t="shared" si="2"/>
        <v>-1.082030800684032</v>
      </c>
      <c r="J17" s="32">
        <f t="shared" si="5"/>
        <v>-82.872739024390015</v>
      </c>
      <c r="K17" s="32">
        <f t="shared" si="3"/>
        <v>-20.718184756097504</v>
      </c>
      <c r="L17" s="29">
        <v>35</v>
      </c>
      <c r="M17" s="33">
        <f t="shared" si="6"/>
        <v>0.11428571428571428</v>
      </c>
      <c r="N17" s="29">
        <v>75</v>
      </c>
      <c r="O17" s="34">
        <f t="shared" ref="O17:P17" si="25">D17/7</f>
        <v>0.5714285714285714</v>
      </c>
      <c r="P17" s="34">
        <f t="shared" si="25"/>
        <v>0</v>
      </c>
      <c r="Q17" s="29">
        <f t="shared" si="8"/>
        <v>131</v>
      </c>
      <c r="R17" s="29"/>
      <c r="S17" s="35">
        <v>0.54545454545454497</v>
      </c>
      <c r="T17" s="28">
        <v>152</v>
      </c>
      <c r="U17" s="36">
        <v>152</v>
      </c>
      <c r="V17" s="37" t="s">
        <v>1189</v>
      </c>
      <c r="W17" s="28">
        <v>1</v>
      </c>
      <c r="X17" s="38">
        <f t="shared" si="9"/>
        <v>0.25</v>
      </c>
      <c r="Y17" s="39">
        <f t="shared" si="10"/>
        <v>33.14500000000001</v>
      </c>
      <c r="Z17" s="28">
        <v>1</v>
      </c>
      <c r="AA17" s="28" t="s">
        <v>34</v>
      </c>
      <c r="AB17" s="40">
        <f t="shared" si="11"/>
        <v>-0.69</v>
      </c>
      <c r="AC17" s="41">
        <v>9.0416666666666673E-2</v>
      </c>
      <c r="AD17" s="39">
        <f t="shared" si="12"/>
        <v>-0.49909999999999999</v>
      </c>
      <c r="AE17" s="39">
        <v>-8.08</v>
      </c>
      <c r="AF17" s="39">
        <v>-11.7587847560975</v>
      </c>
      <c r="AG17" s="39">
        <v>-1.83</v>
      </c>
    </row>
    <row r="18" spans="1:33" ht="15.75" customHeight="1" x14ac:dyDescent="0.2">
      <c r="A18" s="28" t="s">
        <v>52</v>
      </c>
      <c r="B18" s="28" t="s">
        <v>1193</v>
      </c>
      <c r="C18" s="15">
        <f t="shared" si="4"/>
        <v>16.153846153846153</v>
      </c>
      <c r="D18" s="29">
        <v>13</v>
      </c>
      <c r="E18" s="29">
        <v>2</v>
      </c>
      <c r="F18" s="32">
        <v>210</v>
      </c>
      <c r="G18" s="30">
        <v>-45.239999999999995</v>
      </c>
      <c r="H18" s="31">
        <f t="shared" si="1"/>
        <v>0.21542857142857141</v>
      </c>
      <c r="I18" s="31">
        <f t="shared" si="2"/>
        <v>-0.61693465156794058</v>
      </c>
      <c r="J18" s="32">
        <f t="shared" si="5"/>
        <v>-129.55627682926752</v>
      </c>
      <c r="K18" s="32">
        <f t="shared" si="3"/>
        <v>-9.9658674484051932</v>
      </c>
      <c r="L18" s="29">
        <v>25</v>
      </c>
      <c r="M18" s="33">
        <f t="shared" si="6"/>
        <v>0.52</v>
      </c>
      <c r="N18" s="29">
        <v>131</v>
      </c>
      <c r="O18" s="34">
        <f t="shared" ref="O18:P18" si="26">D18/7</f>
        <v>1.8571428571428572</v>
      </c>
      <c r="P18" s="34">
        <f t="shared" si="26"/>
        <v>0.2857142857142857</v>
      </c>
      <c r="Q18" s="29">
        <f t="shared" si="8"/>
        <v>61</v>
      </c>
      <c r="R18" s="29"/>
      <c r="S18" s="35">
        <v>0.50187265917602997</v>
      </c>
      <c r="T18" s="28">
        <v>0</v>
      </c>
      <c r="U18" s="36" t="s">
        <v>33</v>
      </c>
      <c r="V18" s="37" t="s">
        <v>33</v>
      </c>
      <c r="W18" s="28">
        <v>8</v>
      </c>
      <c r="X18" s="38">
        <f t="shared" si="9"/>
        <v>0.61538461538461542</v>
      </c>
      <c r="Y18" s="39">
        <f t="shared" si="10"/>
        <v>5.6549999999999994</v>
      </c>
      <c r="Z18" s="28">
        <v>0</v>
      </c>
      <c r="AA18" s="28" t="s">
        <v>34</v>
      </c>
      <c r="AB18" s="40">
        <f t="shared" si="11"/>
        <v>-0.69</v>
      </c>
      <c r="AC18" s="41">
        <v>9.0416666666666673E-2</v>
      </c>
      <c r="AD18" s="39">
        <f t="shared" si="12"/>
        <v>-1.6220749999999999</v>
      </c>
      <c r="AE18" s="39">
        <v>-8.08</v>
      </c>
      <c r="AF18" s="39">
        <v>-11.7587847560975</v>
      </c>
      <c r="AG18" s="39">
        <v>-3.29</v>
      </c>
    </row>
    <row r="19" spans="1:33" ht="15.75" customHeight="1" x14ac:dyDescent="0.2">
      <c r="A19" s="28" t="s">
        <v>54</v>
      </c>
      <c r="B19" s="28" t="s">
        <v>1194</v>
      </c>
      <c r="C19" s="15">
        <f t="shared" si="4"/>
        <v>16.169999999999998</v>
      </c>
      <c r="D19" s="29">
        <v>11</v>
      </c>
      <c r="E19" s="29">
        <v>5</v>
      </c>
      <c r="F19" s="32">
        <v>177.86999999999998</v>
      </c>
      <c r="G19" s="30">
        <v>-67.719999999999985</v>
      </c>
      <c r="H19" s="31">
        <f t="shared" si="1"/>
        <v>0.38072749761061447</v>
      </c>
      <c r="I19" s="31">
        <f t="shared" si="2"/>
        <v>-0.76999863561631077</v>
      </c>
      <c r="J19" s="32">
        <f t="shared" si="5"/>
        <v>-136.95965731707318</v>
      </c>
      <c r="K19" s="32">
        <f t="shared" si="3"/>
        <v>-12.450877937915743</v>
      </c>
      <c r="L19" s="29">
        <v>37</v>
      </c>
      <c r="M19" s="33">
        <f t="shared" si="6"/>
        <v>0.29729729729729731</v>
      </c>
      <c r="N19" s="29">
        <v>116</v>
      </c>
      <c r="O19" s="34">
        <f t="shared" ref="O19:P19" si="27">D19/7</f>
        <v>1.5714285714285714</v>
      </c>
      <c r="P19" s="34">
        <f t="shared" si="27"/>
        <v>0.7142857142857143</v>
      </c>
      <c r="Q19" s="29">
        <f t="shared" si="8"/>
        <v>50</v>
      </c>
      <c r="R19" s="29"/>
      <c r="S19" s="35">
        <v>0.633663366336633</v>
      </c>
      <c r="T19" s="28">
        <v>0</v>
      </c>
      <c r="U19" s="36" t="s">
        <v>33</v>
      </c>
      <c r="V19" s="37" t="s">
        <v>33</v>
      </c>
      <c r="W19" s="28">
        <v>6</v>
      </c>
      <c r="X19" s="38">
        <f t="shared" si="9"/>
        <v>0.54545454545454541</v>
      </c>
      <c r="Y19" s="39">
        <f t="shared" si="10"/>
        <v>6.7719999999999985</v>
      </c>
      <c r="Z19" s="28">
        <v>4</v>
      </c>
      <c r="AA19" s="28" t="s">
        <v>34</v>
      </c>
      <c r="AB19" s="40">
        <f t="shared" si="11"/>
        <v>-0.69</v>
      </c>
      <c r="AC19" s="41">
        <v>9.0416666666666673E-2</v>
      </c>
      <c r="AD19" s="39">
        <f t="shared" si="12"/>
        <v>-1.372525</v>
      </c>
      <c r="AE19" s="39">
        <v>-8.08</v>
      </c>
      <c r="AF19" s="39">
        <v>-11.75878475609756</v>
      </c>
      <c r="AG19" s="39">
        <v>-0.83</v>
      </c>
    </row>
    <row r="20" spans="1:33" ht="15.75" customHeight="1" x14ac:dyDescent="0.2">
      <c r="A20" s="28" t="s">
        <v>55</v>
      </c>
      <c r="B20" s="28" t="s">
        <v>1195</v>
      </c>
      <c r="C20" s="15">
        <f t="shared" si="4"/>
        <v>15.989999999999998</v>
      </c>
      <c r="D20" s="29">
        <v>7</v>
      </c>
      <c r="E20" s="29">
        <v>0</v>
      </c>
      <c r="F20" s="32">
        <v>111.92999999999999</v>
      </c>
      <c r="G20" s="30">
        <v>-54.51</v>
      </c>
      <c r="H20" s="31">
        <f t="shared" si="1"/>
        <v>0.48700080407397484</v>
      </c>
      <c r="I20" s="31">
        <f t="shared" si="2"/>
        <v>-0.88550360307945086</v>
      </c>
      <c r="J20" s="32">
        <f t="shared" si="5"/>
        <v>-99.114418292682927</v>
      </c>
      <c r="K20" s="32">
        <f t="shared" si="3"/>
        <v>-14.159202613240419</v>
      </c>
      <c r="L20" s="29">
        <v>26</v>
      </c>
      <c r="M20" s="33">
        <f t="shared" si="6"/>
        <v>0.26923076923076922</v>
      </c>
      <c r="N20" s="29">
        <v>102</v>
      </c>
      <c r="O20" s="34">
        <f t="shared" ref="O20:P20" si="28">D20/7</f>
        <v>1</v>
      </c>
      <c r="P20" s="34">
        <f t="shared" si="28"/>
        <v>0</v>
      </c>
      <c r="Q20" s="29">
        <f t="shared" si="8"/>
        <v>102</v>
      </c>
      <c r="R20" s="29"/>
      <c r="S20" s="35">
        <v>0.77944325481798704</v>
      </c>
      <c r="T20" s="28">
        <v>0</v>
      </c>
      <c r="U20" s="36" t="s">
        <v>33</v>
      </c>
      <c r="V20" s="37" t="s">
        <v>33</v>
      </c>
      <c r="W20" s="28">
        <v>3</v>
      </c>
      <c r="X20" s="38">
        <f t="shared" si="9"/>
        <v>0.42857142857142855</v>
      </c>
      <c r="Y20" s="39">
        <f t="shared" si="10"/>
        <v>18.169999999999998</v>
      </c>
      <c r="Z20" s="28">
        <v>0</v>
      </c>
      <c r="AA20" s="28" t="s">
        <v>34</v>
      </c>
      <c r="AB20" s="40">
        <f t="shared" si="11"/>
        <v>-0.69</v>
      </c>
      <c r="AC20" s="41">
        <v>9.0416666666666673E-2</v>
      </c>
      <c r="AD20" s="39">
        <f t="shared" si="12"/>
        <v>-0.87342500000000001</v>
      </c>
      <c r="AE20" s="39">
        <v>-8.08</v>
      </c>
      <c r="AF20" s="39">
        <v>-11.75878475609756</v>
      </c>
      <c r="AG20" s="39">
        <v>0</v>
      </c>
    </row>
    <row r="21" spans="1:33" ht="15.75" customHeight="1" x14ac:dyDescent="0.2">
      <c r="A21" s="28" t="s">
        <v>56</v>
      </c>
      <c r="B21" s="28" t="s">
        <v>1196</v>
      </c>
      <c r="C21" s="15">
        <f t="shared" si="4"/>
        <v>15.989999999999998</v>
      </c>
      <c r="D21" s="29">
        <v>8</v>
      </c>
      <c r="E21" s="29">
        <v>2</v>
      </c>
      <c r="F21" s="32">
        <v>127.91999999999999</v>
      </c>
      <c r="G21" s="30">
        <v>-42.91</v>
      </c>
      <c r="H21" s="31">
        <f t="shared" si="1"/>
        <v>0.33544402751719826</v>
      </c>
      <c r="I21" s="31">
        <f t="shared" si="2"/>
        <v>-0.82775545691667052</v>
      </c>
      <c r="J21" s="32">
        <f t="shared" si="5"/>
        <v>-105.88647804878049</v>
      </c>
      <c r="K21" s="32">
        <f t="shared" si="3"/>
        <v>-13.235809756097561</v>
      </c>
      <c r="L21" s="29">
        <v>16</v>
      </c>
      <c r="M21" s="33">
        <f t="shared" si="6"/>
        <v>0.5</v>
      </c>
      <c r="N21" s="29">
        <v>98</v>
      </c>
      <c r="O21" s="34">
        <f t="shared" ref="O21:P21" si="29">D21/7</f>
        <v>1.1428571428571428</v>
      </c>
      <c r="P21" s="34">
        <f t="shared" si="29"/>
        <v>0.2857142857142857</v>
      </c>
      <c r="Q21" s="29">
        <f t="shared" si="8"/>
        <v>68</v>
      </c>
      <c r="R21" s="29"/>
      <c r="S21" s="35">
        <v>0.88288288288288197</v>
      </c>
      <c r="T21" s="28">
        <v>0</v>
      </c>
      <c r="U21" s="36" t="s">
        <v>33</v>
      </c>
      <c r="V21" s="37" t="s">
        <v>33</v>
      </c>
      <c r="W21" s="28">
        <v>2</v>
      </c>
      <c r="X21" s="38">
        <f t="shared" si="9"/>
        <v>0.25</v>
      </c>
      <c r="Y21" s="39">
        <f t="shared" si="10"/>
        <v>21.454999999999998</v>
      </c>
      <c r="Z21" s="28">
        <v>0</v>
      </c>
      <c r="AA21" s="28" t="s">
        <v>34</v>
      </c>
      <c r="AB21" s="40">
        <f t="shared" si="11"/>
        <v>-0.69</v>
      </c>
      <c r="AC21" s="41">
        <v>9.0416666666666673E-2</v>
      </c>
      <c r="AD21" s="39">
        <f t="shared" si="12"/>
        <v>-0.99819999999999998</v>
      </c>
      <c r="AE21" s="39">
        <v>-8.08</v>
      </c>
      <c r="AF21" s="39">
        <v>-11.75878475609756</v>
      </c>
      <c r="AG21" s="39">
        <v>-12</v>
      </c>
    </row>
    <row r="22" spans="1:33" ht="15.75" customHeight="1" x14ac:dyDescent="0.2">
      <c r="A22" s="28" t="s">
        <v>57</v>
      </c>
      <c r="B22" s="28" t="s">
        <v>82</v>
      </c>
      <c r="C22" s="15">
        <f t="shared" si="4"/>
        <v>15.99</v>
      </c>
      <c r="D22" s="29">
        <v>2</v>
      </c>
      <c r="E22" s="29">
        <v>9</v>
      </c>
      <c r="F22" s="30">
        <v>31.98</v>
      </c>
      <c r="G22" s="30">
        <v>-11.239999999999998</v>
      </c>
      <c r="H22" s="31">
        <f t="shared" si="1"/>
        <v>0.35146966854283923</v>
      </c>
      <c r="I22" s="31">
        <f t="shared" si="2"/>
        <v>-0.77498810232004745</v>
      </c>
      <c r="J22" s="32">
        <f t="shared" si="5"/>
        <v>-24.784119512195119</v>
      </c>
      <c r="K22" s="32">
        <f t="shared" si="3"/>
        <v>-12.392059756097559</v>
      </c>
      <c r="L22" s="29">
        <v>14</v>
      </c>
      <c r="M22" s="33">
        <f t="shared" si="6"/>
        <v>0.14285714285714285</v>
      </c>
      <c r="N22" s="29">
        <v>86</v>
      </c>
      <c r="O22" s="34">
        <f t="shared" ref="O22:P22" si="30">D22/7</f>
        <v>0.2857142857142857</v>
      </c>
      <c r="P22" s="34">
        <f t="shared" si="30"/>
        <v>1.2857142857142858</v>
      </c>
      <c r="Q22" s="29">
        <f t="shared" si="8"/>
        <v>54</v>
      </c>
      <c r="R22" s="29"/>
      <c r="S22" s="35">
        <v>0.86707566462167596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9.0416666666666673E-2</v>
      </c>
      <c r="AD22" s="39">
        <f t="shared" si="12"/>
        <v>-0.24954999999999999</v>
      </c>
      <c r="AE22" s="39">
        <v>-8.08</v>
      </c>
      <c r="AF22" s="39">
        <v>-11.75878475609756</v>
      </c>
      <c r="AG22" s="39">
        <v>-0.8</v>
      </c>
    </row>
    <row r="23" spans="1:33" ht="15.75" customHeight="1" x14ac:dyDescent="0.2">
      <c r="A23" s="28" t="s">
        <v>58</v>
      </c>
      <c r="B23" s="28" t="s">
        <v>1197</v>
      </c>
      <c r="C23" s="15">
        <f t="shared" si="4"/>
        <v>15.99</v>
      </c>
      <c r="D23" s="29">
        <v>1</v>
      </c>
      <c r="E23" s="29">
        <v>1</v>
      </c>
      <c r="F23" s="32">
        <v>15.99</v>
      </c>
      <c r="G23" s="30">
        <v>0</v>
      </c>
      <c r="H23" s="31">
        <f t="shared" si="1"/>
        <v>0</v>
      </c>
      <c r="I23" s="31">
        <f t="shared" si="2"/>
        <v>-0.39850279900547592</v>
      </c>
      <c r="J23" s="32">
        <f t="shared" si="5"/>
        <v>-6.3720597560975598</v>
      </c>
      <c r="K23" s="32">
        <f t="shared" si="3"/>
        <v>-6.3720597560975598</v>
      </c>
      <c r="L23" s="29">
        <v>0</v>
      </c>
      <c r="M23" s="33" t="str">
        <f t="shared" si="6"/>
        <v>-</v>
      </c>
      <c r="N23" s="29">
        <v>83</v>
      </c>
      <c r="O23" s="34">
        <f t="shared" ref="O23:P23" si="31">D23/7</f>
        <v>0.14285714285714285</v>
      </c>
      <c r="P23" s="34">
        <f t="shared" si="31"/>
        <v>0.14285714285714285</v>
      </c>
      <c r="Q23" s="29">
        <f t="shared" si="8"/>
        <v>290</v>
      </c>
      <c r="R23" s="29"/>
      <c r="S23" s="35">
        <v>0.95483870967741902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9.0416666666666673E-2</v>
      </c>
      <c r="AD23" s="39">
        <f t="shared" si="12"/>
        <v>-0.124775</v>
      </c>
      <c r="AE23" s="39">
        <v>-8.08</v>
      </c>
      <c r="AF23" s="39">
        <v>-11.75878475609756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15.99</v>
      </c>
      <c r="D24" s="29">
        <v>9</v>
      </c>
      <c r="E24" s="29">
        <v>13</v>
      </c>
      <c r="F24" s="32">
        <v>143.91</v>
      </c>
      <c r="G24" s="32">
        <v>-15.71</v>
      </c>
      <c r="H24" s="31">
        <f t="shared" si="1"/>
        <v>0.10916545062886528</v>
      </c>
      <c r="I24" s="31">
        <f t="shared" si="2"/>
        <v>-0.51322727958361503</v>
      </c>
      <c r="J24" s="32">
        <f t="shared" si="5"/>
        <v>-73.85853780487804</v>
      </c>
      <c r="K24" s="32">
        <f t="shared" si="3"/>
        <v>-8.206504200542005</v>
      </c>
      <c r="L24" s="29">
        <v>12</v>
      </c>
      <c r="M24" s="33">
        <f t="shared" si="6"/>
        <v>0.75</v>
      </c>
      <c r="N24" s="29">
        <v>67</v>
      </c>
      <c r="O24" s="34">
        <f t="shared" ref="O24:P24" si="32">D24/7</f>
        <v>1.2857142857142858</v>
      </c>
      <c r="P24" s="34">
        <f t="shared" si="32"/>
        <v>1.8571428571428572</v>
      </c>
      <c r="Q24" s="29">
        <f t="shared" si="8"/>
        <v>21</v>
      </c>
      <c r="R24" s="29"/>
      <c r="S24" s="35">
        <v>1.0943396226415001</v>
      </c>
      <c r="T24" s="28">
        <v>0</v>
      </c>
      <c r="U24" s="36" t="s">
        <v>33</v>
      </c>
      <c r="V24" s="37" t="s">
        <v>33</v>
      </c>
      <c r="W24" s="28">
        <v>3</v>
      </c>
      <c r="X24" s="38">
        <f t="shared" si="9"/>
        <v>0.33333333333333331</v>
      </c>
      <c r="Y24" s="39">
        <f t="shared" si="10"/>
        <v>5.2366666666666672</v>
      </c>
      <c r="Z24" s="28">
        <v>0</v>
      </c>
      <c r="AA24" s="28" t="s">
        <v>34</v>
      </c>
      <c r="AB24" s="40">
        <f t="shared" si="11"/>
        <v>-0.69</v>
      </c>
      <c r="AC24" s="41">
        <v>9.0416666666666673E-2</v>
      </c>
      <c r="AD24" s="39">
        <f t="shared" si="12"/>
        <v>-1.1229750000000001</v>
      </c>
      <c r="AE24" s="39">
        <v>-8.08</v>
      </c>
      <c r="AF24" s="39">
        <v>-11.75878475609756</v>
      </c>
      <c r="AG24" s="39">
        <v>-0.8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16.234285714285715</v>
      </c>
      <c r="D25" s="16">
        <v>7</v>
      </c>
      <c r="E25" s="16">
        <v>13</v>
      </c>
      <c r="F25" s="17">
        <v>113.64</v>
      </c>
      <c r="G25" s="17">
        <v>-26.17</v>
      </c>
      <c r="H25" s="31">
        <f t="shared" si="1"/>
        <v>0.23028863076381556</v>
      </c>
      <c r="I25" s="31">
        <f t="shared" si="2"/>
        <v>-0.62424696409714886</v>
      </c>
      <c r="J25" s="32">
        <f t="shared" si="5"/>
        <v>-70.939425</v>
      </c>
      <c r="K25" s="32">
        <f t="shared" si="3"/>
        <v>-10.134203571428571</v>
      </c>
      <c r="L25" s="16">
        <v>21</v>
      </c>
      <c r="M25" s="33">
        <f t="shared" si="6"/>
        <v>0.33333333333333331</v>
      </c>
      <c r="N25" s="16">
        <v>40</v>
      </c>
      <c r="O25" s="34">
        <f t="shared" ref="O25:P25" si="33">D25/7</f>
        <v>1</v>
      </c>
      <c r="P25" s="34">
        <f t="shared" si="33"/>
        <v>1.8571428571428572</v>
      </c>
      <c r="Q25" s="29">
        <f t="shared" si="8"/>
        <v>14</v>
      </c>
      <c r="R25" s="29"/>
      <c r="S25" s="21">
        <v>1.5227882037533511</v>
      </c>
      <c r="T25" s="28">
        <v>0</v>
      </c>
      <c r="U25" s="36" t="s">
        <v>33</v>
      </c>
      <c r="V25" s="37" t="s">
        <v>33</v>
      </c>
      <c r="W25" s="14">
        <v>4</v>
      </c>
      <c r="X25" s="38">
        <f t="shared" si="9"/>
        <v>0.5714285714285714</v>
      </c>
      <c r="Y25" s="39">
        <f t="shared" si="10"/>
        <v>2.907777777777778</v>
      </c>
      <c r="Z25" s="14">
        <v>5</v>
      </c>
      <c r="AA25" s="28" t="s">
        <v>34</v>
      </c>
      <c r="AB25" s="40">
        <f t="shared" si="11"/>
        <v>-0.69</v>
      </c>
      <c r="AC25" s="41">
        <v>9.0416666666666673E-2</v>
      </c>
      <c r="AD25" s="39">
        <f t="shared" si="12"/>
        <v>-0.87342500000000001</v>
      </c>
      <c r="AE25" s="25">
        <v>-8.08</v>
      </c>
      <c r="AF25" s="25">
        <v>-11.76</v>
      </c>
      <c r="AG25" s="25">
        <v>-1.61</v>
      </c>
    </row>
    <row r="26" spans="1:33" ht="15.75" customHeight="1" x14ac:dyDescent="0.2">
      <c r="A26" s="14" t="s">
        <v>61</v>
      </c>
      <c r="B26" s="14" t="s">
        <v>1198</v>
      </c>
      <c r="C26" s="15">
        <f t="shared" si="4"/>
        <v>15.99</v>
      </c>
      <c r="D26" s="16">
        <v>6</v>
      </c>
      <c r="E26" s="16">
        <v>8</v>
      </c>
      <c r="F26" s="17">
        <v>95.94</v>
      </c>
      <c r="G26" s="17">
        <v>-10.47</v>
      </c>
      <c r="H26" s="31">
        <f t="shared" si="1"/>
        <v>0.10913070669168232</v>
      </c>
      <c r="I26" s="31">
        <f t="shared" si="2"/>
        <v>-0.48887177961835526</v>
      </c>
      <c r="J26" s="32">
        <f t="shared" si="5"/>
        <v>-46.902358536585005</v>
      </c>
      <c r="K26" s="32">
        <f t="shared" si="3"/>
        <v>-7.8170597560975006</v>
      </c>
      <c r="L26" s="16">
        <v>10</v>
      </c>
      <c r="M26" s="33">
        <f t="shared" si="6"/>
        <v>0.6</v>
      </c>
      <c r="N26" s="16">
        <v>31</v>
      </c>
      <c r="O26" s="34">
        <f t="shared" ref="O26:P26" si="34">D26/7</f>
        <v>0.8571428571428571</v>
      </c>
      <c r="P26" s="34">
        <f t="shared" si="34"/>
        <v>1.1428571428571428</v>
      </c>
      <c r="Q26" s="29">
        <f t="shared" si="8"/>
        <v>15</v>
      </c>
      <c r="R26" s="29"/>
      <c r="S26" s="21">
        <v>1.782991202346041</v>
      </c>
      <c r="T26" s="28">
        <v>0</v>
      </c>
      <c r="U26" s="36" t="s">
        <v>33</v>
      </c>
      <c r="V26" s="37" t="s">
        <v>33</v>
      </c>
      <c r="W26" s="14">
        <v>2</v>
      </c>
      <c r="X26" s="38">
        <f t="shared" si="9"/>
        <v>0.33333333333333331</v>
      </c>
      <c r="Y26" s="39">
        <f t="shared" si="10"/>
        <v>5.2350000000000003</v>
      </c>
      <c r="Z26" s="14">
        <v>0</v>
      </c>
      <c r="AA26" s="28" t="s">
        <v>34</v>
      </c>
      <c r="AB26" s="40">
        <f t="shared" si="11"/>
        <v>-0.69</v>
      </c>
      <c r="AC26" s="41">
        <v>9.0416666666666673E-2</v>
      </c>
      <c r="AD26" s="39">
        <f t="shared" si="12"/>
        <v>-0.74865000000000004</v>
      </c>
      <c r="AE26" s="25">
        <v>-7.78</v>
      </c>
      <c r="AF26" s="25">
        <v>-11.7587847560975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18.132857142857144</v>
      </c>
      <c r="D27" s="16">
        <v>7</v>
      </c>
      <c r="E27" s="16">
        <v>4</v>
      </c>
      <c r="F27" s="17">
        <v>126.93</v>
      </c>
      <c r="G27" s="17">
        <v>-18.010000000000002</v>
      </c>
      <c r="H27" s="31">
        <f t="shared" si="1"/>
        <v>0.14188923028440872</v>
      </c>
      <c r="I27" s="31">
        <f t="shared" si="2"/>
        <v>-0.37630519414387847</v>
      </c>
      <c r="J27" s="32">
        <f t="shared" si="5"/>
        <v>-47.7644182926825</v>
      </c>
      <c r="K27" s="32">
        <f t="shared" si="3"/>
        <v>-6.8234883275260714</v>
      </c>
      <c r="L27" s="16">
        <v>19</v>
      </c>
      <c r="M27" s="33">
        <f t="shared" si="6"/>
        <v>0.36842105263157893</v>
      </c>
      <c r="N27" s="16">
        <v>18</v>
      </c>
      <c r="O27" s="34">
        <f t="shared" ref="O27:P27" si="35">D27/7</f>
        <v>1</v>
      </c>
      <c r="P27" s="34">
        <f t="shared" si="35"/>
        <v>0.5714285714285714</v>
      </c>
      <c r="Q27" s="29">
        <f t="shared" si="8"/>
        <v>11</v>
      </c>
      <c r="R27" s="29"/>
      <c r="S27" s="21">
        <v>1.749303621169916</v>
      </c>
      <c r="T27" s="28">
        <v>0</v>
      </c>
      <c r="U27" s="36" t="s">
        <v>33</v>
      </c>
      <c r="V27" s="37" t="s">
        <v>33</v>
      </c>
      <c r="W27" s="14">
        <v>4</v>
      </c>
      <c r="X27" s="38">
        <f t="shared" si="9"/>
        <v>0.5714285714285714</v>
      </c>
      <c r="Y27" s="39">
        <f t="shared" si="10"/>
        <v>3.6020000000000003</v>
      </c>
      <c r="Z27" s="14">
        <v>1</v>
      </c>
      <c r="AA27" s="28" t="s">
        <v>34</v>
      </c>
      <c r="AB27" s="40">
        <f t="shared" si="11"/>
        <v>-0.69</v>
      </c>
      <c r="AC27" s="41">
        <v>9.0416666666666673E-2</v>
      </c>
      <c r="AD27" s="39">
        <f t="shared" si="12"/>
        <v>-0.87342500000000001</v>
      </c>
      <c r="AE27" s="25">
        <v>-7.78</v>
      </c>
      <c r="AF27" s="25">
        <v>-11.7587847560975</v>
      </c>
      <c r="AG27" s="25">
        <v>0</v>
      </c>
    </row>
    <row r="28" spans="1:33" ht="15.75" customHeight="1" x14ac:dyDescent="0.2">
      <c r="A28" s="14" t="s">
        <v>63</v>
      </c>
      <c r="B28" s="14" t="s">
        <v>1199</v>
      </c>
      <c r="C28" s="15">
        <f t="shared" si="4"/>
        <v>18.989999999999998</v>
      </c>
      <c r="D28" s="16">
        <v>1</v>
      </c>
      <c r="E28" s="16">
        <v>2</v>
      </c>
      <c r="F28" s="17">
        <v>18.989999999999998</v>
      </c>
      <c r="G28" s="17">
        <v>-14.7</v>
      </c>
      <c r="H28" s="31">
        <f t="shared" si="1"/>
        <v>0.77409162717219593</v>
      </c>
      <c r="I28" s="31">
        <f t="shared" si="2"/>
        <v>-0.9595608086412587</v>
      </c>
      <c r="J28" s="32">
        <f t="shared" si="5"/>
        <v>-18.222059756097501</v>
      </c>
      <c r="K28" s="32">
        <f t="shared" si="3"/>
        <v>-18.222059756097501</v>
      </c>
      <c r="L28" s="16">
        <v>13</v>
      </c>
      <c r="M28" s="33">
        <f t="shared" si="6"/>
        <v>7.6923076923076927E-2</v>
      </c>
      <c r="N28" s="16">
        <v>11</v>
      </c>
      <c r="O28" s="34">
        <f t="shared" ref="O28:P28" si="36">D28/7</f>
        <v>0.14285714285714285</v>
      </c>
      <c r="P28" s="34">
        <f t="shared" si="36"/>
        <v>0.2857142857142857</v>
      </c>
      <c r="Q28" s="29">
        <f t="shared" si="8"/>
        <v>25</v>
      </c>
      <c r="R28" s="29"/>
      <c r="S28" s="21">
        <v>1.8875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14.7</v>
      </c>
      <c r="Z28" s="14">
        <v>1</v>
      </c>
      <c r="AA28" s="28" t="s">
        <v>34</v>
      </c>
      <c r="AB28" s="40">
        <f t="shared" si="11"/>
        <v>-0.69</v>
      </c>
      <c r="AC28" s="41">
        <v>9.0416666666666673E-2</v>
      </c>
      <c r="AD28" s="39">
        <f t="shared" si="12"/>
        <v>-0.124775</v>
      </c>
      <c r="AE28" s="25">
        <v>-7.78</v>
      </c>
      <c r="AF28" s="25">
        <v>-11.7587847560975</v>
      </c>
      <c r="AG28" s="25">
        <v>0</v>
      </c>
    </row>
    <row r="29" spans="1:33" ht="15.75" customHeight="1" x14ac:dyDescent="0.2">
      <c r="A29" s="14" t="s">
        <v>65</v>
      </c>
      <c r="B29" s="14" t="s">
        <v>1200</v>
      </c>
      <c r="C29" s="15">
        <f t="shared" si="4"/>
        <v>18.989999999999998</v>
      </c>
      <c r="D29" s="16">
        <v>1</v>
      </c>
      <c r="E29" s="16">
        <v>9</v>
      </c>
      <c r="F29" s="17">
        <v>18.989999999999998</v>
      </c>
      <c r="G29" s="17">
        <v>-5.73</v>
      </c>
      <c r="H29" s="31">
        <f t="shared" si="1"/>
        <v>0.30173775671406006</v>
      </c>
      <c r="I29" s="31">
        <f t="shared" si="2"/>
        <v>-0.48720693818312283</v>
      </c>
      <c r="J29" s="32">
        <f t="shared" si="5"/>
        <v>-9.252059756097502</v>
      </c>
      <c r="K29" s="32">
        <f t="shared" si="3"/>
        <v>-9.252059756097502</v>
      </c>
      <c r="L29" s="16">
        <v>4</v>
      </c>
      <c r="M29" s="33">
        <f t="shared" si="6"/>
        <v>0.25</v>
      </c>
      <c r="N29" s="16">
        <v>9</v>
      </c>
      <c r="O29" s="34">
        <f t="shared" ref="O29:P29" si="37">D29/7</f>
        <v>0.14285714285714285</v>
      </c>
      <c r="P29" s="34">
        <f t="shared" si="37"/>
        <v>1.2857142857142858</v>
      </c>
      <c r="Q29" s="29">
        <f t="shared" si="8"/>
        <v>6</v>
      </c>
      <c r="R29" s="29"/>
      <c r="S29" s="21">
        <v>2.045454545454545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5.73</v>
      </c>
      <c r="Z29" s="14">
        <v>1</v>
      </c>
      <c r="AA29" s="28" t="s">
        <v>34</v>
      </c>
      <c r="AB29" s="40">
        <f t="shared" si="11"/>
        <v>-0.69</v>
      </c>
      <c r="AC29" s="41">
        <v>9.0416666666666673E-2</v>
      </c>
      <c r="AD29" s="39">
        <f t="shared" si="12"/>
        <v>-0.124775</v>
      </c>
      <c r="AE29" s="25">
        <v>-7.78</v>
      </c>
      <c r="AF29" s="25">
        <v>-11.7587847560975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9.0416666666666673E-2</v>
      </c>
      <c r="AD30" s="39">
        <f t="shared" si="12"/>
        <v>0</v>
      </c>
      <c r="AE30" s="25">
        <v>-7.78</v>
      </c>
      <c r="AF30" s="25">
        <v>-10.413092656097501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9.0416666666666673E-2</v>
      </c>
      <c r="AD31" s="39">
        <f t="shared" si="12"/>
        <v>0</v>
      </c>
      <c r="AE31" s="45">
        <v>-7.78</v>
      </c>
      <c r="AF31" s="45">
        <v>-10.413092656097561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18.989999999999998</v>
      </c>
      <c r="D32" s="54">
        <v>3</v>
      </c>
      <c r="E32" s="54">
        <v>0</v>
      </c>
      <c r="F32" s="55">
        <v>56.97</v>
      </c>
      <c r="G32" s="55">
        <v>0</v>
      </c>
      <c r="H32" s="31">
        <f t="shared" si="1"/>
        <v>0</v>
      </c>
      <c r="I32" s="31">
        <f t="shared" si="2"/>
        <v>-0.1146059850498948</v>
      </c>
      <c r="J32" s="32">
        <f t="shared" si="5"/>
        <v>-6.5291029682925066</v>
      </c>
      <c r="K32" s="32">
        <f t="shared" si="3"/>
        <v>-2.176367656097502</v>
      </c>
      <c r="L32" s="54">
        <v>4</v>
      </c>
      <c r="M32" s="33">
        <f t="shared" si="6"/>
        <v>0.75</v>
      </c>
      <c r="N32" s="54">
        <v>38</v>
      </c>
      <c r="O32" s="34">
        <f t="shared" si="39"/>
        <v>0.42857142857142855</v>
      </c>
      <c r="P32" s="34">
        <f t="shared" si="39"/>
        <v>0</v>
      </c>
      <c r="Q32" s="29">
        <f t="shared" si="8"/>
        <v>88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1.5430711610486889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9.0416666666666673E-2</v>
      </c>
      <c r="AD32" s="39">
        <f t="shared" si="12"/>
        <v>-0.37432500000000002</v>
      </c>
      <c r="AE32" s="60">
        <v>-7.78</v>
      </c>
      <c r="AF32" s="60">
        <v>-10.413092656097501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40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Pulls - 3.75 Inch Curved Pull Handle Bar - 25 Pack of Kitchen Cabinet Hardware")</f>
        <v>Oil Rubbed Bronze Kitchen Cabinet Pulls - 3.75 Inch Curved Pull Handle Bar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Info!B1:BJ5000""),2,FALSE),"""")"),"B07XTKRCZP")</f>
        <v>B07XTKRCZP</v>
      </c>
      <c r="B2" s="2" t="s">
        <v>1201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8" customHeight="1" x14ac:dyDescent="0.2">
      <c r="A3" s="83" t="s">
        <v>30</v>
      </c>
      <c r="B3" s="80"/>
      <c r="C3" s="3">
        <f>((AE32+AF32)/0.85)*-1</f>
        <v>30.518691982077179</v>
      </c>
      <c r="D3" s="4">
        <f>SUM(D4:D99702)</f>
        <v>154</v>
      </c>
      <c r="E3" s="4"/>
      <c r="F3" s="5">
        <f t="shared" ref="F3:G3" si="0">SUM(F4:F99702)</f>
        <v>6561.18</v>
      </c>
      <c r="G3" s="5">
        <f t="shared" si="0"/>
        <v>-73.399999999999991</v>
      </c>
      <c r="H3" s="6">
        <f t="shared" ref="H3:H32" si="1">G3/F3*-1</f>
        <v>1.1187012092337047E-2</v>
      </c>
      <c r="I3" s="7">
        <f t="shared" ref="I3:I32" si="2">J3/F3</f>
        <v>0.23081803724629177</v>
      </c>
      <c r="J3" s="5">
        <f>SUM(J4:J99702)</f>
        <v>1514.4386896196247</v>
      </c>
      <c r="K3" s="5">
        <f t="shared" ref="K3:K32" si="3">J3/D3</f>
        <v>9.8340174650624981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Sheet!a1:g5000""),2,FALSE),"""")"),"3 - March
3 - April
3 - May
3 - June
3 - July
3 - Aug
3 - Sept
3 - Oct
3 - Nov
2 - Dec
2 - Jan
2 - Feb")</f>
        <v>3 - March
3 - April
3 - May
3 - June
3 - July
3 - Aug
3 - Sept
3 - Oct
3 - Nov
2 - Dec
2 - Jan
2 -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QTY-43")</f>
        <v>Del QTY-43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QTY-96")</f>
        <v>US QTY-96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8</v>
      </c>
      <c r="X3" s="6">
        <f>W3/D3</f>
        <v>5.1948051948051951E-2</v>
      </c>
      <c r="Y3" s="5"/>
      <c r="Z3" s="4"/>
      <c r="AA3" s="4"/>
      <c r="AB3" s="4"/>
      <c r="AC3" s="4"/>
      <c r="AD3" s="5">
        <f>SUM(AD4:AD99702)</f>
        <v>-17.182914679485329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Info!B2:BZ3000""),37,FALSE)),"""")*-1"),-19.6608881847656)</f>
        <v>-19.6608881847656</v>
      </c>
      <c r="AG3" s="5">
        <f>SUM(AG4:AG99702)</f>
        <v>-3.7</v>
      </c>
    </row>
    <row r="4" spans="1:33" ht="15.75" customHeight="1" x14ac:dyDescent="0.2">
      <c r="A4" s="14" t="s">
        <v>31</v>
      </c>
      <c r="B4" s="14" t="s">
        <v>546</v>
      </c>
      <c r="C4" s="15">
        <f t="shared" ref="C4:C32" si="4">IFERROR(F4/D4," - ")</f>
        <v>42.989999999999995</v>
      </c>
      <c r="D4" s="16">
        <v>9</v>
      </c>
      <c r="E4" s="16">
        <v>0</v>
      </c>
      <c r="F4" s="17">
        <v>386.90999999999997</v>
      </c>
      <c r="G4" s="17">
        <v>0</v>
      </c>
      <c r="H4" s="18">
        <f t="shared" si="1"/>
        <v>0</v>
      </c>
      <c r="I4" s="18">
        <f t="shared" si="2"/>
        <v>0.2555630376585788</v>
      </c>
      <c r="J4" s="17">
        <f t="shared" ref="J4:J32" si="5">F4*0.85+G4+AF4*D4+D4*AE4+AG4+AD4</f>
        <v>98.879894900480721</v>
      </c>
      <c r="K4" s="17">
        <f t="shared" si="3"/>
        <v>10.986654988942302</v>
      </c>
      <c r="L4" s="16">
        <v>23</v>
      </c>
      <c r="M4" s="19">
        <f t="shared" ref="M4:M32" si="6">IFERROR(D4/L4,"-")</f>
        <v>0.39130434782608697</v>
      </c>
      <c r="N4" s="16">
        <v>39</v>
      </c>
      <c r="O4" s="20">
        <f t="shared" ref="O4:P4" si="7">D4/7</f>
        <v>1.2857142857142858</v>
      </c>
      <c r="P4" s="20">
        <f t="shared" si="7"/>
        <v>0</v>
      </c>
      <c r="Q4" s="16">
        <f t="shared" ref="Q4:Q32" si="8">ROUNDDOWN(N4/(O4+P4),0)</f>
        <v>30</v>
      </c>
      <c r="R4" s="16"/>
      <c r="S4" s="21">
        <v>2.6016260162601599</v>
      </c>
      <c r="T4" s="14">
        <v>248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8.0848298611111133E-2</v>
      </c>
      <c r="AD4" s="25">
        <f t="shared" ref="AD4:AD32" si="12">IFERROR(AB4*AC4*D4*2,0)</f>
        <v>-1.0041358687500002</v>
      </c>
      <c r="AE4" s="25">
        <v>-6.18</v>
      </c>
      <c r="AF4" s="25">
        <v>-19.26327435897436</v>
      </c>
      <c r="AG4" s="25">
        <v>0</v>
      </c>
    </row>
    <row r="5" spans="1:33" ht="15.75" customHeight="1" x14ac:dyDescent="0.2">
      <c r="A5" s="28" t="s">
        <v>35</v>
      </c>
      <c r="B5" s="28" t="s">
        <v>1202</v>
      </c>
      <c r="C5" s="15">
        <f t="shared" si="4"/>
        <v>45.615000000000002</v>
      </c>
      <c r="D5" s="29">
        <v>8</v>
      </c>
      <c r="E5" s="29">
        <v>0</v>
      </c>
      <c r="F5" s="30">
        <v>364.92</v>
      </c>
      <c r="G5" s="30">
        <v>0</v>
      </c>
      <c r="H5" s="31">
        <f t="shared" si="1"/>
        <v>0</v>
      </c>
      <c r="I5" s="31">
        <f t="shared" si="2"/>
        <v>0.28976818385642461</v>
      </c>
      <c r="J5" s="32">
        <f t="shared" si="5"/>
        <v>105.74220565288648</v>
      </c>
      <c r="K5" s="32">
        <f t="shared" si="3"/>
        <v>13.21777570661081</v>
      </c>
      <c r="L5" s="29">
        <v>48</v>
      </c>
      <c r="M5" s="33">
        <f t="shared" si="6"/>
        <v>0.16666666666666666</v>
      </c>
      <c r="N5" s="29">
        <v>50</v>
      </c>
      <c r="O5" s="34">
        <f t="shared" ref="O5:P5" si="13">D5/7</f>
        <v>1.1428571428571428</v>
      </c>
      <c r="P5" s="34">
        <f t="shared" si="13"/>
        <v>0</v>
      </c>
      <c r="Q5" s="29">
        <f t="shared" si="8"/>
        <v>43</v>
      </c>
      <c r="R5" s="29"/>
      <c r="S5" s="35">
        <v>1.63636363636363</v>
      </c>
      <c r="T5" s="28">
        <v>248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8.0941981460023196E-2</v>
      </c>
      <c r="AD5" s="39">
        <f t="shared" si="12"/>
        <v>-0.89359947531865602</v>
      </c>
      <c r="AE5" s="39">
        <v>-6.18</v>
      </c>
      <c r="AF5" s="39">
        <v>-19.26327435897436</v>
      </c>
      <c r="AG5" s="39">
        <v>0</v>
      </c>
    </row>
    <row r="6" spans="1:33" ht="15.75" customHeight="1" x14ac:dyDescent="0.2">
      <c r="A6" s="28" t="s">
        <v>37</v>
      </c>
      <c r="B6" s="28" t="s">
        <v>494</v>
      </c>
      <c r="C6" s="15">
        <f t="shared" si="4"/>
        <v>47.387500000000003</v>
      </c>
      <c r="D6" s="29">
        <v>16</v>
      </c>
      <c r="E6" s="29">
        <v>0</v>
      </c>
      <c r="F6" s="30">
        <v>758.2</v>
      </c>
      <c r="G6" s="30">
        <v>0</v>
      </c>
      <c r="H6" s="31">
        <f t="shared" si="1"/>
        <v>0</v>
      </c>
      <c r="I6" s="31">
        <f t="shared" si="2"/>
        <v>0.31072603511352798</v>
      </c>
      <c r="J6" s="32">
        <f t="shared" si="5"/>
        <v>235.59247982307693</v>
      </c>
      <c r="K6" s="32">
        <f t="shared" si="3"/>
        <v>14.724529988942308</v>
      </c>
      <c r="L6" s="29">
        <v>48</v>
      </c>
      <c r="M6" s="33">
        <f t="shared" si="6"/>
        <v>0.33333333333333331</v>
      </c>
      <c r="N6" s="29">
        <v>28</v>
      </c>
      <c r="O6" s="34">
        <f t="shared" ref="O6:P6" si="14">D6/7</f>
        <v>2.2857142857142856</v>
      </c>
      <c r="P6" s="34">
        <f t="shared" si="14"/>
        <v>0</v>
      </c>
      <c r="Q6" s="29">
        <f t="shared" si="8"/>
        <v>12</v>
      </c>
      <c r="R6" s="29"/>
      <c r="S6" s="35">
        <v>1.94366197183098</v>
      </c>
      <c r="T6" s="28">
        <v>248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8.0848298611111133E-2</v>
      </c>
      <c r="AD6" s="39">
        <f t="shared" si="12"/>
        <v>-1.7851304333333338</v>
      </c>
      <c r="AE6" s="39">
        <v>-6.18</v>
      </c>
      <c r="AF6" s="39">
        <v>-19.26327435897436</v>
      </c>
      <c r="AG6" s="39">
        <v>0</v>
      </c>
    </row>
    <row r="7" spans="1:33" ht="15.75" customHeight="1" x14ac:dyDescent="0.2">
      <c r="A7" s="28" t="s">
        <v>39</v>
      </c>
      <c r="B7" s="28" t="s">
        <v>1203</v>
      </c>
      <c r="C7" s="15">
        <f t="shared" si="4"/>
        <v>51.132857142857141</v>
      </c>
      <c r="D7" s="29">
        <v>7</v>
      </c>
      <c r="E7" s="29">
        <v>0</v>
      </c>
      <c r="F7" s="30">
        <v>357.93</v>
      </c>
      <c r="G7" s="30">
        <v>0</v>
      </c>
      <c r="H7" s="31">
        <f t="shared" si="1"/>
        <v>0</v>
      </c>
      <c r="I7" s="31">
        <f t="shared" si="2"/>
        <v>0.3502265384924319</v>
      </c>
      <c r="J7" s="32">
        <f t="shared" si="5"/>
        <v>125.35658492259616</v>
      </c>
      <c r="K7" s="32">
        <f t="shared" si="3"/>
        <v>17.90808356037088</v>
      </c>
      <c r="L7" s="29">
        <v>53</v>
      </c>
      <c r="M7" s="33">
        <f t="shared" si="6"/>
        <v>0.13207547169811321</v>
      </c>
      <c r="N7" s="29">
        <v>12</v>
      </c>
      <c r="O7" s="34">
        <f t="shared" ref="O7:P7" si="15">D7/7</f>
        <v>1</v>
      </c>
      <c r="P7" s="34">
        <f t="shared" si="15"/>
        <v>0</v>
      </c>
      <c r="Q7" s="29">
        <f t="shared" si="8"/>
        <v>12</v>
      </c>
      <c r="R7" s="29"/>
      <c r="S7" s="35">
        <v>2.4955752212389299</v>
      </c>
      <c r="T7" s="28">
        <v>248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8.0848298611111133E-2</v>
      </c>
      <c r="AD7" s="39">
        <f t="shared" si="12"/>
        <v>-0.78099456458333349</v>
      </c>
      <c r="AE7" s="39">
        <v>-6.18</v>
      </c>
      <c r="AF7" s="39">
        <v>-19.26327435897436</v>
      </c>
      <c r="AG7" s="39">
        <v>0</v>
      </c>
    </row>
    <row r="8" spans="1:33" ht="15.75" customHeight="1" x14ac:dyDescent="0.2">
      <c r="A8" s="28" t="s">
        <v>41</v>
      </c>
      <c r="B8" s="28" t="s">
        <v>1204</v>
      </c>
      <c r="C8" s="15">
        <f t="shared" si="4"/>
        <v>53.49</v>
      </c>
      <c r="D8" s="29">
        <v>2</v>
      </c>
      <c r="E8" s="29">
        <v>0</v>
      </c>
      <c r="F8" s="30">
        <v>106.98</v>
      </c>
      <c r="G8" s="30">
        <v>0</v>
      </c>
      <c r="H8" s="31">
        <f t="shared" si="1"/>
        <v>0</v>
      </c>
      <c r="I8" s="31">
        <f t="shared" si="2"/>
        <v>0.3723112609444133</v>
      </c>
      <c r="J8" s="32">
        <f t="shared" si="5"/>
        <v>39.829858695833337</v>
      </c>
      <c r="K8" s="32">
        <f t="shared" si="3"/>
        <v>19.914929347916669</v>
      </c>
      <c r="L8" s="29">
        <v>37</v>
      </c>
      <c r="M8" s="33">
        <f t="shared" si="6"/>
        <v>5.4054054054054057E-2</v>
      </c>
      <c r="N8" s="29">
        <v>11</v>
      </c>
      <c r="O8" s="34">
        <f t="shared" ref="O8:P8" si="16">D8/7</f>
        <v>0.2857142857142857</v>
      </c>
      <c r="P8" s="34">
        <f t="shared" si="16"/>
        <v>0</v>
      </c>
      <c r="Q8" s="29">
        <f t="shared" si="8"/>
        <v>38</v>
      </c>
      <c r="R8" s="29"/>
      <c r="S8" s="35">
        <v>2.7322404371584699</v>
      </c>
      <c r="T8" s="28">
        <v>248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8.0848298611111133E-2</v>
      </c>
      <c r="AD8" s="39">
        <f t="shared" si="12"/>
        <v>-0.22314130416666672</v>
      </c>
      <c r="AE8" s="39">
        <v>-6.18</v>
      </c>
      <c r="AF8" s="39">
        <v>-19.260000000000002</v>
      </c>
      <c r="AG8" s="39">
        <v>0</v>
      </c>
    </row>
    <row r="9" spans="1:33" ht="15.75" customHeight="1" x14ac:dyDescent="0.2">
      <c r="A9" s="28" t="s">
        <v>43</v>
      </c>
      <c r="B9" s="28" t="s">
        <v>101</v>
      </c>
      <c r="C9" s="15">
        <f t="shared" si="4"/>
        <v>59.989999999999995</v>
      </c>
      <c r="D9" s="29">
        <v>5</v>
      </c>
      <c r="E9" s="29">
        <v>0</v>
      </c>
      <c r="F9" s="30">
        <v>299.95</v>
      </c>
      <c r="G9" s="30">
        <v>0</v>
      </c>
      <c r="H9" s="31">
        <f t="shared" si="1"/>
        <v>0</v>
      </c>
      <c r="I9" s="31">
        <f t="shared" si="2"/>
        <v>0.42056348902968932</v>
      </c>
      <c r="J9" s="32">
        <f t="shared" si="5"/>
        <v>126.1480185344553</v>
      </c>
      <c r="K9" s="32">
        <f t="shared" si="3"/>
        <v>25.229603706891062</v>
      </c>
      <c r="L9" s="29">
        <v>32</v>
      </c>
      <c r="M9" s="33">
        <f t="shared" si="6"/>
        <v>0.15625</v>
      </c>
      <c r="N9" s="29">
        <v>9</v>
      </c>
      <c r="O9" s="34">
        <f t="shared" ref="O9:P9" si="17">D9/7</f>
        <v>0.7142857142857143</v>
      </c>
      <c r="P9" s="34">
        <f t="shared" si="17"/>
        <v>0</v>
      </c>
      <c r="Q9" s="29">
        <f t="shared" si="8"/>
        <v>12</v>
      </c>
      <c r="R9" s="29"/>
      <c r="S9" s="35">
        <v>1.9186991869918699</v>
      </c>
      <c r="T9" s="28">
        <v>5248</v>
      </c>
      <c r="U9" s="36">
        <v>2600</v>
      </c>
      <c r="V9" s="37" t="s">
        <v>1205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8.0848298611111133E-2</v>
      </c>
      <c r="AD9" s="39">
        <f t="shared" si="12"/>
        <v>-0.55785326041666683</v>
      </c>
      <c r="AE9" s="39">
        <v>-6.18</v>
      </c>
      <c r="AF9" s="39">
        <v>-19.4703256410256</v>
      </c>
      <c r="AG9" s="39">
        <v>0</v>
      </c>
    </row>
    <row r="10" spans="1:33" ht="15.75" customHeight="1" x14ac:dyDescent="0.2">
      <c r="A10" s="28" t="s">
        <v>44</v>
      </c>
      <c r="B10" s="28" t="s">
        <v>101</v>
      </c>
      <c r="C10" s="15">
        <f t="shared" si="4"/>
        <v>29.995000000000001</v>
      </c>
      <c r="D10" s="29">
        <v>4</v>
      </c>
      <c r="E10" s="29">
        <v>0</v>
      </c>
      <c r="F10" s="30">
        <v>119.98</v>
      </c>
      <c r="G10" s="30">
        <v>0</v>
      </c>
      <c r="H10" s="31">
        <f t="shared" si="1"/>
        <v>0</v>
      </c>
      <c r="I10" s="31">
        <f t="shared" si="2"/>
        <v>-8.8730219406211591E-3</v>
      </c>
      <c r="J10" s="32">
        <f t="shared" si="5"/>
        <v>-1.0645851724357267</v>
      </c>
      <c r="K10" s="32">
        <f t="shared" si="3"/>
        <v>-0.26614629310893168</v>
      </c>
      <c r="L10" s="29">
        <v>20</v>
      </c>
      <c r="M10" s="33">
        <f t="shared" si="6"/>
        <v>0.2</v>
      </c>
      <c r="N10" s="29">
        <v>7</v>
      </c>
      <c r="O10" s="34">
        <f t="shared" ref="O10:P10" si="18">D10/7</f>
        <v>0.5714285714285714</v>
      </c>
      <c r="P10" s="34">
        <f t="shared" si="18"/>
        <v>0</v>
      </c>
      <c r="Q10" s="29">
        <f t="shared" si="8"/>
        <v>12</v>
      </c>
      <c r="R10" s="29"/>
      <c r="S10" s="35">
        <v>2.2433862433862402</v>
      </c>
      <c r="T10" s="28">
        <v>2944</v>
      </c>
      <c r="U10" s="36">
        <v>2600</v>
      </c>
      <c r="V10" s="37" t="s">
        <v>1206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8.0848298611111133E-2</v>
      </c>
      <c r="AD10" s="39">
        <f t="shared" si="12"/>
        <v>-0.44628260833333344</v>
      </c>
      <c r="AE10" s="39">
        <v>-6.18</v>
      </c>
      <c r="AF10" s="39">
        <v>-19.4703256410256</v>
      </c>
      <c r="AG10" s="39">
        <v>0</v>
      </c>
    </row>
    <row r="11" spans="1:33" ht="15.75" customHeight="1" x14ac:dyDescent="0.2">
      <c r="A11" s="28" t="s">
        <v>45</v>
      </c>
      <c r="B11" s="28" t="s">
        <v>1207</v>
      </c>
      <c r="C11" s="15">
        <f t="shared" si="4"/>
        <v>59.99</v>
      </c>
      <c r="D11" s="29">
        <v>2</v>
      </c>
      <c r="E11" s="29">
        <v>0</v>
      </c>
      <c r="F11" s="30">
        <v>119.98</v>
      </c>
      <c r="G11" s="30">
        <v>0</v>
      </c>
      <c r="H11" s="31">
        <f t="shared" si="1"/>
        <v>0</v>
      </c>
      <c r="I11" s="31">
        <f t="shared" si="2"/>
        <v>0.42056348902968943</v>
      </c>
      <c r="J11" s="32">
        <f t="shared" si="5"/>
        <v>50.459207413782138</v>
      </c>
      <c r="K11" s="32">
        <f t="shared" si="3"/>
        <v>25.229603706891069</v>
      </c>
      <c r="L11" s="29">
        <v>0</v>
      </c>
      <c r="M11" s="33" t="str">
        <f t="shared" si="6"/>
        <v>-</v>
      </c>
      <c r="N11" s="29">
        <v>6</v>
      </c>
      <c r="O11" s="34">
        <f t="shared" ref="O11:P11" si="19">D11/7</f>
        <v>0.2857142857142857</v>
      </c>
      <c r="P11" s="34">
        <f t="shared" si="19"/>
        <v>0</v>
      </c>
      <c r="Q11" s="29">
        <f t="shared" si="8"/>
        <v>21</v>
      </c>
      <c r="R11" s="29"/>
      <c r="S11" s="35">
        <v>2.51655629139072</v>
      </c>
      <c r="T11" s="28">
        <v>448</v>
      </c>
      <c r="U11" s="36">
        <v>96</v>
      </c>
      <c r="V11" s="37" t="s">
        <v>1208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8.0848298611111133E-2</v>
      </c>
      <c r="AD11" s="39">
        <f t="shared" si="12"/>
        <v>-0.22314130416666672</v>
      </c>
      <c r="AE11" s="39">
        <v>-6.18</v>
      </c>
      <c r="AF11" s="39">
        <v>-19.4703256410256</v>
      </c>
      <c r="AG11" s="39">
        <v>0</v>
      </c>
    </row>
    <row r="12" spans="1:33" ht="15.75" customHeight="1" x14ac:dyDescent="0.2">
      <c r="A12" s="28" t="s">
        <v>46</v>
      </c>
      <c r="B12" s="28" t="s">
        <v>154</v>
      </c>
      <c r="C12" s="15">
        <f t="shared" si="4"/>
        <v>59.99</v>
      </c>
      <c r="D12" s="29">
        <v>1</v>
      </c>
      <c r="E12" s="29">
        <v>0</v>
      </c>
      <c r="F12" s="30">
        <v>59.99</v>
      </c>
      <c r="G12" s="30">
        <v>0</v>
      </c>
      <c r="H12" s="31">
        <f t="shared" si="1"/>
        <v>0</v>
      </c>
      <c r="I12" s="31">
        <f t="shared" si="2"/>
        <v>0.42056348902968943</v>
      </c>
      <c r="J12" s="32">
        <f t="shared" si="5"/>
        <v>25.229603706891069</v>
      </c>
      <c r="K12" s="32">
        <f t="shared" si="3"/>
        <v>25.229603706891069</v>
      </c>
      <c r="L12" s="29">
        <v>26</v>
      </c>
      <c r="M12" s="33">
        <f t="shared" si="6"/>
        <v>3.8461538461538464E-2</v>
      </c>
      <c r="N12" s="29">
        <v>6</v>
      </c>
      <c r="O12" s="34">
        <f t="shared" ref="O12:P12" si="20">D12/7</f>
        <v>0.14285714285714285</v>
      </c>
      <c r="P12" s="34">
        <f t="shared" si="20"/>
        <v>0</v>
      </c>
      <c r="Q12" s="29">
        <f t="shared" si="8"/>
        <v>42</v>
      </c>
      <c r="R12" s="29"/>
      <c r="S12" s="35">
        <v>2.6771653543306999</v>
      </c>
      <c r="T12" s="28">
        <v>248</v>
      </c>
      <c r="U12" s="36">
        <v>96</v>
      </c>
      <c r="V12" s="37" t="s">
        <v>1209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8.0848298611111133E-2</v>
      </c>
      <c r="AD12" s="39">
        <f t="shared" si="12"/>
        <v>-0.11157065208333336</v>
      </c>
      <c r="AE12" s="39">
        <v>-6.18</v>
      </c>
      <c r="AF12" s="39">
        <v>-19.4703256410256</v>
      </c>
      <c r="AG12" s="39">
        <v>0</v>
      </c>
    </row>
    <row r="13" spans="1:33" ht="15.75" customHeight="1" x14ac:dyDescent="0.2">
      <c r="A13" s="28" t="s">
        <v>47</v>
      </c>
      <c r="B13" s="28" t="s">
        <v>154</v>
      </c>
      <c r="C13" s="15">
        <f t="shared" si="4"/>
        <v>59.99</v>
      </c>
      <c r="D13" s="29">
        <v>3</v>
      </c>
      <c r="E13" s="29">
        <v>0</v>
      </c>
      <c r="F13" s="32">
        <v>179.97</v>
      </c>
      <c r="G13" s="30">
        <v>0</v>
      </c>
      <c r="H13" s="31">
        <f t="shared" si="1"/>
        <v>0</v>
      </c>
      <c r="I13" s="31">
        <f t="shared" si="2"/>
        <v>0.41874694695643727</v>
      </c>
      <c r="J13" s="32">
        <f t="shared" si="5"/>
        <v>75.361888043750014</v>
      </c>
      <c r="K13" s="32">
        <f t="shared" si="3"/>
        <v>25.120629347916672</v>
      </c>
      <c r="L13" s="29">
        <v>26</v>
      </c>
      <c r="M13" s="33">
        <f t="shared" si="6"/>
        <v>0.11538461538461539</v>
      </c>
      <c r="N13" s="29">
        <v>2</v>
      </c>
      <c r="O13" s="34">
        <f t="shared" ref="O13:P13" si="21">D13/7</f>
        <v>0.42857142857142855</v>
      </c>
      <c r="P13" s="34">
        <f t="shared" si="21"/>
        <v>0</v>
      </c>
      <c r="Q13" s="29">
        <f t="shared" si="8"/>
        <v>4</v>
      </c>
      <c r="R13" s="29"/>
      <c r="S13" s="35">
        <v>2.63492063492063</v>
      </c>
      <c r="T13" s="28">
        <v>248</v>
      </c>
      <c r="U13" s="36">
        <v>96</v>
      </c>
      <c r="V13" s="37" t="s">
        <v>1210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8.0848298611111133E-2</v>
      </c>
      <c r="AD13" s="39">
        <f t="shared" si="12"/>
        <v>-0.33471195625000005</v>
      </c>
      <c r="AE13" s="39">
        <v>-6.18</v>
      </c>
      <c r="AF13" s="39">
        <v>-19.5793</v>
      </c>
      <c r="AG13" s="39">
        <v>0</v>
      </c>
    </row>
    <row r="14" spans="1:33" ht="15.75" customHeight="1" x14ac:dyDescent="0.2">
      <c r="A14" s="28" t="s">
        <v>48</v>
      </c>
      <c r="B14" s="28"/>
      <c r="C14" s="15">
        <f t="shared" si="4"/>
        <v>59.99</v>
      </c>
      <c r="D14" s="29">
        <v>3</v>
      </c>
      <c r="E14" s="29">
        <v>0</v>
      </c>
      <c r="F14" s="32">
        <v>179.97</v>
      </c>
      <c r="G14" s="30">
        <v>0</v>
      </c>
      <c r="H14" s="31">
        <f t="shared" si="1"/>
        <v>0</v>
      </c>
      <c r="I14" s="31">
        <f t="shared" si="2"/>
        <v>0.41874694695643727</v>
      </c>
      <c r="J14" s="32">
        <f t="shared" si="5"/>
        <v>75.361888043750014</v>
      </c>
      <c r="K14" s="32">
        <f t="shared" si="3"/>
        <v>25.120629347916672</v>
      </c>
      <c r="L14" s="29">
        <v>22</v>
      </c>
      <c r="M14" s="33">
        <f t="shared" si="6"/>
        <v>0.13636363636363635</v>
      </c>
      <c r="N14" s="29">
        <v>0</v>
      </c>
      <c r="O14" s="34">
        <f t="shared" ref="O14:P14" si="22">D14/7</f>
        <v>0.42857142857142855</v>
      </c>
      <c r="P14" s="34">
        <f t="shared" si="22"/>
        <v>0</v>
      </c>
      <c r="Q14" s="29">
        <f t="shared" si="8"/>
        <v>0</v>
      </c>
      <c r="R14" s="29"/>
      <c r="S14" s="35">
        <v>1.74233128834355</v>
      </c>
      <c r="T14" s="28">
        <v>472</v>
      </c>
      <c r="U14" s="36">
        <v>96</v>
      </c>
      <c r="V14" s="37" t="s">
        <v>1210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8.0848298611111133E-2</v>
      </c>
      <c r="AD14" s="39">
        <f t="shared" si="12"/>
        <v>-0.33471195625000005</v>
      </c>
      <c r="AE14" s="39">
        <v>-6.18</v>
      </c>
      <c r="AF14" s="39">
        <v>-19.5793</v>
      </c>
      <c r="AG14" s="39">
        <v>0</v>
      </c>
    </row>
    <row r="15" spans="1:33" ht="15.75" customHeight="1" x14ac:dyDescent="0.2">
      <c r="A15" s="28" t="s">
        <v>49</v>
      </c>
      <c r="B15" s="28"/>
      <c r="C15" s="15">
        <f t="shared" si="4"/>
        <v>0</v>
      </c>
      <c r="D15" s="29">
        <v>1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-25.870870652083333</v>
      </c>
      <c r="K15" s="32">
        <f t="shared" si="3"/>
        <v>-25.870870652083333</v>
      </c>
      <c r="L15" s="29">
        <v>30</v>
      </c>
      <c r="M15" s="33">
        <f t="shared" si="6"/>
        <v>3.3333333333333333E-2</v>
      </c>
      <c r="N15" s="29">
        <v>2</v>
      </c>
      <c r="O15" s="34">
        <f t="shared" ref="O15:P15" si="23">D15/7</f>
        <v>0.14285714285714285</v>
      </c>
      <c r="P15" s="34">
        <f t="shared" si="23"/>
        <v>0</v>
      </c>
      <c r="Q15" s="29">
        <f t="shared" si="8"/>
        <v>14</v>
      </c>
      <c r="R15" s="29"/>
      <c r="S15" s="35">
        <v>2.125</v>
      </c>
      <c r="T15" s="28">
        <v>472</v>
      </c>
      <c r="U15" s="36">
        <v>96</v>
      </c>
      <c r="V15" s="37" t="s">
        <v>1210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8.0848298611111133E-2</v>
      </c>
      <c r="AD15" s="39">
        <f t="shared" si="12"/>
        <v>-0.11157065208333336</v>
      </c>
      <c r="AE15" s="39">
        <v>-6.18</v>
      </c>
      <c r="AF15" s="39">
        <v>-19.5793</v>
      </c>
      <c r="AG15" s="39">
        <v>0</v>
      </c>
    </row>
    <row r="16" spans="1:33" ht="15.75" customHeight="1" x14ac:dyDescent="0.2">
      <c r="A16" s="28" t="s">
        <v>50</v>
      </c>
      <c r="B16" s="28"/>
      <c r="C16" s="15">
        <f t="shared" si="4"/>
        <v>59.99</v>
      </c>
      <c r="D16" s="29">
        <v>1</v>
      </c>
      <c r="E16" s="29">
        <v>0</v>
      </c>
      <c r="F16" s="32">
        <v>59.99</v>
      </c>
      <c r="G16" s="30">
        <v>0</v>
      </c>
      <c r="H16" s="31">
        <f t="shared" si="1"/>
        <v>0</v>
      </c>
      <c r="I16" s="31">
        <f t="shared" si="2"/>
        <v>0.41874694695643722</v>
      </c>
      <c r="J16" s="32">
        <f t="shared" si="5"/>
        <v>25.120629347916669</v>
      </c>
      <c r="K16" s="32">
        <f t="shared" si="3"/>
        <v>25.120629347916669</v>
      </c>
      <c r="L16" s="29">
        <v>22</v>
      </c>
      <c r="M16" s="33">
        <f t="shared" si="6"/>
        <v>4.5454545454545456E-2</v>
      </c>
      <c r="N16" s="29">
        <v>0</v>
      </c>
      <c r="O16" s="34">
        <f t="shared" ref="O16:P16" si="24">D16/7</f>
        <v>0.14285714285714285</v>
      </c>
      <c r="P16" s="34">
        <f t="shared" si="24"/>
        <v>0</v>
      </c>
      <c r="Q16" s="29">
        <f t="shared" si="8"/>
        <v>0</v>
      </c>
      <c r="R16" s="29"/>
      <c r="S16" s="35">
        <v>2.1946902654867202</v>
      </c>
      <c r="T16" s="28">
        <v>472</v>
      </c>
      <c r="U16" s="36">
        <v>96</v>
      </c>
      <c r="V16" s="37" t="s">
        <v>1211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8.0848298611111133E-2</v>
      </c>
      <c r="AD16" s="39">
        <f t="shared" si="12"/>
        <v>-0.11157065208333336</v>
      </c>
      <c r="AE16" s="39">
        <v>-6.18</v>
      </c>
      <c r="AF16" s="39">
        <v>-19.5793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472</v>
      </c>
      <c r="U17" s="36">
        <v>96</v>
      </c>
      <c r="V17" s="37" t="s">
        <v>1212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-19.5793</v>
      </c>
      <c r="AG17" s="39">
        <v>0</v>
      </c>
    </row>
    <row r="18" spans="1:33" ht="15.75" customHeight="1" x14ac:dyDescent="0.2">
      <c r="A18" s="28" t="s">
        <v>52</v>
      </c>
      <c r="B18" s="28" t="s">
        <v>154</v>
      </c>
      <c r="C18" s="15">
        <f t="shared" si="4"/>
        <v>0</v>
      </c>
      <c r="D18" s="29">
        <v>1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-25.870870652083333</v>
      </c>
      <c r="K18" s="32">
        <f t="shared" si="3"/>
        <v>-25.870870652083333</v>
      </c>
      <c r="L18" s="29">
        <v>0</v>
      </c>
      <c r="M18" s="33" t="str">
        <f t="shared" si="6"/>
        <v>-</v>
      </c>
      <c r="N18" s="29">
        <v>31</v>
      </c>
      <c r="O18" s="34">
        <f t="shared" ref="O18:P18" si="26">D18/7</f>
        <v>0.14285714285714285</v>
      </c>
      <c r="P18" s="34">
        <f t="shared" si="26"/>
        <v>0</v>
      </c>
      <c r="Q18" s="29">
        <f t="shared" si="8"/>
        <v>217</v>
      </c>
      <c r="R18" s="29"/>
      <c r="S18" s="35">
        <v>1.3525179856115099</v>
      </c>
      <c r="T18" s="28">
        <v>368</v>
      </c>
      <c r="U18" s="36">
        <v>48</v>
      </c>
      <c r="V18" s="37" t="s">
        <v>1213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8.0848298611111133E-2</v>
      </c>
      <c r="AD18" s="39">
        <f t="shared" si="12"/>
        <v>-0.11157065208333336</v>
      </c>
      <c r="AE18" s="39">
        <v>-6.18</v>
      </c>
      <c r="AF18" s="39">
        <v>-19.5793</v>
      </c>
      <c r="AG18" s="39">
        <v>0</v>
      </c>
    </row>
    <row r="19" spans="1:33" ht="15.75" customHeight="1" x14ac:dyDescent="0.2">
      <c r="A19" s="28" t="s">
        <v>54</v>
      </c>
      <c r="B19" s="28" t="s">
        <v>154</v>
      </c>
      <c r="C19" s="15">
        <f t="shared" si="4"/>
        <v>52.491250000000001</v>
      </c>
      <c r="D19" s="29">
        <v>8</v>
      </c>
      <c r="E19" s="29">
        <v>0</v>
      </c>
      <c r="F19" s="32">
        <v>419.93</v>
      </c>
      <c r="G19" s="30">
        <v>0</v>
      </c>
      <c r="H19" s="31">
        <f t="shared" si="1"/>
        <v>0</v>
      </c>
      <c r="I19" s="31">
        <f t="shared" si="2"/>
        <v>0.35713936795021384</v>
      </c>
      <c r="J19" s="32">
        <f t="shared" si="5"/>
        <v>149.97353478333329</v>
      </c>
      <c r="K19" s="32">
        <f t="shared" si="3"/>
        <v>18.746691847916662</v>
      </c>
      <c r="L19" s="29">
        <v>24</v>
      </c>
      <c r="M19" s="33">
        <f t="shared" si="6"/>
        <v>0.33333333333333331</v>
      </c>
      <c r="N19" s="29">
        <v>96</v>
      </c>
      <c r="O19" s="34">
        <f t="shared" ref="O19:P19" si="27">D19/7</f>
        <v>1.1428571428571428</v>
      </c>
      <c r="P19" s="34">
        <f t="shared" si="27"/>
        <v>0</v>
      </c>
      <c r="Q19" s="29">
        <f t="shared" si="8"/>
        <v>84</v>
      </c>
      <c r="R19" s="29"/>
      <c r="S19" s="35">
        <v>0.82474226804123696</v>
      </c>
      <c r="T19" s="28">
        <v>224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8.0848298611111133E-2</v>
      </c>
      <c r="AD19" s="39">
        <f t="shared" si="12"/>
        <v>-0.89256521666666688</v>
      </c>
      <c r="AE19" s="39">
        <v>-6.18</v>
      </c>
      <c r="AF19" s="39">
        <v>-19.579300000000003</v>
      </c>
      <c r="AG19" s="39">
        <v>0</v>
      </c>
    </row>
    <row r="20" spans="1:33" ht="15.75" customHeight="1" x14ac:dyDescent="0.2">
      <c r="A20" s="28" t="s">
        <v>55</v>
      </c>
      <c r="B20" s="28" t="s">
        <v>289</v>
      </c>
      <c r="C20" s="15">
        <f t="shared" si="4"/>
        <v>59.99</v>
      </c>
      <c r="D20" s="29">
        <v>2</v>
      </c>
      <c r="E20" s="29">
        <v>0</v>
      </c>
      <c r="F20" s="32">
        <v>119.98</v>
      </c>
      <c r="G20" s="30">
        <v>0</v>
      </c>
      <c r="H20" s="31">
        <f t="shared" si="1"/>
        <v>0</v>
      </c>
      <c r="I20" s="31">
        <f t="shared" si="2"/>
        <v>0.41874694695643716</v>
      </c>
      <c r="J20" s="32">
        <f t="shared" si="5"/>
        <v>50.241258695833331</v>
      </c>
      <c r="K20" s="32">
        <f t="shared" si="3"/>
        <v>25.120629347916665</v>
      </c>
      <c r="L20" s="29">
        <v>23</v>
      </c>
      <c r="M20" s="33">
        <f t="shared" si="6"/>
        <v>8.6956521739130432E-2</v>
      </c>
      <c r="N20" s="29">
        <v>94</v>
      </c>
      <c r="O20" s="34">
        <f t="shared" ref="O20:P20" si="28">D20/7</f>
        <v>0.2857142857142857</v>
      </c>
      <c r="P20" s="34">
        <f t="shared" si="28"/>
        <v>0</v>
      </c>
      <c r="Q20" s="29">
        <f t="shared" si="8"/>
        <v>329</v>
      </c>
      <c r="R20" s="29"/>
      <c r="S20" s="35">
        <v>0.73170731707317005</v>
      </c>
      <c r="T20" s="28">
        <v>224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8.0848298611111133E-2</v>
      </c>
      <c r="AD20" s="39">
        <f t="shared" si="12"/>
        <v>-0.22314130416666672</v>
      </c>
      <c r="AE20" s="39">
        <v>-6.18</v>
      </c>
      <c r="AF20" s="39">
        <v>-19.579300000000003</v>
      </c>
      <c r="AG20" s="39">
        <v>0</v>
      </c>
    </row>
    <row r="21" spans="1:33" ht="15.75" customHeight="1" x14ac:dyDescent="0.2">
      <c r="A21" s="28" t="s">
        <v>56</v>
      </c>
      <c r="B21" s="28" t="s">
        <v>1214</v>
      </c>
      <c r="C21" s="15">
        <f t="shared" si="4"/>
        <v>0</v>
      </c>
      <c r="D21" s="29">
        <v>1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-25.870870652083337</v>
      </c>
      <c r="K21" s="32">
        <f t="shared" si="3"/>
        <v>-25.870870652083337</v>
      </c>
      <c r="L21" s="29">
        <v>14</v>
      </c>
      <c r="M21" s="33">
        <f t="shared" si="6"/>
        <v>7.1428571428571425E-2</v>
      </c>
      <c r="N21" s="29">
        <v>93</v>
      </c>
      <c r="O21" s="34">
        <f t="shared" ref="O21:P21" si="29">D21/7</f>
        <v>0.14285714285714285</v>
      </c>
      <c r="P21" s="34">
        <f t="shared" si="29"/>
        <v>0</v>
      </c>
      <c r="Q21" s="29">
        <f t="shared" si="8"/>
        <v>651</v>
      </c>
      <c r="R21" s="29"/>
      <c r="S21" s="35">
        <v>0.69565217391304301</v>
      </c>
      <c r="T21" s="28">
        <v>224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8.0848298611111133E-2</v>
      </c>
      <c r="AD21" s="39">
        <f t="shared" si="12"/>
        <v>-0.11157065208333336</v>
      </c>
      <c r="AE21" s="39">
        <v>-6.18</v>
      </c>
      <c r="AF21" s="39">
        <v>-19.579300000000003</v>
      </c>
      <c r="AG21" s="39">
        <v>0</v>
      </c>
    </row>
    <row r="22" spans="1:33" ht="15.75" customHeight="1" x14ac:dyDescent="0.2">
      <c r="A22" s="28" t="s">
        <v>57</v>
      </c>
      <c r="B22" s="28" t="s">
        <v>1215</v>
      </c>
      <c r="C22" s="15">
        <f t="shared" si="4"/>
        <v>38.729999999999997</v>
      </c>
      <c r="D22" s="29">
        <v>2</v>
      </c>
      <c r="E22" s="29">
        <v>0</v>
      </c>
      <c r="F22" s="30">
        <v>77.459999999999994</v>
      </c>
      <c r="G22" s="30">
        <v>0</v>
      </c>
      <c r="H22" s="31">
        <f t="shared" si="1"/>
        <v>0</v>
      </c>
      <c r="I22" s="31">
        <f t="shared" si="2"/>
        <v>0.18201986439237441</v>
      </c>
      <c r="J22" s="32">
        <f t="shared" si="5"/>
        <v>14.099258695833321</v>
      </c>
      <c r="K22" s="32">
        <f t="shared" si="3"/>
        <v>7.0496293479166603</v>
      </c>
      <c r="L22" s="29">
        <v>0</v>
      </c>
      <c r="M22" s="33" t="str">
        <f t="shared" si="6"/>
        <v>-</v>
      </c>
      <c r="N22" s="29">
        <v>94</v>
      </c>
      <c r="O22" s="34">
        <f t="shared" ref="O22:P22" si="30">D22/7</f>
        <v>0.2857142857142857</v>
      </c>
      <c r="P22" s="34">
        <f t="shared" si="30"/>
        <v>0</v>
      </c>
      <c r="Q22" s="29">
        <f t="shared" si="8"/>
        <v>329</v>
      </c>
      <c r="R22" s="29"/>
      <c r="S22" s="35">
        <v>0.44444444444444398</v>
      </c>
      <c r="T22" s="28">
        <v>224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8.0848298611111133E-2</v>
      </c>
      <c r="AD22" s="39">
        <f t="shared" si="12"/>
        <v>-0.22314130416666672</v>
      </c>
      <c r="AE22" s="39">
        <v>-6.18</v>
      </c>
      <c r="AF22" s="39">
        <v>-19.579300000000003</v>
      </c>
      <c r="AG22" s="39">
        <v>0</v>
      </c>
    </row>
    <row r="23" spans="1:33" ht="15.75" customHeight="1" x14ac:dyDescent="0.2">
      <c r="A23" s="28" t="s">
        <v>58</v>
      </c>
      <c r="B23" s="28" t="s">
        <v>1216</v>
      </c>
      <c r="C23" s="15">
        <f t="shared" si="4"/>
        <v>37.072499999999998</v>
      </c>
      <c r="D23" s="29">
        <v>8</v>
      </c>
      <c r="E23" s="29">
        <v>0</v>
      </c>
      <c r="F23" s="32">
        <v>296.58</v>
      </c>
      <c r="G23" s="30">
        <v>0</v>
      </c>
      <c r="H23" s="31">
        <f t="shared" si="1"/>
        <v>0</v>
      </c>
      <c r="I23" s="31">
        <f t="shared" si="2"/>
        <v>0.15215467928833129</v>
      </c>
      <c r="J23" s="32">
        <f t="shared" si="5"/>
        <v>45.126034783333296</v>
      </c>
      <c r="K23" s="32">
        <f t="shared" si="3"/>
        <v>5.640754347916662</v>
      </c>
      <c r="L23" s="29">
        <v>25</v>
      </c>
      <c r="M23" s="33">
        <f t="shared" si="6"/>
        <v>0.32</v>
      </c>
      <c r="N23" s="29">
        <v>87</v>
      </c>
      <c r="O23" s="34">
        <f t="shared" ref="O23:P23" si="31">D23/7</f>
        <v>1.1428571428571428</v>
      </c>
      <c r="P23" s="34">
        <f t="shared" si="31"/>
        <v>0</v>
      </c>
      <c r="Q23" s="29">
        <f t="shared" si="8"/>
        <v>76</v>
      </c>
      <c r="R23" s="29"/>
      <c r="S23" s="35">
        <v>0.41434262948207101</v>
      </c>
      <c r="T23" s="28">
        <v>224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8.0848298611111133E-2</v>
      </c>
      <c r="AD23" s="39">
        <f t="shared" si="12"/>
        <v>-0.89256521666666688</v>
      </c>
      <c r="AE23" s="39">
        <v>-6.18</v>
      </c>
      <c r="AF23" s="39">
        <v>-19.579300000000003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36.99</v>
      </c>
      <c r="D24" s="29">
        <v>13</v>
      </c>
      <c r="E24" s="29">
        <v>0</v>
      </c>
      <c r="F24" s="32">
        <v>480.87000000000006</v>
      </c>
      <c r="G24" s="32">
        <v>-27.61</v>
      </c>
      <c r="H24" s="31">
        <f t="shared" si="1"/>
        <v>5.7416765445962518E-2</v>
      </c>
      <c r="I24" s="31">
        <f t="shared" si="2"/>
        <v>9.3181486728048407E-2</v>
      </c>
      <c r="J24" s="32">
        <f t="shared" si="5"/>
        <v>44.808181522916641</v>
      </c>
      <c r="K24" s="32">
        <f t="shared" si="3"/>
        <v>3.4467831940705107</v>
      </c>
      <c r="L24" s="29">
        <v>36</v>
      </c>
      <c r="M24" s="33">
        <f t="shared" si="6"/>
        <v>0.3611111111111111</v>
      </c>
      <c r="N24" s="29">
        <v>74</v>
      </c>
      <c r="O24" s="34">
        <f t="shared" ref="O24:P24" si="32">D24/7</f>
        <v>1.8571428571428572</v>
      </c>
      <c r="P24" s="34">
        <f t="shared" si="32"/>
        <v>0</v>
      </c>
      <c r="Q24" s="29">
        <f t="shared" si="8"/>
        <v>39</v>
      </c>
      <c r="R24" s="29"/>
      <c r="S24" s="35">
        <v>0.60606060606060597</v>
      </c>
      <c r="T24" s="28">
        <v>224</v>
      </c>
      <c r="U24" s="36" t="s">
        <v>33</v>
      </c>
      <c r="V24" s="37" t="s">
        <v>33</v>
      </c>
      <c r="W24" s="28">
        <v>4</v>
      </c>
      <c r="X24" s="38">
        <f t="shared" si="9"/>
        <v>0.30769230769230771</v>
      </c>
      <c r="Y24" s="39">
        <f t="shared" si="10"/>
        <v>6.9024999999999999</v>
      </c>
      <c r="Z24" s="28">
        <v>0</v>
      </c>
      <c r="AA24" s="28" t="s">
        <v>34</v>
      </c>
      <c r="AB24" s="40">
        <f t="shared" si="11"/>
        <v>-0.69</v>
      </c>
      <c r="AC24" s="41">
        <v>8.0848298611111133E-2</v>
      </c>
      <c r="AD24" s="39">
        <f t="shared" si="12"/>
        <v>-1.4504184770833337</v>
      </c>
      <c r="AE24" s="39">
        <v>-6.18</v>
      </c>
      <c r="AF24" s="39">
        <v>-19.579300000000003</v>
      </c>
      <c r="AG24" s="39">
        <v>0</v>
      </c>
    </row>
    <row r="25" spans="1:33" ht="15.75" customHeight="1" x14ac:dyDescent="0.2">
      <c r="A25" s="14" t="s">
        <v>60</v>
      </c>
      <c r="B25" s="14" t="s">
        <v>283</v>
      </c>
      <c r="C25" s="15">
        <f t="shared" si="4"/>
        <v>36.99</v>
      </c>
      <c r="D25" s="16">
        <v>12</v>
      </c>
      <c r="E25" s="16">
        <v>0</v>
      </c>
      <c r="F25" s="17">
        <v>443.88</v>
      </c>
      <c r="G25" s="17">
        <v>-37.49</v>
      </c>
      <c r="H25" s="31">
        <f t="shared" si="1"/>
        <v>8.4459763900153195E-2</v>
      </c>
      <c r="I25" s="31">
        <f t="shared" si="2"/>
        <v>6.611956424033795E-2</v>
      </c>
      <c r="J25" s="32">
        <f t="shared" si="5"/>
        <v>29.349152175001208</v>
      </c>
      <c r="K25" s="32">
        <f t="shared" si="3"/>
        <v>2.4457626812501005</v>
      </c>
      <c r="L25" s="16">
        <v>43</v>
      </c>
      <c r="M25" s="33">
        <f t="shared" si="6"/>
        <v>0.27906976744186046</v>
      </c>
      <c r="N25" s="16">
        <v>60</v>
      </c>
      <c r="O25" s="34">
        <f t="shared" ref="O25:P25" si="33">D25/7</f>
        <v>1.7142857142857142</v>
      </c>
      <c r="P25" s="34">
        <f t="shared" si="33"/>
        <v>0</v>
      </c>
      <c r="Q25" s="29">
        <f t="shared" si="8"/>
        <v>35</v>
      </c>
      <c r="R25" s="29"/>
      <c r="S25" s="21">
        <v>1</v>
      </c>
      <c r="T25" s="28">
        <v>224</v>
      </c>
      <c r="U25" s="36" t="s">
        <v>33</v>
      </c>
      <c r="V25" s="37" t="s">
        <v>33</v>
      </c>
      <c r="W25" s="14">
        <v>4</v>
      </c>
      <c r="X25" s="38">
        <f t="shared" si="9"/>
        <v>0.33333333333333331</v>
      </c>
      <c r="Y25" s="39">
        <f t="shared" si="10"/>
        <v>3.7490000000000001</v>
      </c>
      <c r="Z25" s="14">
        <v>6</v>
      </c>
      <c r="AA25" s="28" t="s">
        <v>34</v>
      </c>
      <c r="AB25" s="40">
        <f t="shared" si="11"/>
        <v>-0.69</v>
      </c>
      <c r="AC25" s="41">
        <v>8.0848298611111133E-2</v>
      </c>
      <c r="AD25" s="39">
        <f t="shared" si="12"/>
        <v>-1.3388478250000002</v>
      </c>
      <c r="AE25" s="25">
        <v>-6.18</v>
      </c>
      <c r="AF25" s="25">
        <v>-19.579999999999899</v>
      </c>
      <c r="AG25" s="25">
        <v>0</v>
      </c>
    </row>
    <row r="26" spans="1:33" ht="15.75" customHeight="1" x14ac:dyDescent="0.2">
      <c r="A26" s="14" t="s">
        <v>61</v>
      </c>
      <c r="B26" s="14" t="s">
        <v>206</v>
      </c>
      <c r="C26" s="15">
        <f t="shared" si="4"/>
        <v>36.99</v>
      </c>
      <c r="D26" s="16">
        <v>3</v>
      </c>
      <c r="E26" s="16">
        <v>1</v>
      </c>
      <c r="F26" s="17">
        <v>110.97</v>
      </c>
      <c r="G26" s="17">
        <v>-8.2200000000000006</v>
      </c>
      <c r="H26" s="31">
        <f t="shared" si="1"/>
        <v>7.4074074074074084E-2</v>
      </c>
      <c r="I26" s="31">
        <f t="shared" si="2"/>
        <v>7.3820744739569302E-2</v>
      </c>
      <c r="J26" s="32">
        <f t="shared" si="5"/>
        <v>8.191888043750005</v>
      </c>
      <c r="K26" s="32">
        <f t="shared" si="3"/>
        <v>2.7306293479166683</v>
      </c>
      <c r="L26" s="16">
        <v>27</v>
      </c>
      <c r="M26" s="33">
        <f t="shared" si="6"/>
        <v>0.1111111111111111</v>
      </c>
      <c r="N26" s="16">
        <v>55</v>
      </c>
      <c r="O26" s="34">
        <f t="shared" ref="O26:P26" si="34">D26/7</f>
        <v>0.42857142857142855</v>
      </c>
      <c r="P26" s="34">
        <f t="shared" si="34"/>
        <v>0.14285714285714285</v>
      </c>
      <c r="Q26" s="29">
        <f t="shared" si="8"/>
        <v>96</v>
      </c>
      <c r="R26" s="29"/>
      <c r="S26" s="21">
        <v>1.014634146341463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8.0848298611111133E-2</v>
      </c>
      <c r="AD26" s="39">
        <f t="shared" si="12"/>
        <v>-0.33471195625000005</v>
      </c>
      <c r="AE26" s="25">
        <v>-6.28</v>
      </c>
      <c r="AF26" s="25">
        <v>-19.5793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36.99</v>
      </c>
      <c r="D27" s="16">
        <v>4</v>
      </c>
      <c r="E27" s="16">
        <v>0</v>
      </c>
      <c r="F27" s="17">
        <v>147.96</v>
      </c>
      <c r="G27" s="17">
        <v>0</v>
      </c>
      <c r="H27" s="31">
        <f t="shared" si="1"/>
        <v>0</v>
      </c>
      <c r="I27" s="31">
        <f t="shared" si="2"/>
        <v>0.12288806023024243</v>
      </c>
      <c r="J27" s="32">
        <f t="shared" si="5"/>
        <v>18.182517391666671</v>
      </c>
      <c r="K27" s="32">
        <f t="shared" si="3"/>
        <v>4.5456293479166678</v>
      </c>
      <c r="L27" s="16">
        <v>21</v>
      </c>
      <c r="M27" s="33">
        <f t="shared" si="6"/>
        <v>0.19047619047619047</v>
      </c>
      <c r="N27" s="16">
        <v>50</v>
      </c>
      <c r="O27" s="34">
        <f t="shared" ref="O27:P27" si="35">D27/7</f>
        <v>0.5714285714285714</v>
      </c>
      <c r="P27" s="34">
        <f t="shared" si="35"/>
        <v>0</v>
      </c>
      <c r="Q27" s="29">
        <f t="shared" si="8"/>
        <v>87</v>
      </c>
      <c r="R27" s="29"/>
      <c r="S27" s="21">
        <v>0.78082191780821919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8.0848298611111133E-2</v>
      </c>
      <c r="AD27" s="39">
        <f t="shared" si="12"/>
        <v>-0.44628260833333344</v>
      </c>
      <c r="AE27" s="25">
        <v>-6.28</v>
      </c>
      <c r="AF27" s="25">
        <v>-19.5793</v>
      </c>
      <c r="AG27" s="25">
        <v>-3.7</v>
      </c>
    </row>
    <row r="28" spans="1:33" ht="15.75" customHeight="1" x14ac:dyDescent="0.2">
      <c r="A28" s="14" t="s">
        <v>63</v>
      </c>
      <c r="B28" s="14" t="s">
        <v>1046</v>
      </c>
      <c r="C28" s="15">
        <f t="shared" si="4"/>
        <v>36.99</v>
      </c>
      <c r="D28" s="16">
        <v>8</v>
      </c>
      <c r="E28" s="16">
        <v>0</v>
      </c>
      <c r="F28" s="17">
        <v>295.92</v>
      </c>
      <c r="G28" s="17">
        <v>0</v>
      </c>
      <c r="H28" s="31">
        <f t="shared" si="1"/>
        <v>0</v>
      </c>
      <c r="I28" s="31">
        <f t="shared" si="2"/>
        <v>0.14789481881364336</v>
      </c>
      <c r="J28" s="32">
        <f t="shared" si="5"/>
        <v>43.765034783333341</v>
      </c>
      <c r="K28" s="32">
        <f t="shared" si="3"/>
        <v>5.4706293479166677</v>
      </c>
      <c r="L28" s="16">
        <v>25</v>
      </c>
      <c r="M28" s="33">
        <f t="shared" si="6"/>
        <v>0.32</v>
      </c>
      <c r="N28" s="16">
        <v>43</v>
      </c>
      <c r="O28" s="34">
        <f t="shared" ref="O28:P28" si="36">D28/7</f>
        <v>1.1428571428571428</v>
      </c>
      <c r="P28" s="34">
        <f t="shared" si="36"/>
        <v>0</v>
      </c>
      <c r="Q28" s="29">
        <f t="shared" si="8"/>
        <v>37</v>
      </c>
      <c r="R28" s="29"/>
      <c r="S28" s="21">
        <v>0.86131386861313863</v>
      </c>
      <c r="T28" s="14" t="s">
        <v>33</v>
      </c>
      <c r="U28" s="22" t="s">
        <v>33</v>
      </c>
      <c r="V28" s="43" t="s">
        <v>1217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8.0848298611111133E-2</v>
      </c>
      <c r="AD28" s="39">
        <f t="shared" si="12"/>
        <v>-0.89256521666666688</v>
      </c>
      <c r="AE28" s="25">
        <v>-6.28</v>
      </c>
      <c r="AF28" s="25">
        <v>-19.5793</v>
      </c>
      <c r="AG28" s="25">
        <v>0</v>
      </c>
    </row>
    <row r="29" spans="1:33" ht="15.75" customHeight="1" x14ac:dyDescent="0.2">
      <c r="A29" s="14" t="s">
        <v>65</v>
      </c>
      <c r="B29" s="28" t="s">
        <v>82</v>
      </c>
      <c r="C29" s="15">
        <f t="shared" si="4"/>
        <v>39.275714285714287</v>
      </c>
      <c r="D29" s="16">
        <v>7</v>
      </c>
      <c r="E29" s="16">
        <v>0</v>
      </c>
      <c r="F29" s="17">
        <v>274.93</v>
      </c>
      <c r="G29" s="17">
        <v>0</v>
      </c>
      <c r="H29" s="31">
        <f t="shared" si="1"/>
        <v>0</v>
      </c>
      <c r="I29" s="31">
        <f t="shared" si="2"/>
        <v>0.15401309437099134</v>
      </c>
      <c r="J29" s="32">
        <f t="shared" si="5"/>
        <v>42.342820035416651</v>
      </c>
      <c r="K29" s="32">
        <f t="shared" si="3"/>
        <v>6.0489742907738071</v>
      </c>
      <c r="L29" s="16">
        <v>24</v>
      </c>
      <c r="M29" s="33">
        <f t="shared" si="6"/>
        <v>0.29166666666666669</v>
      </c>
      <c r="N29" s="16">
        <v>39</v>
      </c>
      <c r="O29" s="34">
        <f t="shared" ref="O29:P29" si="37">D29/7</f>
        <v>1</v>
      </c>
      <c r="P29" s="34">
        <f t="shared" si="37"/>
        <v>0</v>
      </c>
      <c r="Q29" s="29">
        <f t="shared" si="8"/>
        <v>39</v>
      </c>
      <c r="R29" s="29"/>
      <c r="S29" s="21">
        <v>1.1166666666666669</v>
      </c>
      <c r="T29" s="14" t="s">
        <v>33</v>
      </c>
      <c r="U29" s="22" t="s">
        <v>33</v>
      </c>
      <c r="V29" s="43" t="s">
        <v>1217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8.0848298611111133E-2</v>
      </c>
      <c r="AD29" s="39">
        <f t="shared" si="12"/>
        <v>-0.78099456458333349</v>
      </c>
      <c r="AE29" s="25">
        <v>-6.28</v>
      </c>
      <c r="AF29" s="25">
        <v>-20.9438122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39.18333333333333</v>
      </c>
      <c r="D30" s="16">
        <v>6</v>
      </c>
      <c r="E30" s="16">
        <v>0</v>
      </c>
      <c r="F30" s="17">
        <v>235.1</v>
      </c>
      <c r="G30" s="17">
        <v>0</v>
      </c>
      <c r="H30" s="31">
        <f t="shared" si="1"/>
        <v>0</v>
      </c>
      <c r="I30" s="31">
        <f t="shared" si="2"/>
        <v>0.18511376851938058</v>
      </c>
      <c r="J30" s="32">
        <f t="shared" si="5"/>
        <v>43.520246978906371</v>
      </c>
      <c r="K30" s="32">
        <f t="shared" si="3"/>
        <v>7.2533744964843949</v>
      </c>
      <c r="L30" s="16">
        <v>22</v>
      </c>
      <c r="M30" s="33">
        <f t="shared" si="6"/>
        <v>0.27272727272727271</v>
      </c>
      <c r="N30" s="16">
        <v>31</v>
      </c>
      <c r="O30" s="34">
        <f t="shared" ref="O30:P30" si="38">D30/7</f>
        <v>0.8571428571428571</v>
      </c>
      <c r="P30" s="34">
        <f t="shared" si="38"/>
        <v>0</v>
      </c>
      <c r="Q30" s="29">
        <f t="shared" si="8"/>
        <v>36</v>
      </c>
      <c r="R30" s="29"/>
      <c r="S30" s="21">
        <v>1.2931034482758621</v>
      </c>
      <c r="T30" s="14" t="s">
        <v>33</v>
      </c>
      <c r="U30" s="22" t="s">
        <v>33</v>
      </c>
      <c r="V30" s="43" t="s">
        <v>1217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8.0848298611111133E-2</v>
      </c>
      <c r="AD30" s="39">
        <f t="shared" si="12"/>
        <v>-0.66942391250000011</v>
      </c>
      <c r="AE30" s="25">
        <v>-6.28</v>
      </c>
      <c r="AF30" s="25">
        <v>-19.6608881847656</v>
      </c>
      <c r="AG30" s="25">
        <v>0</v>
      </c>
    </row>
    <row r="31" spans="1:33" ht="15.75" customHeight="1" x14ac:dyDescent="0.2">
      <c r="A31" s="14" t="s">
        <v>67</v>
      </c>
      <c r="B31" s="28" t="s">
        <v>82</v>
      </c>
      <c r="C31" s="15">
        <f t="shared" si="4"/>
        <v>38.99</v>
      </c>
      <c r="D31" s="16">
        <v>5</v>
      </c>
      <c r="E31" s="16">
        <v>0</v>
      </c>
      <c r="F31" s="17">
        <v>194.95000000000002</v>
      </c>
      <c r="G31" s="44">
        <v>-0.08</v>
      </c>
      <c r="H31" s="31">
        <f t="shared" si="1"/>
        <v>4.1036163118748394E-4</v>
      </c>
      <c r="I31" s="31">
        <f t="shared" si="2"/>
        <v>0.18140654432292991</v>
      </c>
      <c r="J31" s="32">
        <f t="shared" si="5"/>
        <v>35.365205815755189</v>
      </c>
      <c r="K31" s="32">
        <f t="shared" si="3"/>
        <v>7.0730411631510375</v>
      </c>
      <c r="L31" s="16">
        <v>13</v>
      </c>
      <c r="M31" s="33">
        <f t="shared" si="6"/>
        <v>0.38461538461538464</v>
      </c>
      <c r="N31" s="16">
        <v>27</v>
      </c>
      <c r="O31" s="34">
        <f t="shared" ref="O31:P32" si="39">D31/7</f>
        <v>0.7142857142857143</v>
      </c>
      <c r="P31" s="34">
        <f t="shared" si="39"/>
        <v>0</v>
      </c>
      <c r="Q31" s="29">
        <f t="shared" si="8"/>
        <v>37</v>
      </c>
      <c r="R31" s="29"/>
      <c r="S31" s="21">
        <v>1.2589641434262899</v>
      </c>
      <c r="T31" s="14">
        <v>224</v>
      </c>
      <c r="U31" s="22" t="s">
        <v>33</v>
      </c>
      <c r="V31" s="43" t="s">
        <v>1217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8.0848298611111133E-2</v>
      </c>
      <c r="AD31" s="39">
        <f t="shared" si="12"/>
        <v>-0.55785326041666683</v>
      </c>
      <c r="AE31" s="45">
        <v>-6.28</v>
      </c>
      <c r="AF31" s="45">
        <v>-19.660888184765628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38.99</v>
      </c>
      <c r="D32" s="54">
        <v>12</v>
      </c>
      <c r="E32" s="54">
        <v>0</v>
      </c>
      <c r="F32" s="55">
        <v>467.88</v>
      </c>
      <c r="G32" s="55">
        <v>0</v>
      </c>
      <c r="H32" s="31">
        <f t="shared" si="1"/>
        <v>0</v>
      </c>
      <c r="I32" s="31">
        <f t="shared" si="2"/>
        <v>0.18181690595411806</v>
      </c>
      <c r="J32" s="32">
        <f t="shared" si="5"/>
        <v>85.068493957812763</v>
      </c>
      <c r="K32" s="32">
        <f t="shared" si="3"/>
        <v>7.0890411631510633</v>
      </c>
      <c r="L32" s="54">
        <v>33</v>
      </c>
      <c r="M32" s="33">
        <f t="shared" si="6"/>
        <v>0.36363636363636365</v>
      </c>
      <c r="N32" s="54">
        <v>17</v>
      </c>
      <c r="O32" s="34">
        <f t="shared" si="39"/>
        <v>1.7142857142857142</v>
      </c>
      <c r="P32" s="34">
        <f t="shared" si="39"/>
        <v>0</v>
      </c>
      <c r="Q32" s="29">
        <f t="shared" si="8"/>
        <v>9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1.1467576791808869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8.0848298611111133E-2</v>
      </c>
      <c r="AD32" s="39">
        <f t="shared" si="12"/>
        <v>-1.3388478250000002</v>
      </c>
      <c r="AE32" s="60">
        <v>-6.28</v>
      </c>
      <c r="AF32" s="60">
        <v>-19.6608881847656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6640625" customWidth="1"/>
    <col min="22" max="22" width="29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Pulls - 3.75 Inch Curved Pull Handle Bar - 25 Pack of Kitchen Cabinet Hardware")</f>
        <v>Black Kitchen Cabinet Pulls - 3.75 Inch Curved Pull Handle Bar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Info!B1:BJ5000""),2,FALSE),"""")"),"B07XTPQ5B8")</f>
        <v>B07XTPQ5B8</v>
      </c>
      <c r="B2" s="2" t="s">
        <v>1218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29.320469040900708</v>
      </c>
      <c r="D3" s="4">
        <f>SUM(D4:D99702)</f>
        <v>136</v>
      </c>
      <c r="E3" s="4"/>
      <c r="F3" s="5">
        <f t="shared" ref="F3:G3" si="0">SUM(F4:F99702)</f>
        <v>5292.6399999999994</v>
      </c>
      <c r="G3" s="5">
        <f t="shared" si="0"/>
        <v>-217.91</v>
      </c>
      <c r="H3" s="6">
        <f t="shared" ref="H3:H32" si="1">G3/F3*-1</f>
        <v>4.1172269415641345E-2</v>
      </c>
      <c r="I3" s="7">
        <f t="shared" ref="I3:I32" si="2">J3/F3</f>
        <v>0.16478659546461316</v>
      </c>
      <c r="J3" s="5">
        <f>SUM(J4:J99702)</f>
        <v>872.15612661983016</v>
      </c>
      <c r="K3" s="5">
        <f t="shared" ref="K3:K32" si="3">J3/D3</f>
        <v>6.412912695734045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Sheet!a1:g5000""),2,FALSE),"""")"),"1.5 - March
1.5 - April
1.5 - May
2 - June
2 - July
2 - Aug
2 - Sept
2 - Oct
2 - Nov
1 - Dec
1.5 - Jan
1.5 - Feb")</f>
        <v>1.5 - March
1.5 - April
1.5 - May
2 - June
2 - July
2 - Aug
2 - Sept
2 - Oct
2 - Nov
1 - Dec
1.5 - Jan
1.5 -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14</v>
      </c>
      <c r="X3" s="6">
        <f>W3/D3</f>
        <v>0.10294117647058823</v>
      </c>
      <c r="Y3" s="5"/>
      <c r="Z3" s="4"/>
      <c r="AA3" s="4"/>
      <c r="AB3" s="4"/>
      <c r="AC3" s="4"/>
      <c r="AD3" s="5">
        <f>SUM(AD4:AD99702)</f>
        <v>-21.403275286889848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Info!B2:BZ3000""),37,FALSE)),"""")*-1"),-18.6423986847656)</f>
        <v>-18.642398684765599</v>
      </c>
      <c r="AG3" s="5">
        <f>SUM(AG4:AG99702)</f>
        <v>-4.55</v>
      </c>
    </row>
    <row r="4" spans="1:33" ht="15.75" customHeight="1" x14ac:dyDescent="0.2">
      <c r="A4" s="14" t="s">
        <v>31</v>
      </c>
      <c r="B4" s="14" t="s">
        <v>283</v>
      </c>
      <c r="C4" s="15">
        <f t="shared" ref="C4:C32" si="4">IFERROR(F4/D4," - ")</f>
        <v>39.49</v>
      </c>
      <c r="D4" s="16">
        <v>2</v>
      </c>
      <c r="E4" s="16">
        <v>0</v>
      </c>
      <c r="F4" s="17">
        <v>78.98</v>
      </c>
      <c r="G4" s="17">
        <v>-25.47</v>
      </c>
      <c r="H4" s="18">
        <f t="shared" si="1"/>
        <v>0.32248670549506203</v>
      </c>
      <c r="I4" s="18">
        <f t="shared" si="2"/>
        <v>-9.4698824064514867E-2</v>
      </c>
      <c r="J4" s="17">
        <f t="shared" ref="J4:J32" si="5">F4*0.85+G4+AF4*D4+D4*AE4+AG4+AD4</f>
        <v>-7.4793131246153841</v>
      </c>
      <c r="K4" s="17">
        <f t="shared" si="3"/>
        <v>-3.7396565623076921</v>
      </c>
      <c r="L4" s="16">
        <v>22</v>
      </c>
      <c r="M4" s="19">
        <f t="shared" ref="M4:M32" si="6">IFERROR(D4/L4,"-")</f>
        <v>9.0909090909090912E-2</v>
      </c>
      <c r="N4" s="16">
        <v>78</v>
      </c>
      <c r="O4" s="20">
        <f t="shared" ref="O4:P4" si="7">D4/7</f>
        <v>0.2857142857142857</v>
      </c>
      <c r="P4" s="20">
        <f t="shared" si="7"/>
        <v>0</v>
      </c>
      <c r="Q4" s="16">
        <f t="shared" ref="Q4:Q32" si="8">ROUNDDOWN(N4/(O4+P4),0)</f>
        <v>273</v>
      </c>
      <c r="R4" s="16"/>
      <c r="S4" s="21">
        <v>0.71469740634005696</v>
      </c>
      <c r="T4" s="14">
        <v>314</v>
      </c>
      <c r="U4" s="22" t="s">
        <v>33</v>
      </c>
      <c r="V4" s="23" t="s">
        <v>1219</v>
      </c>
      <c r="W4" s="14">
        <v>1</v>
      </c>
      <c r="X4" s="24">
        <f t="shared" ref="X4:X32" si="9">IFERROR(W4/D4,0)</f>
        <v>0.5</v>
      </c>
      <c r="Y4" s="25">
        <f t="shared" ref="Y4:Y32" si="10">IFERROR(G4/(W4+Z4)*-1,0)</f>
        <v>8.49</v>
      </c>
      <c r="Z4" s="14">
        <v>2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8.0639277777777796E-2</v>
      </c>
      <c r="AD4" s="25">
        <f t="shared" ref="AD4:AD32" si="12">IFERROR(AB4*AC4*D4*2,0)</f>
        <v>-0.22256440666666669</v>
      </c>
      <c r="AE4" s="25">
        <v>-6.18</v>
      </c>
      <c r="AF4" s="25">
        <v>-18.279874358974357</v>
      </c>
      <c r="AG4" s="25">
        <v>0</v>
      </c>
    </row>
    <row r="5" spans="1:33" ht="15.75" customHeight="1" x14ac:dyDescent="0.2">
      <c r="A5" s="28" t="s">
        <v>35</v>
      </c>
      <c r="B5" s="28" t="s">
        <v>283</v>
      </c>
      <c r="C5" s="15">
        <f t="shared" si="4"/>
        <v>39.878888888888895</v>
      </c>
      <c r="D5" s="29">
        <v>9</v>
      </c>
      <c r="E5" s="29">
        <v>0</v>
      </c>
      <c r="F5" s="30">
        <v>358.91</v>
      </c>
      <c r="G5" s="30">
        <v>-28.720000000000002</v>
      </c>
      <c r="H5" s="31">
        <f t="shared" si="1"/>
        <v>8.0020060739461149E-2</v>
      </c>
      <c r="I5" s="31">
        <f t="shared" si="2"/>
        <v>0.15383224319858302</v>
      </c>
      <c r="J5" s="32">
        <f t="shared" si="5"/>
        <v>55.21193040640344</v>
      </c>
      <c r="K5" s="32">
        <f t="shared" si="3"/>
        <v>6.1346589340448263</v>
      </c>
      <c r="L5" s="29">
        <v>35</v>
      </c>
      <c r="M5" s="33">
        <f t="shared" si="6"/>
        <v>0.25714285714285712</v>
      </c>
      <c r="N5" s="29">
        <v>67</v>
      </c>
      <c r="O5" s="34">
        <f t="shared" ref="O5:P5" si="13">D5/7</f>
        <v>1.2857142857142858</v>
      </c>
      <c r="P5" s="34">
        <f t="shared" si="13"/>
        <v>0</v>
      </c>
      <c r="Q5" s="29">
        <f t="shared" si="8"/>
        <v>52</v>
      </c>
      <c r="R5" s="29"/>
      <c r="S5" s="35">
        <v>0.58212058212058204</v>
      </c>
      <c r="T5" s="28">
        <v>314</v>
      </c>
      <c r="U5" s="36" t="s">
        <v>33</v>
      </c>
      <c r="V5" s="37" t="s">
        <v>1220</v>
      </c>
      <c r="W5" s="28">
        <v>1</v>
      </c>
      <c r="X5" s="38">
        <f t="shared" si="9"/>
        <v>0.1111111111111111</v>
      </c>
      <c r="Y5" s="39">
        <f t="shared" si="10"/>
        <v>9.5733333333333341</v>
      </c>
      <c r="Z5" s="28">
        <v>2</v>
      </c>
      <c r="AA5" s="28" t="s">
        <v>34</v>
      </c>
      <c r="AB5" s="40">
        <f t="shared" si="11"/>
        <v>-0.69</v>
      </c>
      <c r="AC5" s="41">
        <v>8.0732718424101985E-2</v>
      </c>
      <c r="AD5" s="39">
        <f t="shared" si="12"/>
        <v>-1.0027003628273465</v>
      </c>
      <c r="AE5" s="39">
        <v>-6.18</v>
      </c>
      <c r="AF5" s="39">
        <v>-18.279874358974357</v>
      </c>
      <c r="AG5" s="39">
        <v>0</v>
      </c>
    </row>
    <row r="6" spans="1:33" ht="15.75" customHeight="1" x14ac:dyDescent="0.2">
      <c r="A6" s="28" t="s">
        <v>37</v>
      </c>
      <c r="B6" s="28" t="s">
        <v>540</v>
      </c>
      <c r="C6" s="15">
        <f t="shared" si="4"/>
        <v>43.878888888888895</v>
      </c>
      <c r="D6" s="29">
        <v>9</v>
      </c>
      <c r="E6" s="29">
        <v>1</v>
      </c>
      <c r="F6" s="30">
        <v>394.91</v>
      </c>
      <c r="G6" s="30">
        <v>-9.66</v>
      </c>
      <c r="H6" s="31">
        <f t="shared" si="1"/>
        <v>2.4461269656377401E-2</v>
      </c>
      <c r="I6" s="31">
        <f t="shared" si="2"/>
        <v>0.26556200384703033</v>
      </c>
      <c r="J6" s="32">
        <f t="shared" si="5"/>
        <v>104.87309093923075</v>
      </c>
      <c r="K6" s="32">
        <f t="shared" si="3"/>
        <v>11.652565659914528</v>
      </c>
      <c r="L6" s="29">
        <v>34</v>
      </c>
      <c r="M6" s="33">
        <f t="shared" si="6"/>
        <v>0.26470588235294118</v>
      </c>
      <c r="N6" s="29">
        <v>56</v>
      </c>
      <c r="O6" s="34">
        <f t="shared" ref="O6:P6" si="14">D6/7</f>
        <v>1.2857142857142858</v>
      </c>
      <c r="P6" s="34">
        <f t="shared" si="14"/>
        <v>0.14285714285714285</v>
      </c>
      <c r="Q6" s="29">
        <f t="shared" si="8"/>
        <v>39</v>
      </c>
      <c r="R6" s="29"/>
      <c r="S6" s="35">
        <v>0.67264573991031396</v>
      </c>
      <c r="T6" s="28">
        <v>314</v>
      </c>
      <c r="U6" s="36">
        <v>114</v>
      </c>
      <c r="V6" s="37" t="s">
        <v>1221</v>
      </c>
      <c r="W6" s="28">
        <v>6</v>
      </c>
      <c r="X6" s="38">
        <f t="shared" si="9"/>
        <v>0.66666666666666663</v>
      </c>
      <c r="Y6" s="39">
        <f t="shared" si="10"/>
        <v>1.61</v>
      </c>
      <c r="Z6" s="28">
        <v>0</v>
      </c>
      <c r="AA6" s="28" t="s">
        <v>34</v>
      </c>
      <c r="AB6" s="40">
        <f t="shared" si="11"/>
        <v>-0.69</v>
      </c>
      <c r="AC6" s="41">
        <v>8.0639277777777796E-2</v>
      </c>
      <c r="AD6" s="39">
        <f t="shared" si="12"/>
        <v>-1.00153983</v>
      </c>
      <c r="AE6" s="39">
        <v>-6.18</v>
      </c>
      <c r="AF6" s="39">
        <v>-18.279874358974357</v>
      </c>
      <c r="AG6" s="39">
        <v>0</v>
      </c>
    </row>
    <row r="7" spans="1:33" ht="15.75" customHeight="1" x14ac:dyDescent="0.2">
      <c r="A7" s="28" t="s">
        <v>39</v>
      </c>
      <c r="B7" s="28" t="s">
        <v>82</v>
      </c>
      <c r="C7" s="15">
        <f t="shared" si="4"/>
        <v>44.49</v>
      </c>
      <c r="D7" s="29">
        <v>4</v>
      </c>
      <c r="E7" s="29">
        <v>0</v>
      </c>
      <c r="F7" s="30">
        <v>177.96</v>
      </c>
      <c r="G7" s="30">
        <v>-6.8000000000000007</v>
      </c>
      <c r="H7" s="31">
        <f t="shared" si="1"/>
        <v>3.8210833895257361E-2</v>
      </c>
      <c r="I7" s="31">
        <f t="shared" si="2"/>
        <v>0.2595042355066825</v>
      </c>
      <c r="J7" s="32">
        <f t="shared" si="5"/>
        <v>46.181373750769218</v>
      </c>
      <c r="K7" s="32">
        <f t="shared" si="3"/>
        <v>11.545343437692305</v>
      </c>
      <c r="L7" s="29">
        <v>38</v>
      </c>
      <c r="M7" s="33">
        <f t="shared" si="6"/>
        <v>0.10526315789473684</v>
      </c>
      <c r="N7" s="29">
        <v>53</v>
      </c>
      <c r="O7" s="34">
        <f t="shared" ref="O7:P7" si="15">D7/7</f>
        <v>0.5714285714285714</v>
      </c>
      <c r="P7" s="34">
        <f t="shared" si="15"/>
        <v>0</v>
      </c>
      <c r="Q7" s="29">
        <f t="shared" si="8"/>
        <v>92</v>
      </c>
      <c r="R7" s="29"/>
      <c r="S7" s="35">
        <v>0.75650118203309602</v>
      </c>
      <c r="T7" s="28">
        <v>314</v>
      </c>
      <c r="U7" s="36">
        <v>114</v>
      </c>
      <c r="V7" s="37" t="s">
        <v>1222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8.0639277777777796E-2</v>
      </c>
      <c r="AD7" s="39">
        <f t="shared" si="12"/>
        <v>-0.44512881333333337</v>
      </c>
      <c r="AE7" s="39">
        <v>-6.18</v>
      </c>
      <c r="AF7" s="39">
        <v>-18.279874358974357</v>
      </c>
      <c r="AG7" s="39">
        <v>0</v>
      </c>
    </row>
    <row r="8" spans="1:33" ht="15.75" customHeight="1" x14ac:dyDescent="0.2">
      <c r="A8" s="28" t="s">
        <v>41</v>
      </c>
      <c r="B8" s="28" t="s">
        <v>514</v>
      </c>
      <c r="C8" s="15">
        <f t="shared" si="4"/>
        <v>50.621578947368427</v>
      </c>
      <c r="D8" s="29">
        <v>19</v>
      </c>
      <c r="E8" s="29">
        <v>0</v>
      </c>
      <c r="F8" s="30">
        <v>961.81000000000006</v>
      </c>
      <c r="G8" s="30">
        <v>-6.5900000000000007</v>
      </c>
      <c r="H8" s="31">
        <f t="shared" si="1"/>
        <v>6.851665089778647E-3</v>
      </c>
      <c r="I8" s="31">
        <f t="shared" si="2"/>
        <v>0.35775687312116383</v>
      </c>
      <c r="J8" s="32">
        <f t="shared" si="5"/>
        <v>344.09413813666663</v>
      </c>
      <c r="K8" s="32">
        <f t="shared" si="3"/>
        <v>18.110217796666664</v>
      </c>
      <c r="L8" s="29">
        <v>44</v>
      </c>
      <c r="M8" s="33">
        <f t="shared" si="6"/>
        <v>0.43181818181818182</v>
      </c>
      <c r="N8" s="29">
        <v>34</v>
      </c>
      <c r="O8" s="34">
        <f t="shared" ref="O8:P8" si="16">D8/7</f>
        <v>2.7142857142857144</v>
      </c>
      <c r="P8" s="34">
        <f t="shared" si="16"/>
        <v>0</v>
      </c>
      <c r="Q8" s="29">
        <f t="shared" si="8"/>
        <v>12</v>
      </c>
      <c r="R8" s="29"/>
      <c r="S8" s="35">
        <v>0.96875</v>
      </c>
      <c r="T8" s="28">
        <v>314</v>
      </c>
      <c r="U8" s="36">
        <v>114</v>
      </c>
      <c r="V8" s="37" t="s">
        <v>1223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8.0639277777777796E-2</v>
      </c>
      <c r="AD8" s="39">
        <f t="shared" si="12"/>
        <v>-2.1143618633333334</v>
      </c>
      <c r="AE8" s="39">
        <v>-6.18</v>
      </c>
      <c r="AF8" s="39">
        <v>-18.28</v>
      </c>
      <c r="AG8" s="39">
        <v>0</v>
      </c>
    </row>
    <row r="9" spans="1:33" ht="15.75" customHeight="1" x14ac:dyDescent="0.2">
      <c r="A9" s="28" t="s">
        <v>43</v>
      </c>
      <c r="B9" s="28" t="s">
        <v>424</v>
      </c>
      <c r="C9" s="15">
        <f t="shared" si="4"/>
        <v>52.74</v>
      </c>
      <c r="D9" s="29">
        <v>4</v>
      </c>
      <c r="E9" s="29">
        <v>0</v>
      </c>
      <c r="F9" s="30">
        <v>210.96</v>
      </c>
      <c r="G9" s="30">
        <v>-5.0999999999999996</v>
      </c>
      <c r="H9" s="31">
        <f t="shared" si="1"/>
        <v>2.4175199089874855E-2</v>
      </c>
      <c r="I9" s="31">
        <f t="shared" si="2"/>
        <v>0.35600667720214391</v>
      </c>
      <c r="J9" s="32">
        <f t="shared" si="5"/>
        <v>75.103168622564283</v>
      </c>
      <c r="K9" s="32">
        <f t="shared" si="3"/>
        <v>18.775792155641071</v>
      </c>
      <c r="L9" s="29">
        <v>32</v>
      </c>
      <c r="M9" s="33">
        <f t="shared" si="6"/>
        <v>0.125</v>
      </c>
      <c r="N9" s="29">
        <v>30</v>
      </c>
      <c r="O9" s="34">
        <f t="shared" ref="O9:P9" si="17">D9/7</f>
        <v>0.5714285714285714</v>
      </c>
      <c r="P9" s="34">
        <f t="shared" si="17"/>
        <v>0</v>
      </c>
      <c r="Q9" s="29">
        <f t="shared" si="8"/>
        <v>52</v>
      </c>
      <c r="R9" s="29"/>
      <c r="S9" s="35">
        <v>0.99726027397260197</v>
      </c>
      <c r="T9" s="28">
        <v>5200</v>
      </c>
      <c r="U9" s="36">
        <v>3600</v>
      </c>
      <c r="V9" s="37" t="s">
        <v>1224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8.0639277777777796E-2</v>
      </c>
      <c r="AD9" s="39">
        <f t="shared" si="12"/>
        <v>-0.44512881333333337</v>
      </c>
      <c r="AE9" s="39">
        <v>-6.18</v>
      </c>
      <c r="AF9" s="39">
        <v>-18.4869256410256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49.823333333333331</v>
      </c>
      <c r="D10" s="29">
        <v>6</v>
      </c>
      <c r="E10" s="29">
        <v>0</v>
      </c>
      <c r="F10" s="30">
        <v>298.94</v>
      </c>
      <c r="G10" s="30">
        <v>-1.19</v>
      </c>
      <c r="H10" s="31">
        <f t="shared" si="1"/>
        <v>3.9807319194487189E-3</v>
      </c>
      <c r="I10" s="31">
        <f t="shared" si="2"/>
        <v>0.34728443498518569</v>
      </c>
      <c r="J10" s="32">
        <f t="shared" si="5"/>
        <v>103.81720899447141</v>
      </c>
      <c r="K10" s="32">
        <f t="shared" si="3"/>
        <v>17.302868165745235</v>
      </c>
      <c r="L10" s="29">
        <v>26</v>
      </c>
      <c r="M10" s="33">
        <f t="shared" si="6"/>
        <v>0.23076923076923078</v>
      </c>
      <c r="N10" s="29">
        <v>23</v>
      </c>
      <c r="O10" s="34">
        <f t="shared" ref="O10:P10" si="18">D10/7</f>
        <v>0.8571428571428571</v>
      </c>
      <c r="P10" s="34">
        <f t="shared" si="18"/>
        <v>0</v>
      </c>
      <c r="Q10" s="29">
        <f t="shared" si="8"/>
        <v>26</v>
      </c>
      <c r="R10" s="29"/>
      <c r="S10" s="35">
        <v>1.1030303030302999</v>
      </c>
      <c r="T10" s="28">
        <v>3856</v>
      </c>
      <c r="U10" s="36">
        <v>3600</v>
      </c>
      <c r="V10" s="37" t="s">
        <v>1225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0.13167115451388889</v>
      </c>
      <c r="AD10" s="39">
        <f t="shared" si="12"/>
        <v>-1.090237159375</v>
      </c>
      <c r="AE10" s="39">
        <v>-6.18</v>
      </c>
      <c r="AF10" s="39">
        <v>-18.4869256410256</v>
      </c>
      <c r="AG10" s="39">
        <v>0</v>
      </c>
    </row>
    <row r="11" spans="1:33" ht="15.75" customHeight="1" x14ac:dyDescent="0.2">
      <c r="A11" s="28" t="s">
        <v>45</v>
      </c>
      <c r="B11" s="28" t="s">
        <v>101</v>
      </c>
      <c r="C11" s="15">
        <f t="shared" si="4"/>
        <v>42.561428571428571</v>
      </c>
      <c r="D11" s="29">
        <v>14</v>
      </c>
      <c r="E11" s="29">
        <v>2</v>
      </c>
      <c r="F11" s="30">
        <v>595.86</v>
      </c>
      <c r="G11" s="30">
        <v>-2.0499999999999998</v>
      </c>
      <c r="H11" s="31">
        <f t="shared" si="1"/>
        <v>3.4404054643708249E-3</v>
      </c>
      <c r="I11" s="31">
        <f t="shared" si="2"/>
        <v>0.26272975920590957</v>
      </c>
      <c r="J11" s="32">
        <f t="shared" si="5"/>
        <v>156.55015432043328</v>
      </c>
      <c r="K11" s="32">
        <f t="shared" si="3"/>
        <v>11.182153880030949</v>
      </c>
      <c r="L11" s="29">
        <v>32</v>
      </c>
      <c r="M11" s="33">
        <f t="shared" si="6"/>
        <v>0.4375</v>
      </c>
      <c r="N11" s="29">
        <v>1</v>
      </c>
      <c r="O11" s="34">
        <f t="shared" ref="O11:P11" si="19">D11/7</f>
        <v>2</v>
      </c>
      <c r="P11" s="34">
        <f t="shared" si="19"/>
        <v>0.2857142857142857</v>
      </c>
      <c r="Q11" s="29">
        <f t="shared" si="8"/>
        <v>0</v>
      </c>
      <c r="R11" s="29"/>
      <c r="S11" s="35">
        <v>1.4216027874564401</v>
      </c>
      <c r="T11" s="28">
        <v>400</v>
      </c>
      <c r="U11" s="36">
        <v>56</v>
      </c>
      <c r="V11" s="37" t="s">
        <v>1226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0.13167115451388889</v>
      </c>
      <c r="AD11" s="39">
        <f t="shared" si="12"/>
        <v>-2.5438867052083332</v>
      </c>
      <c r="AE11" s="39">
        <v>-6.18</v>
      </c>
      <c r="AF11" s="39">
        <v>-18.4869256410256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-2.3499999999999996</v>
      </c>
      <c r="H12" s="31" t="e">
        <f t="shared" si="1"/>
        <v>#DIV/0!</v>
      </c>
      <c r="I12" s="31" t="e">
        <f t="shared" si="2"/>
        <v>#DIV/0!</v>
      </c>
      <c r="J12" s="32">
        <f t="shared" si="5"/>
        <v>-2.3499999999999996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200</v>
      </c>
      <c r="U12" s="36">
        <v>56</v>
      </c>
      <c r="V12" s="37" t="s">
        <v>1227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0.13167115451388889</v>
      </c>
      <c r="AD12" s="39">
        <f t="shared" si="12"/>
        <v>0</v>
      </c>
      <c r="AE12" s="39">
        <v>-6.18</v>
      </c>
      <c r="AF12" s="39">
        <v>-18.4869256410256</v>
      </c>
      <c r="AG12" s="39">
        <v>0</v>
      </c>
    </row>
    <row r="13" spans="1:33" ht="15.75" customHeight="1" x14ac:dyDescent="0.2">
      <c r="A13" s="28" t="s">
        <v>47</v>
      </c>
      <c r="B13" s="28"/>
      <c r="C13" s="15">
        <f t="shared" si="4"/>
        <v>39.99</v>
      </c>
      <c r="D13" s="29">
        <v>1</v>
      </c>
      <c r="E13" s="29">
        <v>0</v>
      </c>
      <c r="F13" s="32">
        <v>39.99</v>
      </c>
      <c r="G13" s="30">
        <v>-0.84</v>
      </c>
      <c r="H13" s="31">
        <f t="shared" si="1"/>
        <v>2.1005251312828207E-2</v>
      </c>
      <c r="I13" s="31">
        <f t="shared" si="2"/>
        <v>0.20489856981172372</v>
      </c>
      <c r="J13" s="32">
        <f t="shared" si="5"/>
        <v>8.1938938067708325</v>
      </c>
      <c r="K13" s="32">
        <f t="shared" si="3"/>
        <v>8.1938938067708325</v>
      </c>
      <c r="L13" s="29">
        <v>5</v>
      </c>
      <c r="M13" s="33">
        <f t="shared" si="6"/>
        <v>0.2</v>
      </c>
      <c r="N13" s="29">
        <v>0</v>
      </c>
      <c r="O13" s="34">
        <f t="shared" ref="O13:P13" si="21">D13/7</f>
        <v>0.14285714285714285</v>
      </c>
      <c r="P13" s="34">
        <f t="shared" si="21"/>
        <v>0</v>
      </c>
      <c r="Q13" s="29">
        <f t="shared" si="8"/>
        <v>0</v>
      </c>
      <c r="R13" s="29"/>
      <c r="S13" s="35" t="e">
        <v>#N/A</v>
      </c>
      <c r="T13" s="28">
        <v>200</v>
      </c>
      <c r="U13" s="36">
        <v>56</v>
      </c>
      <c r="V13" s="37" t="s">
        <v>1228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0.13167115451388889</v>
      </c>
      <c r="AD13" s="39">
        <f t="shared" si="12"/>
        <v>-0.18170619322916665</v>
      </c>
      <c r="AE13" s="39">
        <v>-6.18</v>
      </c>
      <c r="AF13" s="39">
        <v>-18.5959</v>
      </c>
      <c r="AG13" s="39">
        <v>0</v>
      </c>
    </row>
    <row r="14" spans="1:33" ht="15.75" customHeight="1" x14ac:dyDescent="0.2">
      <c r="A14" s="28" t="s">
        <v>48</v>
      </c>
      <c r="B14" s="28"/>
      <c r="C14" s="15">
        <f t="shared" si="4"/>
        <v>40.99</v>
      </c>
      <c r="D14" s="29">
        <v>1</v>
      </c>
      <c r="E14" s="29">
        <v>0</v>
      </c>
      <c r="F14" s="32">
        <v>40.99</v>
      </c>
      <c r="G14" s="30">
        <v>-0.45</v>
      </c>
      <c r="H14" s="31">
        <f t="shared" si="1"/>
        <v>1.0978287387167602E-2</v>
      </c>
      <c r="I14" s="31">
        <f t="shared" si="2"/>
        <v>0.23015110531277955</v>
      </c>
      <c r="J14" s="32">
        <f t="shared" si="5"/>
        <v>9.4338938067708344</v>
      </c>
      <c r="K14" s="32">
        <f t="shared" si="3"/>
        <v>9.4338938067708344</v>
      </c>
      <c r="L14" s="29">
        <v>6</v>
      </c>
      <c r="M14" s="33">
        <f t="shared" si="6"/>
        <v>0.16666666666666666</v>
      </c>
      <c r="N14" s="29">
        <v>0</v>
      </c>
      <c r="O14" s="34">
        <f t="shared" ref="O14:P14" si="22">D14/7</f>
        <v>0.14285714285714285</v>
      </c>
      <c r="P14" s="34">
        <f t="shared" si="22"/>
        <v>0</v>
      </c>
      <c r="Q14" s="29">
        <f t="shared" si="8"/>
        <v>0</v>
      </c>
      <c r="R14" s="29"/>
      <c r="S14" s="35" t="e">
        <v>#N/A</v>
      </c>
      <c r="T14" s="28">
        <v>368</v>
      </c>
      <c r="U14" s="36">
        <v>56</v>
      </c>
      <c r="V14" s="37" t="s">
        <v>1228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0.13167115451388889</v>
      </c>
      <c r="AD14" s="39">
        <f t="shared" si="12"/>
        <v>-0.18170619322916665</v>
      </c>
      <c r="AE14" s="39">
        <v>-6.18</v>
      </c>
      <c r="AF14" s="39">
        <v>-18.5959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368</v>
      </c>
      <c r="U15" s="36">
        <v>56</v>
      </c>
      <c r="V15" s="37" t="s">
        <v>1228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-18.5959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368</v>
      </c>
      <c r="U16" s="36">
        <v>56</v>
      </c>
      <c r="V16" s="37" t="s">
        <v>1229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-18.5959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368</v>
      </c>
      <c r="U17" s="36">
        <v>56</v>
      </c>
      <c r="V17" s="37" t="s">
        <v>1230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-18.5959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-3.08</v>
      </c>
      <c r="H18" s="31" t="e">
        <f t="shared" si="1"/>
        <v>#DIV/0!</v>
      </c>
      <c r="I18" s="31" t="e">
        <f t="shared" si="2"/>
        <v>#DIV/0!</v>
      </c>
      <c r="J18" s="32">
        <f t="shared" si="5"/>
        <v>-3.08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8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168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-18.5959</v>
      </c>
      <c r="AG18" s="39">
        <v>0</v>
      </c>
    </row>
    <row r="19" spans="1:33" ht="15.75" customHeight="1" x14ac:dyDescent="0.2">
      <c r="A19" s="28" t="s">
        <v>54</v>
      </c>
      <c r="B19" s="28" t="s">
        <v>154</v>
      </c>
      <c r="C19" s="15">
        <f t="shared" si="4"/>
        <v>42.79</v>
      </c>
      <c r="D19" s="29">
        <v>5</v>
      </c>
      <c r="E19" s="29">
        <v>0</v>
      </c>
      <c r="F19" s="32">
        <v>213.95</v>
      </c>
      <c r="G19" s="30">
        <v>-6.2299999999999995</v>
      </c>
      <c r="H19" s="31">
        <f t="shared" si="1"/>
        <v>2.9118953026408038E-2</v>
      </c>
      <c r="I19" s="31">
        <f t="shared" si="2"/>
        <v>0.23762313173103139</v>
      </c>
      <c r="J19" s="32">
        <f t="shared" si="5"/>
        <v>50.839469033854165</v>
      </c>
      <c r="K19" s="32">
        <f t="shared" si="3"/>
        <v>10.167893806770833</v>
      </c>
      <c r="L19" s="29">
        <v>18</v>
      </c>
      <c r="M19" s="33">
        <f t="shared" si="6"/>
        <v>0.27777777777777779</v>
      </c>
      <c r="N19" s="29">
        <v>103</v>
      </c>
      <c r="O19" s="34">
        <f t="shared" ref="O19:P19" si="27">D19/7</f>
        <v>0.7142857142857143</v>
      </c>
      <c r="P19" s="34">
        <f t="shared" si="27"/>
        <v>0</v>
      </c>
      <c r="Q19" s="29">
        <f t="shared" si="8"/>
        <v>144</v>
      </c>
      <c r="R19" s="29"/>
      <c r="S19" s="35">
        <v>1.56643356643356</v>
      </c>
      <c r="T19" s="28">
        <v>168</v>
      </c>
      <c r="U19" s="36" t="s">
        <v>33</v>
      </c>
      <c r="V19" s="37" t="s">
        <v>33</v>
      </c>
      <c r="W19" s="28">
        <v>2</v>
      </c>
      <c r="X19" s="38">
        <f t="shared" si="9"/>
        <v>0.4</v>
      </c>
      <c r="Y19" s="39">
        <f t="shared" si="10"/>
        <v>3.1149999999999998</v>
      </c>
      <c r="Z19" s="28">
        <v>0</v>
      </c>
      <c r="AA19" s="28" t="s">
        <v>34</v>
      </c>
      <c r="AB19" s="40">
        <f t="shared" si="11"/>
        <v>-0.69</v>
      </c>
      <c r="AC19" s="41">
        <v>0.13167115451388889</v>
      </c>
      <c r="AD19" s="39">
        <f t="shared" si="12"/>
        <v>-0.90853096614583317</v>
      </c>
      <c r="AE19" s="39">
        <v>-6.18</v>
      </c>
      <c r="AF19" s="39">
        <v>-18.5959</v>
      </c>
      <c r="AG19" s="39">
        <v>0</v>
      </c>
    </row>
    <row r="20" spans="1:33" ht="15.75" customHeight="1" x14ac:dyDescent="0.2">
      <c r="A20" s="28" t="s">
        <v>55</v>
      </c>
      <c r="B20" s="28" t="s">
        <v>206</v>
      </c>
      <c r="C20" s="15">
        <f t="shared" si="4"/>
        <v>39.99</v>
      </c>
      <c r="D20" s="29">
        <v>2</v>
      </c>
      <c r="E20" s="29">
        <v>0</v>
      </c>
      <c r="F20" s="32">
        <v>79.98</v>
      </c>
      <c r="G20" s="30">
        <v>-3.42</v>
      </c>
      <c r="H20" s="31">
        <f t="shared" si="1"/>
        <v>4.276069017254313E-2</v>
      </c>
      <c r="I20" s="31">
        <f t="shared" si="2"/>
        <v>0.18314313095200885</v>
      </c>
      <c r="J20" s="32">
        <f t="shared" si="5"/>
        <v>14.647787613541668</v>
      </c>
      <c r="K20" s="32">
        <f t="shared" si="3"/>
        <v>7.3238938067708341</v>
      </c>
      <c r="L20" s="29">
        <v>18</v>
      </c>
      <c r="M20" s="33">
        <f t="shared" si="6"/>
        <v>0.1111111111111111</v>
      </c>
      <c r="N20" s="29">
        <v>118</v>
      </c>
      <c r="O20" s="34">
        <f t="shared" ref="O20:P20" si="28">D20/7</f>
        <v>0.2857142857142857</v>
      </c>
      <c r="P20" s="34">
        <f t="shared" si="28"/>
        <v>0</v>
      </c>
      <c r="Q20" s="29">
        <f t="shared" si="8"/>
        <v>413</v>
      </c>
      <c r="R20" s="29"/>
      <c r="S20" s="35">
        <v>1.1751412429378501</v>
      </c>
      <c r="T20" s="28">
        <v>168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0.13167115451388889</v>
      </c>
      <c r="AD20" s="39">
        <f t="shared" si="12"/>
        <v>-0.36341238645833329</v>
      </c>
      <c r="AE20" s="39">
        <v>-6.18</v>
      </c>
      <c r="AF20" s="39">
        <v>-18.5959</v>
      </c>
      <c r="AG20" s="39">
        <v>0</v>
      </c>
    </row>
    <row r="21" spans="1:33" ht="15.75" customHeight="1" x14ac:dyDescent="0.2">
      <c r="A21" s="28" t="s">
        <v>56</v>
      </c>
      <c r="B21" s="28" t="s">
        <v>1231</v>
      </c>
      <c r="C21" s="15">
        <f t="shared" si="4"/>
        <v>39.99</v>
      </c>
      <c r="D21" s="29">
        <v>1</v>
      </c>
      <c r="E21" s="29">
        <v>0</v>
      </c>
      <c r="F21" s="32">
        <v>39.99</v>
      </c>
      <c r="G21" s="30">
        <v>-11.610000000000001</v>
      </c>
      <c r="H21" s="31">
        <f t="shared" si="1"/>
        <v>0.29032258064516131</v>
      </c>
      <c r="I21" s="31">
        <f t="shared" si="2"/>
        <v>-6.4418759520609256E-2</v>
      </c>
      <c r="J21" s="32">
        <f t="shared" si="5"/>
        <v>-2.576106193229164</v>
      </c>
      <c r="K21" s="32">
        <f t="shared" si="3"/>
        <v>-2.576106193229164</v>
      </c>
      <c r="L21" s="29">
        <v>0</v>
      </c>
      <c r="M21" s="33" t="str">
        <f t="shared" si="6"/>
        <v>-</v>
      </c>
      <c r="N21" s="29">
        <v>129</v>
      </c>
      <c r="O21" s="34">
        <f t="shared" ref="O21:P21" si="29">D21/7</f>
        <v>0.14285714285714285</v>
      </c>
      <c r="P21" s="34">
        <f t="shared" si="29"/>
        <v>0</v>
      </c>
      <c r="Q21" s="29">
        <f t="shared" si="8"/>
        <v>903</v>
      </c>
      <c r="R21" s="29"/>
      <c r="S21" s="35">
        <v>0.81395348837209303</v>
      </c>
      <c r="T21" s="28">
        <v>168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0.13167115451388889</v>
      </c>
      <c r="AD21" s="39">
        <f t="shared" si="12"/>
        <v>-0.18170619322916665</v>
      </c>
      <c r="AE21" s="39">
        <v>-6.18</v>
      </c>
      <c r="AF21" s="39">
        <v>-18.5959</v>
      </c>
      <c r="AG21" s="39">
        <v>0</v>
      </c>
    </row>
    <row r="22" spans="1:33" ht="15.75" customHeight="1" x14ac:dyDescent="0.2">
      <c r="A22" s="28" t="s">
        <v>57</v>
      </c>
      <c r="B22" s="42" t="s">
        <v>1215</v>
      </c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127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>
        <v>0.78612716763005697</v>
      </c>
      <c r="T22" s="28">
        <v>208</v>
      </c>
      <c r="U22" s="36">
        <v>40</v>
      </c>
      <c r="V22" s="37" t="s">
        <v>1232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0.13167115451388889</v>
      </c>
      <c r="AD22" s="39">
        <f t="shared" si="12"/>
        <v>0</v>
      </c>
      <c r="AE22" s="39">
        <v>-6.18</v>
      </c>
      <c r="AF22" s="39">
        <v>-18.5959</v>
      </c>
      <c r="AG22" s="39">
        <v>0</v>
      </c>
    </row>
    <row r="23" spans="1:33" ht="15.75" customHeight="1" x14ac:dyDescent="0.2">
      <c r="A23" s="28" t="s">
        <v>58</v>
      </c>
      <c r="B23" s="28" t="s">
        <v>1233</v>
      </c>
      <c r="C23" s="15">
        <f t="shared" si="4"/>
        <v>38.99</v>
      </c>
      <c r="D23" s="29">
        <v>2</v>
      </c>
      <c r="E23" s="29">
        <v>0</v>
      </c>
      <c r="F23" s="32">
        <v>77.98</v>
      </c>
      <c r="G23" s="30">
        <v>-1.6400000000000001</v>
      </c>
      <c r="H23" s="31">
        <f t="shared" si="1"/>
        <v>2.1031033598358555E-2</v>
      </c>
      <c r="I23" s="31">
        <f t="shared" si="2"/>
        <v>0.18886621715236812</v>
      </c>
      <c r="J23" s="32">
        <f t="shared" si="5"/>
        <v>14.727787613541667</v>
      </c>
      <c r="K23" s="32">
        <f t="shared" si="3"/>
        <v>7.3638938067708333</v>
      </c>
      <c r="L23" s="29">
        <v>19</v>
      </c>
      <c r="M23" s="33">
        <f t="shared" si="6"/>
        <v>0.10526315789473684</v>
      </c>
      <c r="N23" s="29">
        <v>127</v>
      </c>
      <c r="O23" s="34">
        <f t="shared" ref="O23:P23" si="31">D23/7</f>
        <v>0.2857142857142857</v>
      </c>
      <c r="P23" s="34">
        <f t="shared" si="31"/>
        <v>0</v>
      </c>
      <c r="Q23" s="29">
        <f t="shared" si="8"/>
        <v>444</v>
      </c>
      <c r="R23" s="29"/>
      <c r="S23" s="35">
        <v>0.53080568720379095</v>
      </c>
      <c r="T23" s="28">
        <v>208</v>
      </c>
      <c r="U23" s="36" t="s">
        <v>33</v>
      </c>
      <c r="V23" s="37" t="s">
        <v>1234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0.13167115451388889</v>
      </c>
      <c r="AD23" s="39">
        <f t="shared" si="12"/>
        <v>-0.36341238645833329</v>
      </c>
      <c r="AE23" s="39">
        <v>-6.18</v>
      </c>
      <c r="AF23" s="39">
        <v>-18.5959</v>
      </c>
      <c r="AG23" s="39">
        <v>0</v>
      </c>
    </row>
    <row r="24" spans="1:33" ht="15.75" customHeight="1" x14ac:dyDescent="0.2">
      <c r="A24" s="28" t="s">
        <v>59</v>
      </c>
      <c r="B24" s="28" t="s">
        <v>1235</v>
      </c>
      <c r="C24" s="15">
        <f t="shared" si="4"/>
        <v>31.090000000000003</v>
      </c>
      <c r="D24" s="29">
        <v>10</v>
      </c>
      <c r="E24" s="29">
        <v>0</v>
      </c>
      <c r="F24" s="32">
        <v>310.90000000000003</v>
      </c>
      <c r="G24" s="32">
        <v>-33.44</v>
      </c>
      <c r="H24" s="31">
        <f t="shared" si="1"/>
        <v>0.1075587005467996</v>
      </c>
      <c r="I24" s="31">
        <f t="shared" si="2"/>
        <v>-6.9961601583440391E-2</v>
      </c>
      <c r="J24" s="32">
        <f t="shared" si="5"/>
        <v>-21.75106193229162</v>
      </c>
      <c r="K24" s="32">
        <f t="shared" si="3"/>
        <v>-2.175106193229162</v>
      </c>
      <c r="L24" s="29">
        <v>20</v>
      </c>
      <c r="M24" s="33">
        <f t="shared" si="6"/>
        <v>0.5</v>
      </c>
      <c r="N24" s="29">
        <v>120</v>
      </c>
      <c r="O24" s="34">
        <f t="shared" ref="O24:P24" si="32">D24/7</f>
        <v>1.4285714285714286</v>
      </c>
      <c r="P24" s="34">
        <f t="shared" si="32"/>
        <v>0</v>
      </c>
      <c r="Q24" s="29">
        <f t="shared" si="8"/>
        <v>84</v>
      </c>
      <c r="R24" s="29"/>
      <c r="S24" s="35">
        <v>0.34509803921568599</v>
      </c>
      <c r="T24" s="28">
        <v>208</v>
      </c>
      <c r="U24" s="36" t="s">
        <v>33</v>
      </c>
      <c r="V24" s="37" t="s">
        <v>1234</v>
      </c>
      <c r="W24" s="28">
        <v>0</v>
      </c>
      <c r="X24" s="38">
        <f t="shared" si="9"/>
        <v>0</v>
      </c>
      <c r="Y24" s="39">
        <f t="shared" si="10"/>
        <v>16.72</v>
      </c>
      <c r="Z24" s="28">
        <v>2</v>
      </c>
      <c r="AA24" s="28" t="s">
        <v>34</v>
      </c>
      <c r="AB24" s="40">
        <f t="shared" si="11"/>
        <v>-0.69</v>
      </c>
      <c r="AC24" s="41">
        <v>0.13167115451388889</v>
      </c>
      <c r="AD24" s="39">
        <f t="shared" si="12"/>
        <v>-1.8170619322916663</v>
      </c>
      <c r="AE24" s="39">
        <v>-6.18</v>
      </c>
      <c r="AF24" s="39">
        <v>-18.5959</v>
      </c>
      <c r="AG24" s="39">
        <v>-3</v>
      </c>
    </row>
    <row r="25" spans="1:33" ht="15.75" customHeight="1" x14ac:dyDescent="0.2">
      <c r="A25" s="14" t="s">
        <v>60</v>
      </c>
      <c r="B25" s="14" t="s">
        <v>1236</v>
      </c>
      <c r="C25" s="15">
        <f t="shared" si="4"/>
        <v>30.323333333333334</v>
      </c>
      <c r="D25" s="16">
        <v>12</v>
      </c>
      <c r="E25" s="16">
        <v>0</v>
      </c>
      <c r="F25" s="17">
        <v>363.88</v>
      </c>
      <c r="G25" s="17">
        <v>-36</v>
      </c>
      <c r="H25" s="31">
        <f t="shared" si="1"/>
        <v>9.8933714411344395E-2</v>
      </c>
      <c r="I25" s="31">
        <f t="shared" si="2"/>
        <v>-7.6378131028773263E-2</v>
      </c>
      <c r="J25" s="32">
        <f t="shared" si="5"/>
        <v>-27.792474318750013</v>
      </c>
      <c r="K25" s="32">
        <f t="shared" si="3"/>
        <v>-2.3160395265625011</v>
      </c>
      <c r="L25" s="16">
        <v>43</v>
      </c>
      <c r="M25" s="33">
        <f t="shared" si="6"/>
        <v>0.27906976744186046</v>
      </c>
      <c r="N25" s="16">
        <v>108</v>
      </c>
      <c r="O25" s="34">
        <f t="shared" ref="O25:P25" si="33">D25/7</f>
        <v>1.7142857142857142</v>
      </c>
      <c r="P25" s="34">
        <f t="shared" si="33"/>
        <v>0</v>
      </c>
      <c r="Q25" s="29">
        <f t="shared" si="8"/>
        <v>63</v>
      </c>
      <c r="R25" s="29"/>
      <c r="S25" s="21">
        <v>0.43548387096774188</v>
      </c>
      <c r="T25" s="28">
        <v>208</v>
      </c>
      <c r="U25" s="36" t="s">
        <v>33</v>
      </c>
      <c r="V25" s="37" t="s">
        <v>1237</v>
      </c>
      <c r="W25" s="14">
        <v>3</v>
      </c>
      <c r="X25" s="38">
        <f t="shared" si="9"/>
        <v>0.25</v>
      </c>
      <c r="Y25" s="39">
        <f t="shared" si="10"/>
        <v>6</v>
      </c>
      <c r="Z25" s="14">
        <v>3</v>
      </c>
      <c r="AA25" s="28" t="s">
        <v>34</v>
      </c>
      <c r="AB25" s="40">
        <f t="shared" si="11"/>
        <v>-0.69</v>
      </c>
      <c r="AC25" s="41">
        <v>0.13167115451388889</v>
      </c>
      <c r="AD25" s="39">
        <f t="shared" si="12"/>
        <v>-2.18047431875</v>
      </c>
      <c r="AE25" s="25">
        <v>-6.18</v>
      </c>
      <c r="AF25" s="25">
        <v>-18.600000000000001</v>
      </c>
      <c r="AG25" s="25">
        <v>-1.55</v>
      </c>
    </row>
    <row r="26" spans="1:33" ht="15.75" customHeight="1" x14ac:dyDescent="0.2">
      <c r="A26" s="14" t="s">
        <v>61</v>
      </c>
      <c r="B26" s="14" t="s">
        <v>1238</v>
      </c>
      <c r="C26" s="15">
        <f t="shared" si="4"/>
        <v>29.99</v>
      </c>
      <c r="D26" s="16">
        <v>3</v>
      </c>
      <c r="E26" s="16">
        <v>2</v>
      </c>
      <c r="F26" s="17">
        <v>89.97</v>
      </c>
      <c r="G26" s="17">
        <v>-27.87</v>
      </c>
      <c r="H26" s="31">
        <f t="shared" si="1"/>
        <v>0.30976992330776926</v>
      </c>
      <c r="I26" s="31">
        <f t="shared" si="2"/>
        <v>-0.29530197376556089</v>
      </c>
      <c r="J26" s="32">
        <f t="shared" si="5"/>
        <v>-26.568318579687514</v>
      </c>
      <c r="K26" s="32">
        <f t="shared" si="3"/>
        <v>-8.8561061932291718</v>
      </c>
      <c r="L26" s="16">
        <v>29</v>
      </c>
      <c r="M26" s="33">
        <f t="shared" si="6"/>
        <v>0.10344827586206896</v>
      </c>
      <c r="N26" s="16">
        <v>101</v>
      </c>
      <c r="O26" s="34">
        <f t="shared" ref="O26:P26" si="34">D26/7</f>
        <v>0.42857142857142855</v>
      </c>
      <c r="P26" s="34">
        <f t="shared" si="34"/>
        <v>0.2857142857142857</v>
      </c>
      <c r="Q26" s="29">
        <f t="shared" si="8"/>
        <v>141</v>
      </c>
      <c r="R26" s="29"/>
      <c r="S26" s="21">
        <v>0.6333333333333333</v>
      </c>
      <c r="T26" s="28">
        <v>40</v>
      </c>
      <c r="U26" s="36">
        <v>40</v>
      </c>
      <c r="V26" s="37" t="s">
        <v>1239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0.13167115451388889</v>
      </c>
      <c r="AD26" s="39">
        <f t="shared" si="12"/>
        <v>-0.54511857968749999</v>
      </c>
      <c r="AE26" s="25">
        <v>-6.28</v>
      </c>
      <c r="AF26" s="25">
        <v>-18.5959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29.99</v>
      </c>
      <c r="D27" s="16">
        <v>2</v>
      </c>
      <c r="E27" s="16">
        <v>0</v>
      </c>
      <c r="F27" s="17">
        <v>59.98</v>
      </c>
      <c r="G27" s="17">
        <v>-3.62</v>
      </c>
      <c r="H27" s="31">
        <f t="shared" si="1"/>
        <v>6.0353451150383465E-2</v>
      </c>
      <c r="I27" s="31">
        <f t="shared" si="2"/>
        <v>-4.5885501608174971E-2</v>
      </c>
      <c r="J27" s="32">
        <f t="shared" si="5"/>
        <v>-2.7522123864583348</v>
      </c>
      <c r="K27" s="32">
        <f t="shared" si="3"/>
        <v>-1.3761061932291674</v>
      </c>
      <c r="L27" s="16">
        <v>15</v>
      </c>
      <c r="M27" s="33">
        <f t="shared" si="6"/>
        <v>0.13333333333333333</v>
      </c>
      <c r="N27" s="16">
        <v>99</v>
      </c>
      <c r="O27" s="34">
        <f t="shared" ref="O27:P27" si="35">D27/7</f>
        <v>0.2857142857142857</v>
      </c>
      <c r="P27" s="34">
        <f t="shared" si="35"/>
        <v>0</v>
      </c>
      <c r="Q27" s="29">
        <f t="shared" si="8"/>
        <v>346</v>
      </c>
      <c r="R27" s="29"/>
      <c r="S27" s="21">
        <v>0.52777777777777779</v>
      </c>
      <c r="T27" s="28">
        <v>40</v>
      </c>
      <c r="U27" s="36">
        <v>40</v>
      </c>
      <c r="V27" s="37" t="s">
        <v>1239</v>
      </c>
      <c r="W27" s="14">
        <v>1</v>
      </c>
      <c r="X27" s="38">
        <f t="shared" si="9"/>
        <v>0.5</v>
      </c>
      <c r="Y27" s="39">
        <f t="shared" si="10"/>
        <v>3.62</v>
      </c>
      <c r="Z27" s="14">
        <v>0</v>
      </c>
      <c r="AA27" s="28" t="s">
        <v>34</v>
      </c>
      <c r="AB27" s="40">
        <f t="shared" si="11"/>
        <v>-0.69</v>
      </c>
      <c r="AC27" s="41">
        <v>0.13167115451388889</v>
      </c>
      <c r="AD27" s="39">
        <f t="shared" si="12"/>
        <v>-0.36341238645833329</v>
      </c>
      <c r="AE27" s="25">
        <v>-6.28</v>
      </c>
      <c r="AF27" s="25">
        <v>-18.5959</v>
      </c>
      <c r="AG27" s="25">
        <v>0</v>
      </c>
    </row>
    <row r="28" spans="1:33" ht="15.75" customHeight="1" x14ac:dyDescent="0.2">
      <c r="A28" s="14" t="s">
        <v>63</v>
      </c>
      <c r="B28" s="28" t="s">
        <v>154</v>
      </c>
      <c r="C28" s="15">
        <f t="shared" si="4"/>
        <v>30.132857142857144</v>
      </c>
      <c r="D28" s="16">
        <v>7</v>
      </c>
      <c r="E28" s="16">
        <v>0</v>
      </c>
      <c r="F28" s="17">
        <v>210.93</v>
      </c>
      <c r="G28" s="17">
        <v>0</v>
      </c>
      <c r="H28" s="31">
        <f t="shared" si="1"/>
        <v>0</v>
      </c>
      <c r="I28" s="31">
        <f t="shared" si="2"/>
        <v>-6.9692223196577863E-2</v>
      </c>
      <c r="J28" s="32">
        <f t="shared" si="5"/>
        <v>-14.700180638854169</v>
      </c>
      <c r="K28" s="32">
        <f t="shared" si="3"/>
        <v>-2.1000258055505956</v>
      </c>
      <c r="L28" s="16">
        <v>19</v>
      </c>
      <c r="M28" s="33">
        <f t="shared" si="6"/>
        <v>0.36842105263157893</v>
      </c>
      <c r="N28" s="16">
        <v>92</v>
      </c>
      <c r="O28" s="34">
        <f t="shared" ref="O28:P28" si="36">D28/7</f>
        <v>1</v>
      </c>
      <c r="P28" s="34">
        <f t="shared" si="36"/>
        <v>0</v>
      </c>
      <c r="Q28" s="29">
        <f t="shared" si="8"/>
        <v>92</v>
      </c>
      <c r="R28" s="29"/>
      <c r="S28" s="21">
        <v>0.48695652173913051</v>
      </c>
      <c r="T28" s="14" t="s">
        <v>33</v>
      </c>
      <c r="U28" s="22">
        <v>40</v>
      </c>
      <c r="V28" s="43" t="s">
        <v>1240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0.13167115451388889</v>
      </c>
      <c r="AD28" s="39">
        <f t="shared" si="12"/>
        <v>-1.2719433526041666</v>
      </c>
      <c r="AE28" s="25">
        <v>-6.28</v>
      </c>
      <c r="AF28" s="25">
        <v>-21.25124818375</v>
      </c>
      <c r="AG28" s="25">
        <v>0</v>
      </c>
    </row>
    <row r="29" spans="1:33" ht="15.75" customHeight="1" x14ac:dyDescent="0.2">
      <c r="A29" s="14" t="s">
        <v>65</v>
      </c>
      <c r="B29" s="28" t="s">
        <v>154</v>
      </c>
      <c r="C29" s="15">
        <f t="shared" si="4"/>
        <v>29.99</v>
      </c>
      <c r="D29" s="16">
        <v>5</v>
      </c>
      <c r="E29" s="16">
        <v>0</v>
      </c>
      <c r="F29" s="17">
        <v>149.94999999999999</v>
      </c>
      <c r="G29" s="17">
        <v>0</v>
      </c>
      <c r="H29" s="31">
        <f t="shared" si="1"/>
        <v>0</v>
      </c>
      <c r="I29" s="31">
        <f t="shared" si="2"/>
        <v>-2.8417575507808289E-2</v>
      </c>
      <c r="J29" s="32">
        <f t="shared" si="5"/>
        <v>-4.2612154473958528</v>
      </c>
      <c r="K29" s="32">
        <f t="shared" si="3"/>
        <v>-0.8522430894791706</v>
      </c>
      <c r="L29" s="16">
        <v>21</v>
      </c>
      <c r="M29" s="33">
        <f t="shared" si="6"/>
        <v>0.23809523809523808</v>
      </c>
      <c r="N29" s="16">
        <v>87</v>
      </c>
      <c r="O29" s="34">
        <f t="shared" ref="O29:P29" si="37">D29/7</f>
        <v>0.7142857142857143</v>
      </c>
      <c r="P29" s="34">
        <f t="shared" si="37"/>
        <v>0</v>
      </c>
      <c r="Q29" s="29">
        <f t="shared" si="8"/>
        <v>121</v>
      </c>
      <c r="R29" s="29"/>
      <c r="S29" s="21">
        <v>0.59171597633136097</v>
      </c>
      <c r="T29" s="14" t="s">
        <v>33</v>
      </c>
      <c r="U29" s="22">
        <v>40</v>
      </c>
      <c r="V29" s="43" t="s">
        <v>1240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0.13167115451388889</v>
      </c>
      <c r="AD29" s="39">
        <f t="shared" si="12"/>
        <v>-0.90853096614583317</v>
      </c>
      <c r="AE29" s="25">
        <v>-6.28</v>
      </c>
      <c r="AF29" s="25">
        <v>-19.88203689625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29.890000000000004</v>
      </c>
      <c r="D30" s="16">
        <v>10</v>
      </c>
      <c r="E30" s="16">
        <v>0</v>
      </c>
      <c r="F30" s="17">
        <v>298.90000000000003</v>
      </c>
      <c r="G30" s="17">
        <v>-0.35</v>
      </c>
      <c r="H30" s="31">
        <f t="shared" si="1"/>
        <v>1.1709601873536298E-3</v>
      </c>
      <c r="I30" s="31">
        <f t="shared" si="2"/>
        <v>8.9459726331628606E-3</v>
      </c>
      <c r="J30" s="32">
        <f t="shared" si="5"/>
        <v>2.6739512200523792</v>
      </c>
      <c r="K30" s="32">
        <f t="shared" si="3"/>
        <v>0.26739512200523791</v>
      </c>
      <c r="L30" s="16">
        <v>24</v>
      </c>
      <c r="M30" s="33">
        <f t="shared" si="6"/>
        <v>0.41666666666666669</v>
      </c>
      <c r="N30" s="16">
        <v>76</v>
      </c>
      <c r="O30" s="34">
        <f t="shared" ref="O30:P30" si="38">D30/7</f>
        <v>1.4285714285714286</v>
      </c>
      <c r="P30" s="34">
        <f t="shared" si="38"/>
        <v>0</v>
      </c>
      <c r="Q30" s="29">
        <f t="shared" si="8"/>
        <v>53</v>
      </c>
      <c r="R30" s="29"/>
      <c r="S30" s="21">
        <v>0.65853658536585369</v>
      </c>
      <c r="T30" s="14" t="s">
        <v>33</v>
      </c>
      <c r="U30" s="22">
        <v>40</v>
      </c>
      <c r="V30" s="43" t="s">
        <v>1240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0.13167115451388889</v>
      </c>
      <c r="AD30" s="39">
        <f t="shared" si="12"/>
        <v>-1.8170619322916663</v>
      </c>
      <c r="AE30" s="25">
        <v>-6.28</v>
      </c>
      <c r="AF30" s="25">
        <v>-18.642398684765599</v>
      </c>
      <c r="AG30" s="25">
        <v>0</v>
      </c>
    </row>
    <row r="31" spans="1:33" ht="15.75" customHeight="1" x14ac:dyDescent="0.2">
      <c r="A31" s="14" t="s">
        <v>67</v>
      </c>
      <c r="B31" s="49" t="s">
        <v>1241</v>
      </c>
      <c r="C31" s="15">
        <f t="shared" si="4"/>
        <v>30.49</v>
      </c>
      <c r="D31" s="16">
        <v>4</v>
      </c>
      <c r="E31" s="16">
        <v>0</v>
      </c>
      <c r="F31" s="17">
        <v>121.96</v>
      </c>
      <c r="G31" s="44">
        <v>-1.4300000000000002</v>
      </c>
      <c r="H31" s="31">
        <f t="shared" si="1"/>
        <v>1.172515578878321E-2</v>
      </c>
      <c r="I31" s="31">
        <f t="shared" si="2"/>
        <v>1.4919485798793155E-2</v>
      </c>
      <c r="J31" s="32">
        <f t="shared" si="5"/>
        <v>1.8195804880208131</v>
      </c>
      <c r="K31" s="32">
        <f t="shared" si="3"/>
        <v>0.45489512200520327</v>
      </c>
      <c r="L31" s="16">
        <v>23</v>
      </c>
      <c r="M31" s="33">
        <f t="shared" si="6"/>
        <v>0.17391304347826086</v>
      </c>
      <c r="N31" s="16">
        <v>72</v>
      </c>
      <c r="O31" s="34">
        <f t="shared" ref="O31:P32" si="39">D31/7</f>
        <v>0.5714285714285714</v>
      </c>
      <c r="P31" s="34">
        <f t="shared" si="39"/>
        <v>0</v>
      </c>
      <c r="Q31" s="29">
        <f t="shared" si="8"/>
        <v>126</v>
      </c>
      <c r="R31" s="29"/>
      <c r="S31" s="21">
        <v>0.81789137380191601</v>
      </c>
      <c r="T31" s="14">
        <v>128</v>
      </c>
      <c r="U31" s="22">
        <v>40</v>
      </c>
      <c r="V31" s="43" t="s">
        <v>1349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0.13167115451388889</v>
      </c>
      <c r="AD31" s="39">
        <f t="shared" si="12"/>
        <v>-0.72682477291666658</v>
      </c>
      <c r="AE31" s="45">
        <v>-6.28</v>
      </c>
      <c r="AF31" s="45">
        <v>-18.642398684765627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28.74</v>
      </c>
      <c r="D32" s="54">
        <v>4</v>
      </c>
      <c r="E32" s="54">
        <v>3</v>
      </c>
      <c r="F32" s="55">
        <v>114.96</v>
      </c>
      <c r="G32" s="55">
        <v>0</v>
      </c>
      <c r="H32" s="31">
        <f t="shared" si="1"/>
        <v>0</v>
      </c>
      <c r="I32" s="31">
        <f t="shared" si="2"/>
        <v>-2.3490079262170054E-2</v>
      </c>
      <c r="J32" s="32">
        <f t="shared" si="5"/>
        <v>-2.700419511979069</v>
      </c>
      <c r="K32" s="32">
        <f t="shared" si="3"/>
        <v>-0.67510487799476726</v>
      </c>
      <c r="L32" s="54">
        <v>15</v>
      </c>
      <c r="M32" s="33">
        <f t="shared" si="6"/>
        <v>0.26666666666666666</v>
      </c>
      <c r="N32" s="54">
        <v>65</v>
      </c>
      <c r="O32" s="34">
        <f t="shared" si="39"/>
        <v>0.5714285714285714</v>
      </c>
      <c r="P32" s="34">
        <f t="shared" si="39"/>
        <v>0.42857142857142855</v>
      </c>
      <c r="Q32" s="29">
        <f t="shared" si="8"/>
        <v>65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0.6470588235294118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0.13167115451388889</v>
      </c>
      <c r="AD32" s="39">
        <f t="shared" si="12"/>
        <v>-0.72682477291666658</v>
      </c>
      <c r="AE32" s="60">
        <v>-6.28</v>
      </c>
      <c r="AF32" s="60">
        <v>-18.642398684765599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- 3.75 Inch Curved Pull Handle Bar - 25 Pack of Kitchen Cabinet Hardware")</f>
        <v>Satin Nickel Kitchen Cabinet Pulls - 3.75 Inch Curved Pull Handle Bar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Info!B1:BJ5000""),2,FALSE),"""")"),"B07XTP6D2S")</f>
        <v>B07XTP6D2S</v>
      </c>
      <c r="B2" s="2" t="s">
        <v>1242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30.557344335018353</v>
      </c>
      <c r="D3" s="4">
        <f>SUM(D4:D99702)</f>
        <v>96</v>
      </c>
      <c r="E3" s="4"/>
      <c r="F3" s="5">
        <f t="shared" ref="F3:G3" si="0">SUM(F4:F99702)</f>
        <v>3819.0399999999986</v>
      </c>
      <c r="G3" s="5">
        <f t="shared" si="0"/>
        <v>-28.519999999999992</v>
      </c>
      <c r="H3" s="6">
        <f t="shared" ref="H3:H32" si="1">G3/F3*-1</f>
        <v>7.4678453223846839E-3</v>
      </c>
      <c r="I3" s="7">
        <f t="shared" ref="I3:I32" si="2">J3/F3</f>
        <v>0.20429260840768002</v>
      </c>
      <c r="J3" s="5">
        <f>SUM(J4:J99702)</f>
        <v>780.20164321326604</v>
      </c>
      <c r="K3" s="5">
        <f t="shared" ref="K3:K32" si="3">J3/D3</f>
        <v>8.1271004501381885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Sheet!a1:g5000""),2,FALSE),"""")"),"1 - March
1 - April
1 - May
1 - June
1 - July
1 - Aug
1 - Sept
1 - Oct
1 - Nov
1 - Dec
1 - Jan
1 - Feb")</f>
        <v>1 - March
1 - April
1 - May
1 - June
1 - July
1 - Aug
1 - Sept
1 - Oct
1 - Nov
1 - Dec
1 - Jan
1 -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</v>
      </c>
      <c r="X3" s="6">
        <f>W3/D3</f>
        <v>1.0416666666666666E-2</v>
      </c>
      <c r="Y3" s="5"/>
      <c r="Z3" s="4"/>
      <c r="AA3" s="4"/>
      <c r="AB3" s="4"/>
      <c r="AC3" s="4"/>
      <c r="AD3" s="5">
        <f>SUM(AD4:AD99702)</f>
        <v>-10.564256696922879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Info!B2:BZ3000""),37,FALSE)),"""")*-1"),-19.6937426847656)</f>
        <v>-19.693742684765599</v>
      </c>
      <c r="AG3" s="5">
        <f>SUM(AG4:AG99702)</f>
        <v>-3</v>
      </c>
    </row>
    <row r="4" spans="1:33" ht="15.75" customHeight="1" x14ac:dyDescent="0.2">
      <c r="A4" s="14" t="s">
        <v>31</v>
      </c>
      <c r="B4" s="14" t="s">
        <v>1243</v>
      </c>
      <c r="C4" s="15">
        <f t="shared" ref="C4:C32" si="4">IFERROR(F4/D4," - ")</f>
        <v>39.323333333333331</v>
      </c>
      <c r="D4" s="16">
        <v>3</v>
      </c>
      <c r="E4" s="16">
        <v>0</v>
      </c>
      <c r="F4" s="17">
        <v>117.97</v>
      </c>
      <c r="G4" s="17">
        <v>-23.429999999999996</v>
      </c>
      <c r="H4" s="18">
        <f t="shared" si="1"/>
        <v>0.19860981605492919</v>
      </c>
      <c r="I4" s="18">
        <f t="shared" si="2"/>
        <v>1.4068490631038443E-2</v>
      </c>
      <c r="J4" s="17">
        <f t="shared" ref="J4:J32" si="5">F4*0.85+G4+AF4*D4+D4*AE4+AG4+AD4</f>
        <v>1.6596598397436051</v>
      </c>
      <c r="K4" s="17">
        <f t="shared" si="3"/>
        <v>0.55321994658120166</v>
      </c>
      <c r="L4" s="16">
        <v>18</v>
      </c>
      <c r="M4" s="19">
        <f t="shared" ref="M4:M32" si="6">IFERROR(D4/L4,"-")</f>
        <v>0.16666666666666666</v>
      </c>
      <c r="N4" s="16">
        <v>68</v>
      </c>
      <c r="O4" s="20">
        <f t="shared" ref="O4:P4" si="7">D4/7</f>
        <v>0.42857142857142855</v>
      </c>
      <c r="P4" s="20">
        <f t="shared" si="7"/>
        <v>0</v>
      </c>
      <c r="Q4" s="16">
        <f t="shared" ref="Q4:Q32" si="8">ROUNDDOWN(N4/(O4+P4),0)</f>
        <v>158</v>
      </c>
      <c r="R4" s="16"/>
      <c r="S4" s="21">
        <v>0.52173913043478204</v>
      </c>
      <c r="T4" s="14">
        <v>160</v>
      </c>
      <c r="U4" s="22" t="s">
        <v>33</v>
      </c>
      <c r="V4" s="23" t="s">
        <v>769</v>
      </c>
      <c r="W4" s="14">
        <v>1</v>
      </c>
      <c r="X4" s="24">
        <f t="shared" ref="X4:X32" si="9">IFERROR(W4/D4,0)</f>
        <v>0.33333333333333331</v>
      </c>
      <c r="Y4" s="25">
        <f t="shared" ref="Y4:Y32" si="10">IFERROR(G4/(W4+Z4)*-1,0)</f>
        <v>23.429999999999996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7.9738425925925935E-2</v>
      </c>
      <c r="AD4" s="25">
        <f t="shared" ref="AD4:AD32" si="12">IFERROR(AB4*AC4*D4*2,0)</f>
        <v>-0.33011708333333334</v>
      </c>
      <c r="AE4" s="25">
        <v>-6.18</v>
      </c>
      <c r="AF4" s="25">
        <v>-18.771574358974359</v>
      </c>
      <c r="AG4" s="25">
        <v>0</v>
      </c>
    </row>
    <row r="5" spans="1:33" ht="15.75" customHeight="1" x14ac:dyDescent="0.2">
      <c r="A5" s="28" t="s">
        <v>35</v>
      </c>
      <c r="B5" s="28" t="s">
        <v>1244</v>
      </c>
      <c r="C5" s="15">
        <f t="shared" si="4"/>
        <v>34.99</v>
      </c>
      <c r="D5" s="29">
        <v>4</v>
      </c>
      <c r="E5" s="29">
        <v>0</v>
      </c>
      <c r="F5" s="30">
        <v>139.96</v>
      </c>
      <c r="G5" s="30">
        <v>-4.74</v>
      </c>
      <c r="H5" s="31">
        <f t="shared" si="1"/>
        <v>3.3866819091168905E-2</v>
      </c>
      <c r="I5" s="31">
        <f t="shared" si="2"/>
        <v>9.9878796961526545E-2</v>
      </c>
      <c r="J5" s="32">
        <f t="shared" si="5"/>
        <v>13.979036422735255</v>
      </c>
      <c r="K5" s="32">
        <f t="shared" si="3"/>
        <v>3.4947591056838139</v>
      </c>
      <c r="L5" s="29">
        <v>24</v>
      </c>
      <c r="M5" s="33">
        <f t="shared" si="6"/>
        <v>0.16666666666666666</v>
      </c>
      <c r="N5" s="29">
        <v>63</v>
      </c>
      <c r="O5" s="34">
        <f t="shared" ref="O5:P5" si="13">D5/7</f>
        <v>0.5714285714285714</v>
      </c>
      <c r="P5" s="34">
        <f t="shared" si="13"/>
        <v>0</v>
      </c>
      <c r="Q5" s="29">
        <f t="shared" si="8"/>
        <v>110</v>
      </c>
      <c r="R5" s="29"/>
      <c r="S5" s="35">
        <v>0.63157894736842102</v>
      </c>
      <c r="T5" s="28">
        <v>160</v>
      </c>
      <c r="U5" s="36" t="s">
        <v>33</v>
      </c>
      <c r="V5" s="37" t="s">
        <v>771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7.9830822711471613E-2</v>
      </c>
      <c r="AD5" s="39">
        <f t="shared" si="12"/>
        <v>-0.44066614136732329</v>
      </c>
      <c r="AE5" s="39">
        <v>-6.18</v>
      </c>
      <c r="AF5" s="39">
        <v>-18.771574358974359</v>
      </c>
      <c r="AG5" s="39">
        <v>0</v>
      </c>
    </row>
    <row r="6" spans="1:33" ht="15.75" customHeight="1" x14ac:dyDescent="0.2">
      <c r="A6" s="28" t="s">
        <v>37</v>
      </c>
      <c r="B6" s="28" t="s">
        <v>316</v>
      </c>
      <c r="C6" s="15">
        <f t="shared" si="4"/>
        <v>34.323333333333338</v>
      </c>
      <c r="D6" s="29">
        <v>6</v>
      </c>
      <c r="E6" s="29">
        <v>0</v>
      </c>
      <c r="F6" s="30">
        <v>205.94000000000003</v>
      </c>
      <c r="G6" s="30">
        <v>0</v>
      </c>
      <c r="H6" s="31">
        <f t="shared" si="1"/>
        <v>0</v>
      </c>
      <c r="I6" s="31">
        <f t="shared" si="2"/>
        <v>0.11983742682085653</v>
      </c>
      <c r="J6" s="32">
        <f t="shared" si="5"/>
        <v>24.679319679487197</v>
      </c>
      <c r="K6" s="32">
        <f t="shared" si="3"/>
        <v>4.1132199465811992</v>
      </c>
      <c r="L6" s="29">
        <v>33</v>
      </c>
      <c r="M6" s="33">
        <f t="shared" si="6"/>
        <v>0.18181818181818182</v>
      </c>
      <c r="N6" s="29">
        <v>57</v>
      </c>
      <c r="O6" s="34">
        <f t="shared" ref="O6:P6" si="14">D6/7</f>
        <v>0.8571428571428571</v>
      </c>
      <c r="P6" s="34">
        <f t="shared" si="14"/>
        <v>0</v>
      </c>
      <c r="Q6" s="29">
        <f t="shared" si="8"/>
        <v>66</v>
      </c>
      <c r="R6" s="29"/>
      <c r="S6" s="35">
        <v>0.46153846153846101</v>
      </c>
      <c r="T6" s="28">
        <v>160</v>
      </c>
      <c r="U6" s="36">
        <v>80</v>
      </c>
      <c r="V6" s="37" t="s">
        <v>773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7.9738425925925935E-2</v>
      </c>
      <c r="AD6" s="39">
        <f t="shared" si="12"/>
        <v>-0.66023416666666668</v>
      </c>
      <c r="AE6" s="39">
        <v>-6.18</v>
      </c>
      <c r="AF6" s="39">
        <v>-18.771574358974359</v>
      </c>
      <c r="AG6" s="39">
        <v>0</v>
      </c>
    </row>
    <row r="7" spans="1:33" ht="15.75" customHeight="1" x14ac:dyDescent="0.2">
      <c r="A7" s="28" t="s">
        <v>39</v>
      </c>
      <c r="B7" s="28" t="s">
        <v>424</v>
      </c>
      <c r="C7" s="15">
        <f t="shared" si="4"/>
        <v>35.723333333333336</v>
      </c>
      <c r="D7" s="29">
        <v>15</v>
      </c>
      <c r="E7" s="29">
        <v>0</v>
      </c>
      <c r="F7" s="30">
        <v>535.85</v>
      </c>
      <c r="G7" s="30">
        <v>0</v>
      </c>
      <c r="H7" s="31">
        <f t="shared" si="1"/>
        <v>0</v>
      </c>
      <c r="I7" s="31">
        <f t="shared" si="2"/>
        <v>0.14845255052480727</v>
      </c>
      <c r="J7" s="32">
        <f t="shared" si="5"/>
        <v>79.548299198717984</v>
      </c>
      <c r="K7" s="32">
        <f t="shared" si="3"/>
        <v>5.3032199465811987</v>
      </c>
      <c r="L7" s="29">
        <v>34</v>
      </c>
      <c r="M7" s="33">
        <f t="shared" si="6"/>
        <v>0.44117647058823528</v>
      </c>
      <c r="N7" s="29">
        <v>40</v>
      </c>
      <c r="O7" s="34">
        <f t="shared" ref="O7:P7" si="15">D7/7</f>
        <v>2.1428571428571428</v>
      </c>
      <c r="P7" s="34">
        <f t="shared" si="15"/>
        <v>0</v>
      </c>
      <c r="Q7" s="29">
        <f t="shared" si="8"/>
        <v>18</v>
      </c>
      <c r="R7" s="29"/>
      <c r="S7" s="35">
        <v>0.85024154589371903</v>
      </c>
      <c r="T7" s="28">
        <v>160</v>
      </c>
      <c r="U7" s="36">
        <v>80</v>
      </c>
      <c r="V7" s="37" t="s">
        <v>775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7.9738425925925935E-2</v>
      </c>
      <c r="AD7" s="39">
        <f t="shared" si="12"/>
        <v>-1.6505854166666667</v>
      </c>
      <c r="AE7" s="39">
        <v>-6.18</v>
      </c>
      <c r="AF7" s="39">
        <v>-18.771574358974359</v>
      </c>
      <c r="AG7" s="39">
        <v>0</v>
      </c>
    </row>
    <row r="8" spans="1:33" ht="15.75" customHeight="1" x14ac:dyDescent="0.2">
      <c r="A8" s="28" t="s">
        <v>41</v>
      </c>
      <c r="B8" s="28" t="s">
        <v>1245</v>
      </c>
      <c r="C8" s="15">
        <f t="shared" si="4"/>
        <v>36.99</v>
      </c>
      <c r="D8" s="29">
        <v>1</v>
      </c>
      <c r="E8" s="29">
        <v>1</v>
      </c>
      <c r="F8" s="30">
        <v>36.99</v>
      </c>
      <c r="G8" s="30">
        <v>0</v>
      </c>
      <c r="H8" s="31">
        <f t="shared" si="1"/>
        <v>0</v>
      </c>
      <c r="I8" s="31">
        <f t="shared" si="2"/>
        <v>0.17251854480189846</v>
      </c>
      <c r="J8" s="32">
        <f t="shared" si="5"/>
        <v>6.3814609722222242</v>
      </c>
      <c r="K8" s="32">
        <f t="shared" si="3"/>
        <v>6.3814609722222242</v>
      </c>
      <c r="L8" s="29">
        <v>24</v>
      </c>
      <c r="M8" s="33">
        <f t="shared" si="6"/>
        <v>4.1666666666666664E-2</v>
      </c>
      <c r="N8" s="29">
        <v>37</v>
      </c>
      <c r="O8" s="34">
        <f t="shared" ref="O8:P8" si="16">D8/7</f>
        <v>0.14285714285714285</v>
      </c>
      <c r="P8" s="34">
        <f t="shared" si="16"/>
        <v>0.14285714285714285</v>
      </c>
      <c r="Q8" s="29">
        <f t="shared" si="8"/>
        <v>129</v>
      </c>
      <c r="R8" s="29"/>
      <c r="S8" s="35">
        <v>1.0971428571428501</v>
      </c>
      <c r="T8" s="28">
        <v>160</v>
      </c>
      <c r="U8" s="36">
        <v>80</v>
      </c>
      <c r="V8" s="37" t="s">
        <v>777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7.9738425925925935E-2</v>
      </c>
      <c r="AD8" s="39">
        <f t="shared" si="12"/>
        <v>-0.11003902777777778</v>
      </c>
      <c r="AE8" s="39">
        <v>-6.18</v>
      </c>
      <c r="AF8" s="39">
        <v>-18.77</v>
      </c>
      <c r="AG8" s="39">
        <v>0</v>
      </c>
    </row>
    <row r="9" spans="1:33" ht="15.75" customHeight="1" x14ac:dyDescent="0.2">
      <c r="A9" s="28" t="s">
        <v>43</v>
      </c>
      <c r="B9" s="28" t="s">
        <v>1246</v>
      </c>
      <c r="C9" s="15">
        <f t="shared" si="4"/>
        <v>38.99</v>
      </c>
      <c r="D9" s="29">
        <v>2</v>
      </c>
      <c r="E9" s="29">
        <v>0</v>
      </c>
      <c r="F9" s="30">
        <v>77.98</v>
      </c>
      <c r="G9" s="30">
        <v>-0.08</v>
      </c>
      <c r="H9" s="31">
        <f t="shared" si="1"/>
        <v>1.0259040779687098E-3</v>
      </c>
      <c r="I9" s="31">
        <f t="shared" si="2"/>
        <v>0.20089344270830012</v>
      </c>
      <c r="J9" s="32">
        <f t="shared" si="5"/>
        <v>15.665670662393245</v>
      </c>
      <c r="K9" s="32">
        <f t="shared" si="3"/>
        <v>7.8328353311966223</v>
      </c>
      <c r="L9" s="29">
        <v>23</v>
      </c>
      <c r="M9" s="33">
        <f t="shared" si="6"/>
        <v>8.6956521739130432E-2</v>
      </c>
      <c r="N9" s="29">
        <v>35</v>
      </c>
      <c r="O9" s="34">
        <f t="shared" ref="O9:P9" si="17">D9/7</f>
        <v>0.2857142857142857</v>
      </c>
      <c r="P9" s="34">
        <f t="shared" si="17"/>
        <v>0</v>
      </c>
      <c r="Q9" s="29">
        <f t="shared" si="8"/>
        <v>122</v>
      </c>
      <c r="R9" s="29"/>
      <c r="S9" s="35">
        <v>1.0989010989010899</v>
      </c>
      <c r="T9" s="28">
        <v>2080</v>
      </c>
      <c r="U9" s="36">
        <v>2000</v>
      </c>
      <c r="V9" s="37" t="s">
        <v>1247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7.9738425925925935E-2</v>
      </c>
      <c r="AD9" s="39">
        <f t="shared" si="12"/>
        <v>-0.22007805555555557</v>
      </c>
      <c r="AE9" s="39">
        <v>-6.18</v>
      </c>
      <c r="AF9" s="39">
        <v>-18.978625641025602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>
        <f t="shared" si="4"/>
        <v>38.99</v>
      </c>
      <c r="D10" s="29">
        <v>3</v>
      </c>
      <c r="E10" s="29">
        <v>0</v>
      </c>
      <c r="F10" s="30">
        <v>116.97</v>
      </c>
      <c r="G10" s="30">
        <v>0</v>
      </c>
      <c r="H10" s="31">
        <f t="shared" si="1"/>
        <v>0</v>
      </c>
      <c r="I10" s="31">
        <f t="shared" si="2"/>
        <v>0.20191934678626877</v>
      </c>
      <c r="J10" s="32">
        <f t="shared" si="5"/>
        <v>23.618505993589856</v>
      </c>
      <c r="K10" s="32">
        <f t="shared" si="3"/>
        <v>7.8728353311966188</v>
      </c>
      <c r="L10" s="29">
        <v>31</v>
      </c>
      <c r="M10" s="33">
        <f t="shared" si="6"/>
        <v>9.6774193548387094E-2</v>
      </c>
      <c r="N10" s="29">
        <v>33</v>
      </c>
      <c r="O10" s="34">
        <f t="shared" ref="O10:P10" si="18">D10/7</f>
        <v>0.42857142857142855</v>
      </c>
      <c r="P10" s="34">
        <f t="shared" si="18"/>
        <v>0</v>
      </c>
      <c r="Q10" s="29">
        <f t="shared" si="8"/>
        <v>77</v>
      </c>
      <c r="R10" s="29"/>
      <c r="S10" s="35">
        <v>1.17777777777777</v>
      </c>
      <c r="T10" s="28">
        <v>2080</v>
      </c>
      <c r="U10" s="36">
        <v>2000</v>
      </c>
      <c r="V10" s="37" t="s">
        <v>1248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7.9738425925925935E-2</v>
      </c>
      <c r="AD10" s="39">
        <f t="shared" si="12"/>
        <v>-0.33011708333333334</v>
      </c>
      <c r="AE10" s="39">
        <v>-6.18</v>
      </c>
      <c r="AF10" s="39">
        <v>-18.978625641025602</v>
      </c>
      <c r="AG10" s="39">
        <v>0</v>
      </c>
    </row>
    <row r="11" spans="1:33" ht="15.75" customHeight="1" x14ac:dyDescent="0.2">
      <c r="A11" s="28" t="s">
        <v>45</v>
      </c>
      <c r="B11" s="28" t="s">
        <v>82</v>
      </c>
      <c r="C11" s="15">
        <f t="shared" si="4"/>
        <v>37.847142857142856</v>
      </c>
      <c r="D11" s="29">
        <v>7</v>
      </c>
      <c r="E11" s="29">
        <v>2</v>
      </c>
      <c r="F11" s="30">
        <v>264.93</v>
      </c>
      <c r="G11" s="30">
        <v>0</v>
      </c>
      <c r="H11" s="31">
        <f t="shared" si="1"/>
        <v>0</v>
      </c>
      <c r="I11" s="31">
        <f t="shared" si="2"/>
        <v>0.18234947842213536</v>
      </c>
      <c r="J11" s="32">
        <f t="shared" si="5"/>
        <v>48.30984731837632</v>
      </c>
      <c r="K11" s="32">
        <f t="shared" si="3"/>
        <v>6.9014067597680455</v>
      </c>
      <c r="L11" s="29">
        <v>27</v>
      </c>
      <c r="M11" s="33">
        <f t="shared" si="6"/>
        <v>0.25925925925925924</v>
      </c>
      <c r="N11" s="29">
        <v>25</v>
      </c>
      <c r="O11" s="34">
        <f t="shared" ref="O11:P11" si="19">D11/7</f>
        <v>1</v>
      </c>
      <c r="P11" s="34">
        <f t="shared" si="19"/>
        <v>0.2857142857142857</v>
      </c>
      <c r="Q11" s="29">
        <f t="shared" si="8"/>
        <v>19</v>
      </c>
      <c r="R11" s="29"/>
      <c r="S11" s="35">
        <v>0.95798319327731096</v>
      </c>
      <c r="T11" s="28">
        <v>160</v>
      </c>
      <c r="U11" s="36">
        <v>80</v>
      </c>
      <c r="V11" s="37" t="s">
        <v>1249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7.9738425925925935E-2</v>
      </c>
      <c r="AD11" s="39">
        <f t="shared" si="12"/>
        <v>-0.77027319444444453</v>
      </c>
      <c r="AE11" s="39">
        <v>-6.18</v>
      </c>
      <c r="AF11" s="39">
        <v>-18.978625641025602</v>
      </c>
      <c r="AG11" s="39">
        <v>0</v>
      </c>
    </row>
    <row r="12" spans="1:33" ht="15.75" customHeight="1" x14ac:dyDescent="0.2">
      <c r="A12" s="28" t="s">
        <v>46</v>
      </c>
      <c r="B12" s="28" t="s">
        <v>1250</v>
      </c>
      <c r="C12" s="15">
        <f t="shared" si="4"/>
        <v>36.99</v>
      </c>
      <c r="D12" s="29">
        <v>5</v>
      </c>
      <c r="E12" s="29">
        <v>3</v>
      </c>
      <c r="F12" s="30">
        <v>184.95000000000002</v>
      </c>
      <c r="G12" s="30">
        <v>0</v>
      </c>
      <c r="H12" s="31">
        <f t="shared" si="1"/>
        <v>0</v>
      </c>
      <c r="I12" s="31">
        <f t="shared" si="2"/>
        <v>0.16687848962413146</v>
      </c>
      <c r="J12" s="32">
        <f t="shared" si="5"/>
        <v>30.864176655983115</v>
      </c>
      <c r="K12" s="32">
        <f t="shared" si="3"/>
        <v>6.1728353311966231</v>
      </c>
      <c r="L12" s="29">
        <v>33</v>
      </c>
      <c r="M12" s="33">
        <f t="shared" si="6"/>
        <v>0.15151515151515152</v>
      </c>
      <c r="N12" s="29">
        <v>18</v>
      </c>
      <c r="O12" s="34">
        <f t="shared" ref="O12:P12" si="20">D12/7</f>
        <v>0.7142857142857143</v>
      </c>
      <c r="P12" s="34">
        <f t="shared" si="20"/>
        <v>0.42857142857142855</v>
      </c>
      <c r="Q12" s="29">
        <f t="shared" si="8"/>
        <v>15</v>
      </c>
      <c r="R12" s="29"/>
      <c r="S12" s="35">
        <v>1.1506849315068399</v>
      </c>
      <c r="T12" s="28">
        <v>80</v>
      </c>
      <c r="U12" s="36">
        <v>80</v>
      </c>
      <c r="V12" s="37" t="s">
        <v>1251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7.9738425925925935E-2</v>
      </c>
      <c r="AD12" s="39">
        <f t="shared" si="12"/>
        <v>-0.55019513888888893</v>
      </c>
      <c r="AE12" s="39">
        <v>-6.18</v>
      </c>
      <c r="AF12" s="39">
        <v>-18.978625641025602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4"/>
        <v>41.24</v>
      </c>
      <c r="D13" s="29">
        <v>4</v>
      </c>
      <c r="E13" s="29">
        <v>0</v>
      </c>
      <c r="F13" s="32">
        <v>164.96</v>
      </c>
      <c r="G13" s="30">
        <v>0</v>
      </c>
      <c r="H13" s="31">
        <f t="shared" si="1"/>
        <v>0</v>
      </c>
      <c r="I13" s="31">
        <f t="shared" si="2"/>
        <v>0.23463532910335175</v>
      </c>
      <c r="J13" s="32">
        <f t="shared" si="5"/>
        <v>38.705443888888908</v>
      </c>
      <c r="K13" s="32">
        <f t="shared" si="3"/>
        <v>9.676360972222227</v>
      </c>
      <c r="L13" s="29">
        <v>18</v>
      </c>
      <c r="M13" s="33">
        <f t="shared" si="6"/>
        <v>0.22222222222222221</v>
      </c>
      <c r="N13" s="29">
        <v>11</v>
      </c>
      <c r="O13" s="34">
        <f t="shared" ref="O13:P13" si="21">D13/7</f>
        <v>0.5714285714285714</v>
      </c>
      <c r="P13" s="34">
        <f t="shared" si="21"/>
        <v>0</v>
      </c>
      <c r="Q13" s="29">
        <f t="shared" si="8"/>
        <v>19</v>
      </c>
      <c r="R13" s="29"/>
      <c r="S13" s="35">
        <v>1.2692307692307601</v>
      </c>
      <c r="T13" s="28">
        <v>80</v>
      </c>
      <c r="U13" s="36">
        <v>80</v>
      </c>
      <c r="V13" s="37" t="s">
        <v>1252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s">
        <v>34</v>
      </c>
      <c r="AB13" s="40">
        <f t="shared" si="11"/>
        <v>-0.69</v>
      </c>
      <c r="AC13" s="41">
        <v>7.9738425925925935E-2</v>
      </c>
      <c r="AD13" s="39">
        <f t="shared" si="12"/>
        <v>-0.44015611111111114</v>
      </c>
      <c r="AE13" s="39">
        <v>-6.18</v>
      </c>
      <c r="AF13" s="39">
        <v>-19.087599999999998</v>
      </c>
      <c r="AG13" s="39">
        <v>0</v>
      </c>
    </row>
    <row r="14" spans="1:33" ht="15.75" customHeight="1" x14ac:dyDescent="0.2">
      <c r="A14" s="28" t="s">
        <v>48</v>
      </c>
      <c r="B14" s="28" t="s">
        <v>873</v>
      </c>
      <c r="C14" s="15">
        <f t="shared" si="4"/>
        <v>44.323333333333331</v>
      </c>
      <c r="D14" s="29">
        <v>3</v>
      </c>
      <c r="E14" s="29">
        <v>0</v>
      </c>
      <c r="F14" s="32">
        <v>132.97</v>
      </c>
      <c r="G14" s="30">
        <v>0</v>
      </c>
      <c r="H14" s="31">
        <f t="shared" si="1"/>
        <v>0</v>
      </c>
      <c r="I14" s="31">
        <f t="shared" si="2"/>
        <v>0.27744290378782177</v>
      </c>
      <c r="J14" s="32">
        <f t="shared" si="5"/>
        <v>36.891582916666657</v>
      </c>
      <c r="K14" s="32">
        <f t="shared" si="3"/>
        <v>12.297194305555552</v>
      </c>
      <c r="L14" s="29">
        <v>30</v>
      </c>
      <c r="M14" s="33">
        <f t="shared" si="6"/>
        <v>0.1</v>
      </c>
      <c r="N14" s="29">
        <v>8</v>
      </c>
      <c r="O14" s="34">
        <f t="shared" ref="O14:P14" si="22">D14/7</f>
        <v>0.42857142857142855</v>
      </c>
      <c r="P14" s="34">
        <f t="shared" si="22"/>
        <v>0</v>
      </c>
      <c r="Q14" s="29">
        <f t="shared" si="8"/>
        <v>18</v>
      </c>
      <c r="R14" s="29"/>
      <c r="S14" s="35">
        <v>1.3469387755102</v>
      </c>
      <c r="T14" s="28">
        <v>152</v>
      </c>
      <c r="U14" s="36">
        <v>80</v>
      </c>
      <c r="V14" s="37" t="s">
        <v>1252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7.9738425925925935E-2</v>
      </c>
      <c r="AD14" s="39">
        <f t="shared" si="12"/>
        <v>-0.33011708333333334</v>
      </c>
      <c r="AE14" s="39">
        <v>-6.18</v>
      </c>
      <c r="AF14" s="39">
        <v>-19.087599999999998</v>
      </c>
      <c r="AG14" s="39">
        <v>0</v>
      </c>
    </row>
    <row r="15" spans="1:33" ht="15.75" customHeight="1" x14ac:dyDescent="0.2">
      <c r="A15" s="28" t="s">
        <v>49</v>
      </c>
      <c r="B15" s="28" t="s">
        <v>83</v>
      </c>
      <c r="C15" s="15">
        <f t="shared" si="4"/>
        <v>40.99</v>
      </c>
      <c r="D15" s="29">
        <v>5</v>
      </c>
      <c r="E15" s="29">
        <v>3</v>
      </c>
      <c r="F15" s="32">
        <v>204.95000000000002</v>
      </c>
      <c r="G15" s="30">
        <v>0</v>
      </c>
      <c r="H15" s="31">
        <f t="shared" si="1"/>
        <v>0</v>
      </c>
      <c r="I15" s="31">
        <f t="shared" si="2"/>
        <v>0.23088219010056663</v>
      </c>
      <c r="J15" s="32">
        <f t="shared" si="5"/>
        <v>47.319304861111135</v>
      </c>
      <c r="K15" s="32">
        <f t="shared" si="3"/>
        <v>9.4638609722222267</v>
      </c>
      <c r="L15" s="29">
        <v>25</v>
      </c>
      <c r="M15" s="33">
        <f t="shared" si="6"/>
        <v>0.2</v>
      </c>
      <c r="N15" s="29">
        <v>3</v>
      </c>
      <c r="O15" s="34">
        <f t="shared" ref="O15:P15" si="23">D15/7</f>
        <v>0.7142857142857143</v>
      </c>
      <c r="P15" s="34">
        <f t="shared" si="23"/>
        <v>0.42857142857142855</v>
      </c>
      <c r="Q15" s="29">
        <f t="shared" si="8"/>
        <v>2</v>
      </c>
      <c r="R15" s="29"/>
      <c r="S15" s="35">
        <v>1.47976878612716</v>
      </c>
      <c r="T15" s="28">
        <v>152</v>
      </c>
      <c r="U15" s="36">
        <v>80</v>
      </c>
      <c r="V15" s="37" t="s">
        <v>1252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7.9738425925925935E-2</v>
      </c>
      <c r="AD15" s="39">
        <f t="shared" si="12"/>
        <v>-0.55019513888888893</v>
      </c>
      <c r="AE15" s="39">
        <v>-6.18</v>
      </c>
      <c r="AF15" s="39">
        <v>-19.087599999999998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>
        <v>1.88732394366197</v>
      </c>
      <c r="T16" s="28">
        <v>152</v>
      </c>
      <c r="U16" s="36">
        <v>80</v>
      </c>
      <c r="V16" s="37" t="s">
        <v>1252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-19.087599999999998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152</v>
      </c>
      <c r="U17" s="36">
        <v>80</v>
      </c>
      <c r="V17" s="37" t="s">
        <v>1252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-19.087599999999998</v>
      </c>
      <c r="AG17" s="39">
        <v>0</v>
      </c>
    </row>
    <row r="18" spans="1:33" ht="15.75" customHeight="1" x14ac:dyDescent="0.2">
      <c r="A18" s="28" t="s">
        <v>52</v>
      </c>
      <c r="B18" s="28" t="s">
        <v>154</v>
      </c>
      <c r="C18" s="15">
        <f t="shared" si="4"/>
        <v>40.99</v>
      </c>
      <c r="D18" s="29">
        <v>1</v>
      </c>
      <c r="E18" s="29">
        <v>0</v>
      </c>
      <c r="F18" s="32">
        <v>40.99</v>
      </c>
      <c r="G18" s="30">
        <v>0</v>
      </c>
      <c r="H18" s="31">
        <f t="shared" si="1"/>
        <v>0</v>
      </c>
      <c r="I18" s="31">
        <f t="shared" si="2"/>
        <v>0.23088219010056668</v>
      </c>
      <c r="J18" s="32">
        <f t="shared" si="5"/>
        <v>9.4638609722222284</v>
      </c>
      <c r="K18" s="32">
        <f t="shared" si="3"/>
        <v>9.4638609722222284</v>
      </c>
      <c r="L18" s="29">
        <v>0</v>
      </c>
      <c r="M18" s="33" t="str">
        <f t="shared" si="6"/>
        <v>-</v>
      </c>
      <c r="N18" s="29">
        <v>79</v>
      </c>
      <c r="O18" s="34">
        <f t="shared" ref="O18:P18" si="26">D18/7</f>
        <v>0.14285714285714285</v>
      </c>
      <c r="P18" s="34">
        <f t="shared" si="26"/>
        <v>0</v>
      </c>
      <c r="Q18" s="29">
        <f t="shared" si="8"/>
        <v>553</v>
      </c>
      <c r="R18" s="29"/>
      <c r="S18" s="35">
        <v>1.26424870466321</v>
      </c>
      <c r="T18" s="28">
        <v>72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7.9738425925925935E-2</v>
      </c>
      <c r="AD18" s="39">
        <f t="shared" si="12"/>
        <v>-0.11003902777777778</v>
      </c>
      <c r="AE18" s="39">
        <v>-6.18</v>
      </c>
      <c r="AF18" s="39">
        <v>-19.087599999999998</v>
      </c>
      <c r="AG18" s="39">
        <v>0</v>
      </c>
    </row>
    <row r="19" spans="1:33" ht="15.75" customHeight="1" x14ac:dyDescent="0.2">
      <c r="A19" s="28" t="s">
        <v>54</v>
      </c>
      <c r="B19" s="28" t="s">
        <v>154</v>
      </c>
      <c r="C19" s="15">
        <f t="shared" si="4"/>
        <v>49.99</v>
      </c>
      <c r="D19" s="29">
        <v>1</v>
      </c>
      <c r="E19" s="29">
        <v>3</v>
      </c>
      <c r="F19" s="32">
        <v>49.99</v>
      </c>
      <c r="G19" s="30">
        <v>0</v>
      </c>
      <c r="H19" s="31">
        <f t="shared" si="1"/>
        <v>0</v>
      </c>
      <c r="I19" s="31">
        <f t="shared" si="2"/>
        <v>0.34234568858216091</v>
      </c>
      <c r="J19" s="32">
        <f t="shared" si="5"/>
        <v>17.113860972222223</v>
      </c>
      <c r="K19" s="32">
        <f t="shared" si="3"/>
        <v>17.113860972222223</v>
      </c>
      <c r="L19" s="29">
        <v>17</v>
      </c>
      <c r="M19" s="33">
        <f t="shared" si="6"/>
        <v>5.8823529411764705E-2</v>
      </c>
      <c r="N19" s="29">
        <v>76</v>
      </c>
      <c r="O19" s="34">
        <f t="shared" ref="O19:P19" si="27">D19/7</f>
        <v>0.14285714285714285</v>
      </c>
      <c r="P19" s="34">
        <f t="shared" si="27"/>
        <v>0.42857142857142855</v>
      </c>
      <c r="Q19" s="29">
        <f t="shared" si="8"/>
        <v>133</v>
      </c>
      <c r="R19" s="29"/>
      <c r="S19" s="35">
        <v>1.2688172043010699</v>
      </c>
      <c r="T19" s="28">
        <v>72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7.9738425925925935E-2</v>
      </c>
      <c r="AD19" s="39">
        <f t="shared" si="12"/>
        <v>-0.11003902777777778</v>
      </c>
      <c r="AE19" s="39">
        <v>-6.18</v>
      </c>
      <c r="AF19" s="39">
        <v>-19.087600000000002</v>
      </c>
      <c r="AG19" s="39">
        <v>0</v>
      </c>
    </row>
    <row r="20" spans="1:33" ht="15.75" customHeight="1" x14ac:dyDescent="0.2">
      <c r="A20" s="28" t="s">
        <v>55</v>
      </c>
      <c r="B20" s="28" t="s">
        <v>1253</v>
      </c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61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>
        <v>1.35338345864661</v>
      </c>
      <c r="T20" s="28">
        <v>72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7.9738425925925935E-2</v>
      </c>
      <c r="AD20" s="39">
        <f t="shared" si="12"/>
        <v>0</v>
      </c>
      <c r="AE20" s="39">
        <v>-6.18</v>
      </c>
      <c r="AF20" s="39">
        <v>-19.087600000000002</v>
      </c>
      <c r="AG20" s="39">
        <v>0</v>
      </c>
    </row>
    <row r="21" spans="1:33" ht="15.75" customHeight="1" x14ac:dyDescent="0.2">
      <c r="A21" s="28" t="s">
        <v>56</v>
      </c>
      <c r="B21" s="28" t="s">
        <v>154</v>
      </c>
      <c r="C21" s="15">
        <f t="shared" si="4"/>
        <v>40.989999999999995</v>
      </c>
      <c r="D21" s="29">
        <v>5</v>
      </c>
      <c r="E21" s="29">
        <v>0</v>
      </c>
      <c r="F21" s="32">
        <v>204.95</v>
      </c>
      <c r="G21" s="30">
        <v>0</v>
      </c>
      <c r="H21" s="31">
        <f t="shared" si="1"/>
        <v>0</v>
      </c>
      <c r="I21" s="31">
        <f t="shared" si="2"/>
        <v>0.21624447358434293</v>
      </c>
      <c r="J21" s="32">
        <f t="shared" si="5"/>
        <v>44.319304861111078</v>
      </c>
      <c r="K21" s="32">
        <f t="shared" si="3"/>
        <v>8.8638609722222164</v>
      </c>
      <c r="L21" s="29">
        <v>10</v>
      </c>
      <c r="M21" s="33">
        <f t="shared" si="6"/>
        <v>0.5</v>
      </c>
      <c r="N21" s="29">
        <v>67</v>
      </c>
      <c r="O21" s="34">
        <f t="shared" ref="O21:P21" si="29">D21/7</f>
        <v>0.7142857142857143</v>
      </c>
      <c r="P21" s="34">
        <f t="shared" si="29"/>
        <v>0</v>
      </c>
      <c r="Q21" s="29">
        <f t="shared" si="8"/>
        <v>93</v>
      </c>
      <c r="R21" s="29"/>
      <c r="S21" s="35">
        <v>1.504</v>
      </c>
      <c r="T21" s="28">
        <v>72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7.9738425925925935E-2</v>
      </c>
      <c r="AD21" s="39">
        <f t="shared" si="12"/>
        <v>-0.55019513888888893</v>
      </c>
      <c r="AE21" s="39">
        <v>-6.18</v>
      </c>
      <c r="AF21" s="39">
        <v>-19.087600000000002</v>
      </c>
      <c r="AG21" s="39">
        <v>-3</v>
      </c>
    </row>
    <row r="22" spans="1:33" ht="15.75" customHeight="1" x14ac:dyDescent="0.2">
      <c r="A22" s="28" t="s">
        <v>57</v>
      </c>
      <c r="B22" s="42" t="s">
        <v>1215</v>
      </c>
      <c r="C22" s="15">
        <f t="shared" si="4"/>
        <v>41.99</v>
      </c>
      <c r="D22" s="29">
        <v>3</v>
      </c>
      <c r="E22" s="29">
        <v>0</v>
      </c>
      <c r="F22" s="30">
        <v>125.97</v>
      </c>
      <c r="G22" s="30">
        <v>0</v>
      </c>
      <c r="H22" s="31">
        <f t="shared" si="1"/>
        <v>0</v>
      </c>
      <c r="I22" s="31">
        <f t="shared" si="2"/>
        <v>0.24562660091026961</v>
      </c>
      <c r="J22" s="32">
        <f t="shared" si="5"/>
        <v>30.941582916666661</v>
      </c>
      <c r="K22" s="32">
        <f t="shared" si="3"/>
        <v>10.313860972222221</v>
      </c>
      <c r="L22" s="29">
        <v>12</v>
      </c>
      <c r="M22" s="33">
        <f t="shared" si="6"/>
        <v>0.25</v>
      </c>
      <c r="N22" s="29">
        <v>64</v>
      </c>
      <c r="O22" s="34">
        <f t="shared" ref="O22:P22" si="30">D22/7</f>
        <v>0.42857142857142855</v>
      </c>
      <c r="P22" s="34">
        <f t="shared" si="30"/>
        <v>0</v>
      </c>
      <c r="Q22" s="29">
        <f t="shared" si="8"/>
        <v>149</v>
      </c>
      <c r="R22" s="29"/>
      <c r="S22" s="35">
        <v>0.974619289340101</v>
      </c>
      <c r="T22" s="28">
        <v>72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7.9738425925925935E-2</v>
      </c>
      <c r="AD22" s="39">
        <f t="shared" si="12"/>
        <v>-0.33011708333333334</v>
      </c>
      <c r="AE22" s="39">
        <v>-6.18</v>
      </c>
      <c r="AF22" s="39">
        <v>-19.087600000000002</v>
      </c>
      <c r="AG22" s="39">
        <v>0</v>
      </c>
    </row>
    <row r="23" spans="1:33" ht="15.75" customHeight="1" x14ac:dyDescent="0.2">
      <c r="A23" s="28" t="s">
        <v>58</v>
      </c>
      <c r="B23" s="28" t="s">
        <v>154</v>
      </c>
      <c r="C23" s="15">
        <f t="shared" si="4"/>
        <v>42.99</v>
      </c>
      <c r="D23" s="29">
        <v>2</v>
      </c>
      <c r="E23" s="29">
        <v>5</v>
      </c>
      <c r="F23" s="32">
        <v>85.98</v>
      </c>
      <c r="G23" s="30">
        <v>0</v>
      </c>
      <c r="H23" s="31">
        <f t="shared" si="1"/>
        <v>0</v>
      </c>
      <c r="I23" s="31">
        <f t="shared" si="2"/>
        <v>0.25968506564834193</v>
      </c>
      <c r="J23" s="32">
        <f t="shared" si="5"/>
        <v>22.327721944444441</v>
      </c>
      <c r="K23" s="32">
        <f t="shared" si="3"/>
        <v>11.163860972222221</v>
      </c>
      <c r="L23" s="29">
        <v>11</v>
      </c>
      <c r="M23" s="33">
        <f t="shared" si="6"/>
        <v>0.18181818181818182</v>
      </c>
      <c r="N23" s="29">
        <v>57</v>
      </c>
      <c r="O23" s="34">
        <f t="shared" ref="O23:P23" si="31">D23/7</f>
        <v>0.2857142857142857</v>
      </c>
      <c r="P23" s="34">
        <f t="shared" si="31"/>
        <v>0.7142857142857143</v>
      </c>
      <c r="Q23" s="29">
        <f t="shared" si="8"/>
        <v>57</v>
      </c>
      <c r="R23" s="29"/>
      <c r="S23" s="35">
        <v>0.98947368421052595</v>
      </c>
      <c r="T23" s="28">
        <v>72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7.9738425925925935E-2</v>
      </c>
      <c r="AD23" s="39">
        <f t="shared" si="12"/>
        <v>-0.22007805555555557</v>
      </c>
      <c r="AE23" s="39">
        <v>-6.18</v>
      </c>
      <c r="AF23" s="39">
        <v>-19.087600000000002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41.74</v>
      </c>
      <c r="D24" s="29">
        <v>4</v>
      </c>
      <c r="E24" s="29">
        <v>1</v>
      </c>
      <c r="F24" s="32">
        <v>166.96</v>
      </c>
      <c r="G24" s="32">
        <v>0</v>
      </c>
      <c r="H24" s="31">
        <f t="shared" si="1"/>
        <v>0</v>
      </c>
      <c r="I24" s="31">
        <f t="shared" si="2"/>
        <v>0.24200673148591806</v>
      </c>
      <c r="J24" s="32">
        <f t="shared" si="5"/>
        <v>40.405443888888882</v>
      </c>
      <c r="K24" s="32">
        <f t="shared" si="3"/>
        <v>10.101360972222221</v>
      </c>
      <c r="L24" s="29">
        <v>15</v>
      </c>
      <c r="M24" s="33">
        <f t="shared" si="6"/>
        <v>0.26666666666666666</v>
      </c>
      <c r="N24" s="29">
        <v>53</v>
      </c>
      <c r="O24" s="34">
        <f t="shared" ref="O24:P24" si="32">D24/7</f>
        <v>0.5714285714285714</v>
      </c>
      <c r="P24" s="34">
        <f t="shared" si="32"/>
        <v>0.14285714285714285</v>
      </c>
      <c r="Q24" s="29">
        <f t="shared" si="8"/>
        <v>74</v>
      </c>
      <c r="R24" s="29"/>
      <c r="S24" s="35">
        <v>1.1736526946107699</v>
      </c>
      <c r="T24" s="28">
        <v>72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7.9738425925925935E-2</v>
      </c>
      <c r="AD24" s="39">
        <f t="shared" si="12"/>
        <v>-0.44015611111111114</v>
      </c>
      <c r="AE24" s="39">
        <v>-6.18</v>
      </c>
      <c r="AF24" s="39">
        <v>-19.087600000000002</v>
      </c>
      <c r="AG24" s="39">
        <v>0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42.99</v>
      </c>
      <c r="D25" s="16">
        <v>4</v>
      </c>
      <c r="E25" s="16">
        <v>1</v>
      </c>
      <c r="F25" s="17">
        <v>171.96</v>
      </c>
      <c r="G25" s="17">
        <v>0</v>
      </c>
      <c r="H25" s="31">
        <f t="shared" si="1"/>
        <v>0</v>
      </c>
      <c r="I25" s="31">
        <f t="shared" si="2"/>
        <v>0.25962923871184512</v>
      </c>
      <c r="J25" s="32">
        <f t="shared" si="5"/>
        <v>44.645843888888891</v>
      </c>
      <c r="K25" s="32">
        <f t="shared" si="3"/>
        <v>11.161460972222223</v>
      </c>
      <c r="L25" s="16">
        <v>17</v>
      </c>
      <c r="M25" s="33">
        <f t="shared" si="6"/>
        <v>0.23529411764705882</v>
      </c>
      <c r="N25" s="16">
        <v>47</v>
      </c>
      <c r="O25" s="34">
        <f t="shared" ref="O25:P25" si="33">D25/7</f>
        <v>0.5714285714285714</v>
      </c>
      <c r="P25" s="34">
        <f t="shared" si="33"/>
        <v>0.14285714285714285</v>
      </c>
      <c r="Q25" s="29">
        <f t="shared" si="8"/>
        <v>65</v>
      </c>
      <c r="R25" s="29"/>
      <c r="S25" s="21">
        <v>1.23943661971831</v>
      </c>
      <c r="T25" s="28">
        <v>72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7.9738425925925935E-2</v>
      </c>
      <c r="AD25" s="39">
        <f t="shared" si="12"/>
        <v>-0.44015611111111114</v>
      </c>
      <c r="AE25" s="25">
        <v>-6.18</v>
      </c>
      <c r="AF25" s="25">
        <v>-19.09</v>
      </c>
      <c r="AG25" s="25">
        <v>0</v>
      </c>
    </row>
    <row r="26" spans="1:33" ht="15.75" customHeight="1" x14ac:dyDescent="0.2">
      <c r="A26" s="14" t="s">
        <v>61</v>
      </c>
      <c r="B26" s="28" t="s">
        <v>82</v>
      </c>
      <c r="C26" s="15">
        <f t="shared" si="4"/>
        <v>42.323333333333331</v>
      </c>
      <c r="D26" s="16">
        <v>3</v>
      </c>
      <c r="E26" s="16">
        <v>1</v>
      </c>
      <c r="F26" s="17">
        <v>126.97</v>
      </c>
      <c r="G26" s="17">
        <v>-0.02</v>
      </c>
      <c r="H26" s="31">
        <f t="shared" si="1"/>
        <v>1.5751752382452548E-4</v>
      </c>
      <c r="I26" s="31">
        <f t="shared" si="2"/>
        <v>0.24786629059357854</v>
      </c>
      <c r="J26" s="32">
        <f t="shared" si="5"/>
        <v>31.471582916666666</v>
      </c>
      <c r="K26" s="32">
        <f t="shared" si="3"/>
        <v>10.490527638888889</v>
      </c>
      <c r="L26" s="16">
        <v>19</v>
      </c>
      <c r="M26" s="33">
        <f t="shared" si="6"/>
        <v>0.15789473684210525</v>
      </c>
      <c r="N26" s="16">
        <v>44</v>
      </c>
      <c r="O26" s="34">
        <f t="shared" ref="O26:P26" si="34">D26/7</f>
        <v>0.42857142857142855</v>
      </c>
      <c r="P26" s="34">
        <f t="shared" si="34"/>
        <v>0.14285714285714285</v>
      </c>
      <c r="Q26" s="29">
        <f t="shared" si="8"/>
        <v>77</v>
      </c>
      <c r="R26" s="29"/>
      <c r="S26" s="21">
        <v>1.3740458015267181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7.9738425925925935E-2</v>
      </c>
      <c r="AD26" s="39">
        <f t="shared" si="12"/>
        <v>-0.33011708333333334</v>
      </c>
      <c r="AE26" s="25">
        <v>-6.28</v>
      </c>
      <c r="AF26" s="25">
        <v>-19.087599999999998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45.49</v>
      </c>
      <c r="D27" s="16">
        <v>4</v>
      </c>
      <c r="E27" s="16">
        <v>2</v>
      </c>
      <c r="F27" s="17">
        <v>181.96</v>
      </c>
      <c r="G27" s="17">
        <v>0</v>
      </c>
      <c r="H27" s="31">
        <f t="shared" si="1"/>
        <v>0</v>
      </c>
      <c r="I27" s="31">
        <f t="shared" si="2"/>
        <v>0.28992879692728563</v>
      </c>
      <c r="J27" s="32">
        <f t="shared" si="5"/>
        <v>52.755443888888891</v>
      </c>
      <c r="K27" s="32">
        <f t="shared" si="3"/>
        <v>13.188860972222223</v>
      </c>
      <c r="L27" s="16">
        <v>9</v>
      </c>
      <c r="M27" s="33">
        <f t="shared" si="6"/>
        <v>0.44444444444444442</v>
      </c>
      <c r="N27" s="16">
        <v>40</v>
      </c>
      <c r="O27" s="34">
        <f t="shared" ref="O27:P27" si="35">D27/7</f>
        <v>0.5714285714285714</v>
      </c>
      <c r="P27" s="34">
        <f t="shared" si="35"/>
        <v>0.2857142857142857</v>
      </c>
      <c r="Q27" s="29">
        <f t="shared" si="8"/>
        <v>46</v>
      </c>
      <c r="R27" s="29"/>
      <c r="S27" s="21">
        <v>0.90909090909090906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7.9738425925925935E-2</v>
      </c>
      <c r="AD27" s="39">
        <f t="shared" si="12"/>
        <v>-0.44015611111111114</v>
      </c>
      <c r="AE27" s="25">
        <v>-6.28</v>
      </c>
      <c r="AF27" s="25">
        <v>-19.087599999999998</v>
      </c>
      <c r="AG27" s="25">
        <v>0</v>
      </c>
    </row>
    <row r="28" spans="1:33" ht="15.75" customHeight="1" x14ac:dyDescent="0.2">
      <c r="A28" s="14" t="s">
        <v>63</v>
      </c>
      <c r="B28" s="28" t="s">
        <v>154</v>
      </c>
      <c r="C28" s="15">
        <f t="shared" si="4"/>
        <v>47.656666666666666</v>
      </c>
      <c r="D28" s="16">
        <v>3</v>
      </c>
      <c r="E28" s="16">
        <v>1</v>
      </c>
      <c r="F28" s="17">
        <v>142.97</v>
      </c>
      <c r="G28" s="17">
        <v>0</v>
      </c>
      <c r="H28" s="31">
        <f t="shared" si="1"/>
        <v>0</v>
      </c>
      <c r="I28" s="31">
        <f t="shared" si="2"/>
        <v>0.31539192079923517</v>
      </c>
      <c r="J28" s="32">
        <f t="shared" si="5"/>
        <v>45.091582916666653</v>
      </c>
      <c r="K28" s="32">
        <f t="shared" si="3"/>
        <v>15.030527638888884</v>
      </c>
      <c r="L28" s="16">
        <v>14</v>
      </c>
      <c r="M28" s="33">
        <f t="shared" si="6"/>
        <v>0.21428571428571427</v>
      </c>
      <c r="N28" s="16">
        <v>34</v>
      </c>
      <c r="O28" s="34">
        <f t="shared" ref="O28:P28" si="36">D28/7</f>
        <v>0.42857142857142855</v>
      </c>
      <c r="P28" s="34">
        <f t="shared" si="36"/>
        <v>0.14285714285714285</v>
      </c>
      <c r="Q28" s="29">
        <f t="shared" si="8"/>
        <v>59</v>
      </c>
      <c r="R28" s="29"/>
      <c r="S28" s="21">
        <v>1.113636363636364</v>
      </c>
      <c r="T28" s="14" t="s">
        <v>33</v>
      </c>
      <c r="U28" s="22" t="s">
        <v>33</v>
      </c>
      <c r="V28" s="43" t="s">
        <v>1254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7.9738425925925935E-2</v>
      </c>
      <c r="AD28" s="39">
        <f t="shared" si="12"/>
        <v>-0.33011708333333334</v>
      </c>
      <c r="AE28" s="25">
        <v>-6.28</v>
      </c>
      <c r="AF28" s="25">
        <v>-19.087599999999998</v>
      </c>
      <c r="AG28" s="25">
        <v>0</v>
      </c>
    </row>
    <row r="29" spans="1:33" ht="15.75" customHeight="1" x14ac:dyDescent="0.2">
      <c r="A29" s="14" t="s">
        <v>65</v>
      </c>
      <c r="B29" s="14" t="s">
        <v>1255</v>
      </c>
      <c r="C29" s="15">
        <f t="shared" si="4"/>
        <v>40.99</v>
      </c>
      <c r="D29" s="16">
        <v>2</v>
      </c>
      <c r="E29" s="16">
        <v>0</v>
      </c>
      <c r="F29" s="17">
        <v>81.98</v>
      </c>
      <c r="G29" s="17">
        <v>0</v>
      </c>
      <c r="H29" s="31">
        <f t="shared" si="1"/>
        <v>0</v>
      </c>
      <c r="I29" s="31">
        <f t="shared" si="2"/>
        <v>0.18232246782074224</v>
      </c>
      <c r="J29" s="32">
        <f t="shared" si="5"/>
        <v>14.946795911944449</v>
      </c>
      <c r="K29" s="32">
        <f t="shared" si="3"/>
        <v>7.4733979559722243</v>
      </c>
      <c r="L29" s="16">
        <v>10</v>
      </c>
      <c r="M29" s="33">
        <f t="shared" si="6"/>
        <v>0.2</v>
      </c>
      <c r="N29" s="16">
        <v>32</v>
      </c>
      <c r="O29" s="34">
        <f t="shared" ref="O29:P29" si="37">D29/7</f>
        <v>0.2857142857142857</v>
      </c>
      <c r="P29" s="34">
        <f t="shared" si="37"/>
        <v>0</v>
      </c>
      <c r="Q29" s="29">
        <f t="shared" si="8"/>
        <v>112</v>
      </c>
      <c r="R29" s="29"/>
      <c r="S29" s="21">
        <v>1.0864197530864199</v>
      </c>
      <c r="T29" s="14" t="s">
        <v>33</v>
      </c>
      <c r="U29" s="22" t="s">
        <v>33</v>
      </c>
      <c r="V29" s="43" t="s">
        <v>1254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7.9738425925925935E-2</v>
      </c>
      <c r="AD29" s="39">
        <f t="shared" si="12"/>
        <v>-0.22007805555555557</v>
      </c>
      <c r="AE29" s="25">
        <v>-6.28</v>
      </c>
      <c r="AF29" s="25">
        <v>-20.978063016250001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41.99</v>
      </c>
      <c r="D30" s="16">
        <v>1</v>
      </c>
      <c r="E30" s="16">
        <v>0</v>
      </c>
      <c r="F30" s="17">
        <v>41.99</v>
      </c>
      <c r="G30" s="17">
        <v>0</v>
      </c>
      <c r="H30" s="31">
        <f t="shared" si="1"/>
        <v>0</v>
      </c>
      <c r="I30" s="31">
        <f t="shared" si="2"/>
        <v>0.22880967581463729</v>
      </c>
      <c r="J30" s="32">
        <f t="shared" si="5"/>
        <v>9.6077182874566205</v>
      </c>
      <c r="K30" s="32">
        <f t="shared" si="3"/>
        <v>9.6077182874566205</v>
      </c>
      <c r="L30" s="16">
        <v>4</v>
      </c>
      <c r="M30" s="33">
        <f t="shared" si="6"/>
        <v>0.25</v>
      </c>
      <c r="N30" s="16">
        <v>31</v>
      </c>
      <c r="O30" s="34">
        <f t="shared" ref="O30:P30" si="38">D30/7</f>
        <v>0.14285714285714285</v>
      </c>
      <c r="P30" s="34">
        <f t="shared" si="38"/>
        <v>0</v>
      </c>
      <c r="Q30" s="29">
        <f t="shared" si="8"/>
        <v>217</v>
      </c>
      <c r="R30" s="29"/>
      <c r="S30" s="21">
        <v>1.2105263157894739</v>
      </c>
      <c r="T30" s="14" t="s">
        <v>33</v>
      </c>
      <c r="U30" s="22" t="s">
        <v>33</v>
      </c>
      <c r="V30" s="43" t="s">
        <v>1254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7.9738425925925935E-2</v>
      </c>
      <c r="AD30" s="39">
        <f t="shared" si="12"/>
        <v>-0.11003902777777778</v>
      </c>
      <c r="AE30" s="25">
        <v>-6.28</v>
      </c>
      <c r="AF30" s="25">
        <v>-19.693742684765599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4"/>
        <v>41.99</v>
      </c>
      <c r="D31" s="16">
        <v>2</v>
      </c>
      <c r="E31" s="16">
        <v>0</v>
      </c>
      <c r="F31" s="17">
        <v>83.98</v>
      </c>
      <c r="G31" s="44">
        <v>0</v>
      </c>
      <c r="H31" s="31">
        <f t="shared" si="1"/>
        <v>0</v>
      </c>
      <c r="I31" s="31">
        <f t="shared" si="2"/>
        <v>0.22880967581463663</v>
      </c>
      <c r="J31" s="32">
        <f t="shared" si="5"/>
        <v>19.215436574913184</v>
      </c>
      <c r="K31" s="32">
        <f t="shared" si="3"/>
        <v>9.6077182874565921</v>
      </c>
      <c r="L31" s="16">
        <v>10</v>
      </c>
      <c r="M31" s="33">
        <f t="shared" si="6"/>
        <v>0.2</v>
      </c>
      <c r="N31" s="16">
        <v>30</v>
      </c>
      <c r="O31" s="34">
        <f t="shared" ref="O31:P32" si="39">D31/7</f>
        <v>0.2857142857142857</v>
      </c>
      <c r="P31" s="34">
        <f t="shared" si="39"/>
        <v>0</v>
      </c>
      <c r="Q31" s="29">
        <f t="shared" si="8"/>
        <v>105</v>
      </c>
      <c r="R31" s="29"/>
      <c r="S31" s="21">
        <v>0.83555555555555505</v>
      </c>
      <c r="T31" s="14">
        <v>72</v>
      </c>
      <c r="U31" s="22" t="s">
        <v>33</v>
      </c>
      <c r="V31" s="43" t="s">
        <v>1254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7.9738425925925935E-2</v>
      </c>
      <c r="AD31" s="39">
        <f t="shared" si="12"/>
        <v>-0.22007805555555557</v>
      </c>
      <c r="AE31" s="45">
        <v>-6.28</v>
      </c>
      <c r="AF31" s="45">
        <v>-19.693742684765628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42.656666666666666</v>
      </c>
      <c r="D32" s="54">
        <v>3</v>
      </c>
      <c r="E32" s="54">
        <v>0</v>
      </c>
      <c r="F32" s="55">
        <v>127.97</v>
      </c>
      <c r="G32" s="55">
        <v>-0.25</v>
      </c>
      <c r="H32" s="31">
        <f t="shared" si="1"/>
        <v>1.9535828709853873E-3</v>
      </c>
      <c r="I32" s="31">
        <f t="shared" si="2"/>
        <v>0.23656446715925505</v>
      </c>
      <c r="J32" s="32">
        <f t="shared" si="5"/>
        <v>30.273154862369868</v>
      </c>
      <c r="K32" s="32">
        <f t="shared" si="3"/>
        <v>10.091051620789957</v>
      </c>
      <c r="L32" s="54">
        <v>7</v>
      </c>
      <c r="M32" s="33">
        <f t="shared" si="6"/>
        <v>0.42857142857142855</v>
      </c>
      <c r="N32" s="54">
        <v>27</v>
      </c>
      <c r="O32" s="34">
        <f t="shared" si="39"/>
        <v>0.42857142857142855</v>
      </c>
      <c r="P32" s="34">
        <f t="shared" si="39"/>
        <v>0</v>
      </c>
      <c r="Q32" s="29">
        <f t="shared" si="8"/>
        <v>63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0.97461928934010156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7.9738425925925935E-2</v>
      </c>
      <c r="AD32" s="39">
        <f t="shared" si="12"/>
        <v>-0.33011708333333334</v>
      </c>
      <c r="AE32" s="60">
        <v>-6.28</v>
      </c>
      <c r="AF32" s="60">
        <v>-19.693742684765599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1:33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1:33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1:33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1:33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1:33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1:33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1:33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- 3.75 Inch Bar - 10 Pack of Kitchen Cabinet Hardware ")</f>
        <v xml:space="preserve">Satin Nickel Kitchen Cabinet Pulls - 3.75 Inch Bar - 10 Pack of Kitchen Cabinet Hardware 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Info!B1:BJ5000""),2,FALSE),"""")"),"B07PQYZXLD")</f>
        <v>B07PQYZXLD</v>
      </c>
      <c r="B2" s="2" t="s">
        <v>1256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11.927801035294118</v>
      </c>
      <c r="D3" s="4">
        <f>SUM(D4:D99702)</f>
        <v>13</v>
      </c>
      <c r="E3" s="4"/>
      <c r="F3" s="5">
        <f t="shared" ref="F3:G3" si="0">SUM(F4:F99702)</f>
        <v>152.80000000000001</v>
      </c>
      <c r="G3" s="5">
        <f t="shared" si="0"/>
        <v>-79.459999999999994</v>
      </c>
      <c r="H3" s="6">
        <f t="shared" ref="H3:H32" si="1">G3/F3*-1</f>
        <v>0.52002617801047113</v>
      </c>
      <c r="I3" s="7">
        <f t="shared" ref="I3:I32" si="2">J3/F3</f>
        <v>-0.59735223695598783</v>
      </c>
      <c r="J3" s="5">
        <f>SUM(J4:J99702)</f>
        <v>-91.275421806874945</v>
      </c>
      <c r="K3" s="5">
        <f t="shared" ref="K3:K32" si="3">J3/D3</f>
        <v>-7.0211862928365338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6</v>
      </c>
      <c r="X3" s="6">
        <f>W3/D3</f>
        <v>0.46153846153846156</v>
      </c>
      <c r="Y3" s="5"/>
      <c r="Z3" s="4"/>
      <c r="AA3" s="4"/>
      <c r="AB3" s="4"/>
      <c r="AC3" s="4"/>
      <c r="AD3" s="5">
        <f>SUM(AD4:AD99702)</f>
        <v>-1.0127909268749997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Info!B2:BZ3000""),37,FALSE)),"""")*-1"),-4.15863088)</f>
        <v>-4.1586308799999996</v>
      </c>
      <c r="AG3" s="5">
        <f>SUM(AG4:AG99702)</f>
        <v>-1.1599999999999999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100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-4.4501794871794864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100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-4.4501794871794864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100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-4.4501794871794864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100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-4.4501794871794864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100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-4.45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600</v>
      </c>
      <c r="U9" s="36">
        <v>500</v>
      </c>
      <c r="V9" s="37" t="s">
        <v>1257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-4.6158205128205099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600</v>
      </c>
      <c r="U10" s="36">
        <v>500</v>
      </c>
      <c r="V10" s="37" t="s">
        <v>1258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-4.6158205128205099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150</v>
      </c>
      <c r="U11" s="36">
        <v>50</v>
      </c>
      <c r="V11" s="37" t="s">
        <v>1259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-4.6158205128205099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50</v>
      </c>
      <c r="U12" s="36">
        <v>50</v>
      </c>
      <c r="V12" s="37" t="s">
        <v>1260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-4.6158205128205099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50</v>
      </c>
      <c r="U13" s="36">
        <v>50</v>
      </c>
      <c r="V13" s="37" t="s">
        <v>1261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-4.7029999999999896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50</v>
      </c>
      <c r="U14" s="36">
        <v>50</v>
      </c>
      <c r="V14" s="37" t="s">
        <v>1261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-4.7029999999999896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50</v>
      </c>
      <c r="U15" s="36">
        <v>50</v>
      </c>
      <c r="V15" s="37" t="s">
        <v>1261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-4.7029999999999896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50</v>
      </c>
      <c r="U16" s="36">
        <v>50</v>
      </c>
      <c r="V16" s="37" t="s">
        <v>1261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-4.7029999999999896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50</v>
      </c>
      <c r="U17" s="36">
        <v>50</v>
      </c>
      <c r="V17" s="37" t="s">
        <v>1261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-4.7029999999999896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-4.7029999999999896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-4.7029999999999994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-4.7029999999999994</v>
      </c>
      <c r="AG20" s="39">
        <v>0</v>
      </c>
    </row>
    <row r="21" spans="1:33" ht="15.75" customHeight="1" x14ac:dyDescent="0.2">
      <c r="A21" s="28" t="s">
        <v>56</v>
      </c>
      <c r="B21" s="28" t="s">
        <v>164</v>
      </c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50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>
        <v>7.8431372549019607E-2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5.6454343749999997E-2</v>
      </c>
      <c r="AD21" s="39">
        <f t="shared" si="12"/>
        <v>0</v>
      </c>
      <c r="AE21" s="39">
        <v>-6.18</v>
      </c>
      <c r="AF21" s="39">
        <v>-4.7029999999999994</v>
      </c>
      <c r="AG21" s="39">
        <v>0</v>
      </c>
    </row>
    <row r="22" spans="1:33" ht="15.75" customHeight="1" x14ac:dyDescent="0.2">
      <c r="A22" s="28" t="s">
        <v>57</v>
      </c>
      <c r="B22" s="28" t="s">
        <v>1262</v>
      </c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-0.83</v>
      </c>
      <c r="H22" s="31" t="e">
        <f t="shared" si="1"/>
        <v>#DIV/0!</v>
      </c>
      <c r="I22" s="31" t="e">
        <f t="shared" si="2"/>
        <v>#DIV/0!</v>
      </c>
      <c r="J22" s="32">
        <f t="shared" si="5"/>
        <v>-0.83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49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>
        <v>0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5.6454343749999997E-2</v>
      </c>
      <c r="AD22" s="39">
        <f t="shared" si="12"/>
        <v>0</v>
      </c>
      <c r="AE22" s="39">
        <v>-6.18</v>
      </c>
      <c r="AF22" s="39">
        <v>-4.7029999999999994</v>
      </c>
      <c r="AG22" s="39">
        <v>0</v>
      </c>
    </row>
    <row r="23" spans="1:33" ht="15.75" customHeight="1" x14ac:dyDescent="0.2">
      <c r="A23" s="28" t="s">
        <v>58</v>
      </c>
      <c r="B23" s="28" t="s">
        <v>1263</v>
      </c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-2.04</v>
      </c>
      <c r="H23" s="31" t="e">
        <f t="shared" si="1"/>
        <v>#DIV/0!</v>
      </c>
      <c r="I23" s="31" t="e">
        <f t="shared" si="2"/>
        <v>#DIV/0!</v>
      </c>
      <c r="J23" s="32">
        <f t="shared" si="5"/>
        <v>-2.04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50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>
        <v>0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5.6454343749999997E-2</v>
      </c>
      <c r="AD23" s="39">
        <f t="shared" si="12"/>
        <v>0</v>
      </c>
      <c r="AE23" s="39">
        <v>-6.18</v>
      </c>
      <c r="AF23" s="39">
        <v>-4.7029999999999994</v>
      </c>
      <c r="AG23" s="39">
        <v>0</v>
      </c>
    </row>
    <row r="24" spans="1:33" ht="15.75" customHeight="1" x14ac:dyDescent="0.2">
      <c r="A24" s="28" t="s">
        <v>59</v>
      </c>
      <c r="B24" s="28" t="s">
        <v>283</v>
      </c>
      <c r="C24" s="15">
        <f t="shared" si="4"/>
        <v>12.7</v>
      </c>
      <c r="D24" s="29">
        <v>2</v>
      </c>
      <c r="E24" s="29">
        <v>0</v>
      </c>
      <c r="F24" s="32">
        <v>25.4</v>
      </c>
      <c r="G24" s="32">
        <v>-25.18</v>
      </c>
      <c r="H24" s="31">
        <f t="shared" si="1"/>
        <v>0.99133858267716535</v>
      </c>
      <c r="I24" s="31">
        <f t="shared" si="2"/>
        <v>-1.0044021255413387</v>
      </c>
      <c r="J24" s="32">
        <f t="shared" si="5"/>
        <v>-25.511813988749999</v>
      </c>
      <c r="K24" s="32">
        <f t="shared" si="3"/>
        <v>-12.755906994375</v>
      </c>
      <c r="L24" s="29">
        <v>11</v>
      </c>
      <c r="M24" s="33">
        <f t="shared" si="6"/>
        <v>0.18181818181818182</v>
      </c>
      <c r="N24" s="29">
        <v>43</v>
      </c>
      <c r="O24" s="34">
        <f t="shared" ref="O24:P24" si="32">D24/7</f>
        <v>0.2857142857142857</v>
      </c>
      <c r="P24" s="34">
        <f t="shared" si="32"/>
        <v>0</v>
      </c>
      <c r="Q24" s="29">
        <f t="shared" si="8"/>
        <v>150</v>
      </c>
      <c r="R24" s="29"/>
      <c r="S24" s="35">
        <v>0</v>
      </c>
      <c r="T24" s="28">
        <v>0</v>
      </c>
      <c r="U24" s="36" t="s">
        <v>33</v>
      </c>
      <c r="V24" s="37" t="s">
        <v>33</v>
      </c>
      <c r="W24" s="28">
        <v>1</v>
      </c>
      <c r="X24" s="38">
        <f t="shared" si="9"/>
        <v>0.5</v>
      </c>
      <c r="Y24" s="39">
        <f t="shared" si="10"/>
        <v>25.18</v>
      </c>
      <c r="Z24" s="28">
        <v>0</v>
      </c>
      <c r="AA24" s="28" t="s">
        <v>34</v>
      </c>
      <c r="AB24" s="40">
        <f t="shared" si="11"/>
        <v>-0.69</v>
      </c>
      <c r="AC24" s="41">
        <v>5.6454343749999997E-2</v>
      </c>
      <c r="AD24" s="39">
        <f t="shared" si="12"/>
        <v>-0.15581398874999997</v>
      </c>
      <c r="AE24" s="39">
        <v>-6.18</v>
      </c>
      <c r="AF24" s="39">
        <v>-4.7029999999999994</v>
      </c>
      <c r="AG24" s="39">
        <v>0</v>
      </c>
    </row>
    <row r="25" spans="1:33" ht="15.75" customHeight="1" x14ac:dyDescent="0.2">
      <c r="A25" s="14" t="s">
        <v>60</v>
      </c>
      <c r="B25" s="14" t="s">
        <v>1264</v>
      </c>
      <c r="C25" s="15">
        <f t="shared" si="4"/>
        <v>11.68</v>
      </c>
      <c r="D25" s="16">
        <v>4</v>
      </c>
      <c r="E25" s="16">
        <v>0</v>
      </c>
      <c r="F25" s="17">
        <v>46.72</v>
      </c>
      <c r="G25" s="17">
        <v>-39.33</v>
      </c>
      <c r="H25" s="31">
        <f t="shared" si="1"/>
        <v>0.84182363013698625</v>
      </c>
      <c r="I25" s="31">
        <f t="shared" si="2"/>
        <v>-0.95482936595676382</v>
      </c>
      <c r="J25" s="32">
        <f t="shared" si="5"/>
        <v>-44.609627977500004</v>
      </c>
      <c r="K25" s="32">
        <f t="shared" si="3"/>
        <v>-11.152406994375001</v>
      </c>
      <c r="L25" s="16">
        <v>16</v>
      </c>
      <c r="M25" s="33">
        <f t="shared" si="6"/>
        <v>0.25</v>
      </c>
      <c r="N25" s="16">
        <v>44</v>
      </c>
      <c r="O25" s="34">
        <f t="shared" ref="O25:P25" si="33">D25/7</f>
        <v>0.5714285714285714</v>
      </c>
      <c r="P25" s="34">
        <f t="shared" si="33"/>
        <v>0</v>
      </c>
      <c r="Q25" s="29">
        <f t="shared" si="8"/>
        <v>77</v>
      </c>
      <c r="R25" s="29"/>
      <c r="S25" s="21">
        <v>0.2696629213483146</v>
      </c>
      <c r="T25" s="28">
        <v>0</v>
      </c>
      <c r="U25" s="36" t="s">
        <v>33</v>
      </c>
      <c r="V25" s="37" t="s">
        <v>33</v>
      </c>
      <c r="W25" s="14">
        <v>4</v>
      </c>
      <c r="X25" s="38">
        <f t="shared" si="9"/>
        <v>1</v>
      </c>
      <c r="Y25" s="39">
        <f t="shared" si="10"/>
        <v>7.8659999999999997</v>
      </c>
      <c r="Z25" s="14">
        <v>1</v>
      </c>
      <c r="AA25" s="28" t="s">
        <v>34</v>
      </c>
      <c r="AB25" s="40">
        <f t="shared" si="11"/>
        <v>-0.69</v>
      </c>
      <c r="AC25" s="41">
        <v>5.6454343749999997E-2</v>
      </c>
      <c r="AD25" s="39">
        <f t="shared" si="12"/>
        <v>-0.31162797749999993</v>
      </c>
      <c r="AE25" s="25">
        <v>-6.18</v>
      </c>
      <c r="AF25" s="25">
        <v>-4.7</v>
      </c>
      <c r="AG25" s="25">
        <v>-1.1599999999999999</v>
      </c>
    </row>
    <row r="26" spans="1:33" ht="15.75" customHeight="1" x14ac:dyDescent="0.2">
      <c r="A26" s="14" t="s">
        <v>61</v>
      </c>
      <c r="B26" s="14" t="s">
        <v>206</v>
      </c>
      <c r="C26" s="15">
        <f t="shared" si="4"/>
        <v>11.200000000000001</v>
      </c>
      <c r="D26" s="16">
        <v>3</v>
      </c>
      <c r="E26" s="16">
        <v>0</v>
      </c>
      <c r="F26" s="17">
        <v>33.6</v>
      </c>
      <c r="G26" s="17">
        <v>-5.05</v>
      </c>
      <c r="H26" s="31">
        <f t="shared" si="1"/>
        <v>0.15029761904761904</v>
      </c>
      <c r="I26" s="31">
        <f t="shared" si="2"/>
        <v>-0.26109288640252892</v>
      </c>
      <c r="J26" s="32">
        <f t="shared" si="5"/>
        <v>-8.7727209831249731</v>
      </c>
      <c r="K26" s="32">
        <f t="shared" si="3"/>
        <v>-2.9242403277083242</v>
      </c>
      <c r="L26" s="16">
        <v>10</v>
      </c>
      <c r="M26" s="33">
        <f t="shared" si="6"/>
        <v>0.3</v>
      </c>
      <c r="N26" s="16">
        <v>42</v>
      </c>
      <c r="O26" s="34">
        <f t="shared" ref="O26:P26" si="34">D26/7</f>
        <v>0.42857142857142855</v>
      </c>
      <c r="P26" s="34">
        <f t="shared" si="34"/>
        <v>0</v>
      </c>
      <c r="Q26" s="29">
        <f t="shared" si="8"/>
        <v>98</v>
      </c>
      <c r="R26" s="29"/>
      <c r="S26" s="21">
        <v>0.34782608695652167</v>
      </c>
      <c r="T26" s="28">
        <v>0</v>
      </c>
      <c r="U26" s="36" t="s">
        <v>33</v>
      </c>
      <c r="V26" s="37" t="s">
        <v>33</v>
      </c>
      <c r="W26" s="14">
        <v>1</v>
      </c>
      <c r="X26" s="38">
        <f t="shared" si="9"/>
        <v>0.33333333333333331</v>
      </c>
      <c r="Y26" s="39">
        <f t="shared" si="10"/>
        <v>5.05</v>
      </c>
      <c r="Z26" s="14">
        <v>0</v>
      </c>
      <c r="AA26" s="28" t="s">
        <v>34</v>
      </c>
      <c r="AB26" s="40">
        <f t="shared" si="11"/>
        <v>-0.69</v>
      </c>
      <c r="AC26" s="41">
        <v>5.6454343749999997E-2</v>
      </c>
      <c r="AD26" s="39">
        <f t="shared" si="12"/>
        <v>-0.23372098312499995</v>
      </c>
      <c r="AE26" s="25">
        <v>-5.98</v>
      </c>
      <c r="AF26" s="25">
        <v>-4.7029999999999896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-1.37</v>
      </c>
      <c r="H27" s="31" t="e">
        <f t="shared" si="1"/>
        <v>#DIV/0!</v>
      </c>
      <c r="I27" s="31" t="e">
        <f t="shared" si="2"/>
        <v>#DIV/0!</v>
      </c>
      <c r="J27" s="32">
        <f t="shared" si="5"/>
        <v>-1.37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41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0.4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5.6454343749999997E-2</v>
      </c>
      <c r="AD27" s="39">
        <f t="shared" si="12"/>
        <v>0</v>
      </c>
      <c r="AE27" s="25">
        <v>-5.98</v>
      </c>
      <c r="AF27" s="25">
        <v>-4.7029999999999896</v>
      </c>
      <c r="AG27" s="25">
        <v>0</v>
      </c>
    </row>
    <row r="28" spans="1:33" ht="15.75" customHeight="1" x14ac:dyDescent="0.2">
      <c r="A28" s="14" t="s">
        <v>63</v>
      </c>
      <c r="B28" s="28" t="s">
        <v>154</v>
      </c>
      <c r="C28" s="15">
        <f t="shared" si="4"/>
        <v>11.55</v>
      </c>
      <c r="D28" s="16">
        <v>2</v>
      </c>
      <c r="E28" s="16">
        <v>0</v>
      </c>
      <c r="F28" s="17">
        <v>23.1</v>
      </c>
      <c r="G28" s="17">
        <v>-1.7</v>
      </c>
      <c r="H28" s="31">
        <f t="shared" si="1"/>
        <v>7.3593073593073585E-2</v>
      </c>
      <c r="I28" s="31">
        <f t="shared" si="2"/>
        <v>-0.15527333284631936</v>
      </c>
      <c r="J28" s="32">
        <f t="shared" si="5"/>
        <v>-3.5868139887499777</v>
      </c>
      <c r="K28" s="32">
        <f t="shared" si="3"/>
        <v>-1.7934069943749888</v>
      </c>
      <c r="L28" s="16">
        <v>7</v>
      </c>
      <c r="M28" s="33">
        <f t="shared" si="6"/>
        <v>0.2857142857142857</v>
      </c>
      <c r="N28" s="16">
        <v>39</v>
      </c>
      <c r="O28" s="34">
        <f t="shared" ref="O28:P28" si="36">D28/7</f>
        <v>0.2857142857142857</v>
      </c>
      <c r="P28" s="34">
        <f t="shared" si="36"/>
        <v>0</v>
      </c>
      <c r="Q28" s="29">
        <f t="shared" si="8"/>
        <v>136</v>
      </c>
      <c r="R28" s="29"/>
      <c r="S28" s="21">
        <v>0.47058823529411759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5.6454343749999997E-2</v>
      </c>
      <c r="AD28" s="39">
        <f t="shared" si="12"/>
        <v>-0.15581398874999997</v>
      </c>
      <c r="AE28" s="25">
        <v>-5.98</v>
      </c>
      <c r="AF28" s="25">
        <v>-4.7029999999999896</v>
      </c>
      <c r="AG28" s="25">
        <v>0</v>
      </c>
    </row>
    <row r="29" spans="1:33" ht="15.75" customHeight="1" x14ac:dyDescent="0.2">
      <c r="A29" s="14" t="s">
        <v>65</v>
      </c>
      <c r="B29" s="28" t="s">
        <v>154</v>
      </c>
      <c r="C29" s="15">
        <f t="shared" si="4"/>
        <v>11.99</v>
      </c>
      <c r="D29" s="16">
        <v>1</v>
      </c>
      <c r="E29" s="16">
        <v>0</v>
      </c>
      <c r="F29" s="17">
        <v>11.99</v>
      </c>
      <c r="G29" s="17">
        <v>-1.7</v>
      </c>
      <c r="H29" s="31">
        <f t="shared" si="1"/>
        <v>0.14178482068390325</v>
      </c>
      <c r="I29" s="31">
        <f t="shared" si="2"/>
        <v>-0.18927497868014928</v>
      </c>
      <c r="J29" s="32">
        <f t="shared" si="5"/>
        <v>-2.2694069943749899</v>
      </c>
      <c r="K29" s="32">
        <f t="shared" si="3"/>
        <v>-2.2694069943749899</v>
      </c>
      <c r="L29" s="16">
        <v>8</v>
      </c>
      <c r="M29" s="33">
        <f t="shared" si="6"/>
        <v>0.125</v>
      </c>
      <c r="N29" s="16">
        <v>38</v>
      </c>
      <c r="O29" s="34">
        <f t="shared" ref="O29:P29" si="37">D29/7</f>
        <v>0.14285714285714285</v>
      </c>
      <c r="P29" s="34">
        <f t="shared" si="37"/>
        <v>0</v>
      </c>
      <c r="Q29" s="29">
        <f t="shared" si="8"/>
        <v>266</v>
      </c>
      <c r="R29" s="29"/>
      <c r="S29" s="21">
        <v>0.5641025641025641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5.6454343749999997E-2</v>
      </c>
      <c r="AD29" s="39">
        <f t="shared" si="12"/>
        <v>-7.7906994374999983E-2</v>
      </c>
      <c r="AE29" s="25">
        <v>-5.98</v>
      </c>
      <c r="AF29" s="25">
        <v>-4.7029999999999896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11.99</v>
      </c>
      <c r="D30" s="16">
        <v>1</v>
      </c>
      <c r="E30" s="16">
        <v>0</v>
      </c>
      <c r="F30" s="17">
        <v>11.99</v>
      </c>
      <c r="G30" s="17">
        <v>-0.85</v>
      </c>
      <c r="H30" s="31">
        <f t="shared" si="1"/>
        <v>7.0892410341951623E-2</v>
      </c>
      <c r="I30" s="31">
        <f t="shared" si="2"/>
        <v>-7.2980640064637198E-2</v>
      </c>
      <c r="J30" s="32">
        <f t="shared" si="5"/>
        <v>-0.87503787437500002</v>
      </c>
      <c r="K30" s="32">
        <f t="shared" si="3"/>
        <v>-0.87503787437500002</v>
      </c>
      <c r="L30" s="16">
        <v>7</v>
      </c>
      <c r="M30" s="33">
        <f t="shared" si="6"/>
        <v>0.14285714285714285</v>
      </c>
      <c r="N30" s="16">
        <v>37</v>
      </c>
      <c r="O30" s="34">
        <f t="shared" ref="O30:P30" si="38">D30/7</f>
        <v>0.14285714285714285</v>
      </c>
      <c r="P30" s="34">
        <f t="shared" si="38"/>
        <v>0</v>
      </c>
      <c r="Q30" s="29">
        <f t="shared" si="8"/>
        <v>259</v>
      </c>
      <c r="R30" s="29"/>
      <c r="S30" s="21">
        <v>0.39393939393939392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5.6454343749999997E-2</v>
      </c>
      <c r="AD30" s="39">
        <f t="shared" si="12"/>
        <v>-7.7906994374999983E-2</v>
      </c>
      <c r="AE30" s="25">
        <v>-5.98</v>
      </c>
      <c r="AF30" s="25">
        <v>-4.1586308799999996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-1.4100000000000001</v>
      </c>
      <c r="H31" s="31" t="e">
        <f t="shared" si="1"/>
        <v>#DIV/0!</v>
      </c>
      <c r="I31" s="31" t="e">
        <f t="shared" si="2"/>
        <v>#DIV/0!</v>
      </c>
      <c r="J31" s="32">
        <f t="shared" si="5"/>
        <v>-1.4100000000000001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37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>
        <v>0.40944881889763701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5.6454343749999997E-2</v>
      </c>
      <c r="AD31" s="39">
        <f t="shared" si="12"/>
        <v>0</v>
      </c>
      <c r="AE31" s="45">
        <v>-5.98</v>
      </c>
      <c r="AF31" s="45">
        <v>-4.1586308799999996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37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0.40944881889763779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5.6454343749999997E-2</v>
      </c>
      <c r="AD32" s="39">
        <f t="shared" si="12"/>
        <v>0</v>
      </c>
      <c r="AE32" s="60">
        <v>-5.98</v>
      </c>
      <c r="AF32" s="60">
        <v>-4.1586308799999996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7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3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- 3.75 Inch Bar - 25 Pack of Kitchen Cabinet Hardware ")</f>
        <v xml:space="preserve">Satin Nickel Kitchen Cabinet Pulls - 3.75 Inch Bar - 25 Pack of Kitchen Cabinet Hardware 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Info!B1:BJ5000""),2,FALSE),"""")"),"B07PQXBZL7")</f>
        <v>B07PQXBZL7</v>
      </c>
      <c r="B2" s="2" t="s">
        <v>1265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21.238509294117645</v>
      </c>
      <c r="D3" s="4">
        <f>SUM(D4:D99702)</f>
        <v>12</v>
      </c>
      <c r="E3" s="4"/>
      <c r="F3" s="5">
        <f t="shared" ref="F3:G3" si="0">SUM(F4:F99702)</f>
        <v>218.88</v>
      </c>
      <c r="G3" s="5">
        <f t="shared" si="0"/>
        <v>-66.859999999999985</v>
      </c>
      <c r="H3" s="6">
        <f t="shared" ref="H3:H32" si="1">G3/F3*-1</f>
        <v>0.30546418128654967</v>
      </c>
      <c r="I3" s="7">
        <f t="shared" ref="I3:I32" si="2">J3/F3</f>
        <v>-0.52937705394127488</v>
      </c>
      <c r="J3" s="5">
        <f>SUM(J4:J99702)</f>
        <v>-115.87004956666625</v>
      </c>
      <c r="K3" s="5">
        <f t="shared" ref="K3:K32" si="3">J3/D3</f>
        <v>-9.6558374638888544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5</v>
      </c>
      <c r="X3" s="6">
        <f>W3/D3</f>
        <v>0.41666666666666669</v>
      </c>
      <c r="Y3" s="5"/>
      <c r="Z3" s="4"/>
      <c r="AA3" s="4"/>
      <c r="AB3" s="4"/>
      <c r="AC3" s="4"/>
      <c r="AD3" s="5">
        <f>SUM(AD4:AD99702)</f>
        <v>-1.5210666666666666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Info!B2:BZ3000""),37,FALSE)),"""")*-1"),-10.2727329)</f>
        <v>-10.272732899999999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88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-11.023553205128204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88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-11.023553205128204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88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-11.023553205128204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88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-11.023553205128204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88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-11.02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1188</v>
      </c>
      <c r="U9" s="36">
        <v>1100</v>
      </c>
      <c r="V9" s="37" t="s">
        <v>1266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-11.4132967948717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1188</v>
      </c>
      <c r="U10" s="36">
        <v>1100</v>
      </c>
      <c r="V10" s="37" t="s">
        <v>1267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-11.4132967948717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132</v>
      </c>
      <c r="U11" s="36">
        <v>44</v>
      </c>
      <c r="V11" s="37" t="s">
        <v>1268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-11.4132967948717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44</v>
      </c>
      <c r="U12" s="36">
        <v>44</v>
      </c>
      <c r="V12" s="37" t="s">
        <v>1269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-11.4132967948717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44</v>
      </c>
      <c r="U13" s="36">
        <v>44</v>
      </c>
      <c r="V13" s="37" t="s">
        <v>1270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-11.618424999999901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44</v>
      </c>
      <c r="U14" s="36">
        <v>44</v>
      </c>
      <c r="V14" s="37" t="s">
        <v>1270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-11.618424999999901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44</v>
      </c>
      <c r="U15" s="36">
        <v>44</v>
      </c>
      <c r="V15" s="37" t="s">
        <v>1270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-11.618424999999901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44</v>
      </c>
      <c r="U16" s="36">
        <v>44</v>
      </c>
      <c r="V16" s="37" t="s">
        <v>1270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-11.618424999999901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44</v>
      </c>
      <c r="U17" s="36">
        <v>44</v>
      </c>
      <c r="V17" s="37" t="s">
        <v>1270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-11.618424999999901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-11.618424999999901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-11.618424999999998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-11.618424999999998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1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44</v>
      </c>
      <c r="O21" s="34">
        <f t="shared" ref="O21:P21" si="29">D21/7</f>
        <v>0</v>
      </c>
      <c r="P21" s="34">
        <f t="shared" si="29"/>
        <v>0.14285714285714285</v>
      </c>
      <c r="Q21" s="29">
        <f t="shared" si="8"/>
        <v>308</v>
      </c>
      <c r="R21" s="29"/>
      <c r="S21" s="35">
        <v>0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9.1851851851851865E-2</v>
      </c>
      <c r="AD21" s="39">
        <f t="shared" si="12"/>
        <v>0</v>
      </c>
      <c r="AE21" s="39">
        <v>-8.08</v>
      </c>
      <c r="AF21" s="39">
        <v>-11.618424999999998</v>
      </c>
      <c r="AG21" s="39">
        <v>0</v>
      </c>
    </row>
    <row r="22" spans="1:33" ht="15.75" customHeight="1" x14ac:dyDescent="0.2">
      <c r="A22" s="28" t="s">
        <v>57</v>
      </c>
      <c r="B22" s="28" t="s">
        <v>164</v>
      </c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43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>
        <v>8.5106382978723402E-2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9.1851851851851865E-2</v>
      </c>
      <c r="AD22" s="39">
        <f t="shared" si="12"/>
        <v>0</v>
      </c>
      <c r="AE22" s="39">
        <v>-8.08</v>
      </c>
      <c r="AF22" s="39">
        <v>-11.618424999999998</v>
      </c>
      <c r="AG22" s="39">
        <v>0</v>
      </c>
    </row>
    <row r="23" spans="1:33" ht="15.75" customHeight="1" x14ac:dyDescent="0.2">
      <c r="A23" s="28" t="s">
        <v>58</v>
      </c>
      <c r="B23" s="28" t="s">
        <v>1271</v>
      </c>
      <c r="C23" s="15">
        <f t="shared" si="4"/>
        <v>9.99</v>
      </c>
      <c r="D23" s="29">
        <v>3</v>
      </c>
      <c r="E23" s="29">
        <v>0</v>
      </c>
      <c r="F23" s="32">
        <v>29.97</v>
      </c>
      <c r="G23" s="30">
        <v>-26.95</v>
      </c>
      <c r="H23" s="31">
        <f t="shared" si="1"/>
        <v>0.89923256589923262</v>
      </c>
      <c r="I23" s="31">
        <f t="shared" si="2"/>
        <v>-2.0337351240129014</v>
      </c>
      <c r="J23" s="32">
        <f t="shared" si="5"/>
        <v>-60.951041666666654</v>
      </c>
      <c r="K23" s="32">
        <f t="shared" si="3"/>
        <v>-20.317013888888884</v>
      </c>
      <c r="L23" s="29">
        <v>15</v>
      </c>
      <c r="M23" s="33">
        <f t="shared" si="6"/>
        <v>0.2</v>
      </c>
      <c r="N23" s="29">
        <v>34</v>
      </c>
      <c r="O23" s="34">
        <f t="shared" ref="O23:P23" si="31">D23/7</f>
        <v>0.42857142857142855</v>
      </c>
      <c r="P23" s="34">
        <f t="shared" si="31"/>
        <v>0</v>
      </c>
      <c r="Q23" s="29">
        <f t="shared" si="8"/>
        <v>79</v>
      </c>
      <c r="R23" s="29"/>
      <c r="S23" s="35">
        <v>0.26086956521739102</v>
      </c>
      <c r="T23" s="28">
        <v>0</v>
      </c>
      <c r="U23" s="36" t="s">
        <v>33</v>
      </c>
      <c r="V23" s="37" t="s">
        <v>33</v>
      </c>
      <c r="W23" s="28">
        <v>3</v>
      </c>
      <c r="X23" s="38">
        <f t="shared" si="9"/>
        <v>1</v>
      </c>
      <c r="Y23" s="39">
        <f t="shared" si="10"/>
        <v>8.9833333333333325</v>
      </c>
      <c r="Z23" s="28">
        <v>0</v>
      </c>
      <c r="AA23" s="28" t="s">
        <v>34</v>
      </c>
      <c r="AB23" s="40">
        <f t="shared" si="11"/>
        <v>-0.69</v>
      </c>
      <c r="AC23" s="41">
        <v>9.1851851851851865E-2</v>
      </c>
      <c r="AD23" s="39">
        <f t="shared" si="12"/>
        <v>-0.3802666666666667</v>
      </c>
      <c r="AE23" s="39">
        <v>-8.08</v>
      </c>
      <c r="AF23" s="39">
        <v>-11.618424999999998</v>
      </c>
      <c r="AG23" s="39">
        <v>0</v>
      </c>
    </row>
    <row r="24" spans="1:33" ht="15.75" customHeight="1" x14ac:dyDescent="0.2">
      <c r="A24" s="28" t="s">
        <v>59</v>
      </c>
      <c r="B24" s="28" t="s">
        <v>82</v>
      </c>
      <c r="C24" s="15">
        <f t="shared" si="4"/>
        <v>20.99</v>
      </c>
      <c r="D24" s="29">
        <v>3</v>
      </c>
      <c r="E24" s="29">
        <v>1</v>
      </c>
      <c r="F24" s="32">
        <v>62.97</v>
      </c>
      <c r="G24" s="32">
        <v>-14.65</v>
      </c>
      <c r="H24" s="31">
        <f t="shared" si="1"/>
        <v>0.23265046847705256</v>
      </c>
      <c r="I24" s="31">
        <f t="shared" si="2"/>
        <v>-0.32715645016145251</v>
      </c>
      <c r="J24" s="32">
        <f t="shared" si="5"/>
        <v>-20.601041666666664</v>
      </c>
      <c r="K24" s="32">
        <f t="shared" si="3"/>
        <v>-6.8670138888888879</v>
      </c>
      <c r="L24" s="29">
        <v>20</v>
      </c>
      <c r="M24" s="33">
        <f t="shared" si="6"/>
        <v>0.15</v>
      </c>
      <c r="N24" s="29">
        <v>32</v>
      </c>
      <c r="O24" s="34">
        <f t="shared" ref="O24:P24" si="32">D24/7</f>
        <v>0.42857142857142855</v>
      </c>
      <c r="P24" s="34">
        <f t="shared" si="32"/>
        <v>0.14285714285714285</v>
      </c>
      <c r="Q24" s="29">
        <f t="shared" si="8"/>
        <v>56</v>
      </c>
      <c r="R24" s="29"/>
      <c r="S24" s="35">
        <v>0.42105263157894701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9.1851851851851865E-2</v>
      </c>
      <c r="AD24" s="39">
        <f t="shared" si="12"/>
        <v>-0.3802666666666667</v>
      </c>
      <c r="AE24" s="39">
        <v>-8.08</v>
      </c>
      <c r="AF24" s="39">
        <v>-11.618424999999998</v>
      </c>
      <c r="AG24" s="39">
        <v>0</v>
      </c>
    </row>
    <row r="25" spans="1:33" ht="15.75" customHeight="1" x14ac:dyDescent="0.2">
      <c r="A25" s="14" t="s">
        <v>60</v>
      </c>
      <c r="B25" s="28" t="s">
        <v>82</v>
      </c>
      <c r="C25" s="15">
        <f t="shared" si="4"/>
        <v>20.99</v>
      </c>
      <c r="D25" s="16">
        <v>1</v>
      </c>
      <c r="E25" s="16">
        <v>2</v>
      </c>
      <c r="F25" s="17">
        <v>20.99</v>
      </c>
      <c r="G25" s="17">
        <v>-3.97</v>
      </c>
      <c r="H25" s="31">
        <f t="shared" si="1"/>
        <v>0.1891376846117199</v>
      </c>
      <c r="I25" s="31">
        <f t="shared" si="2"/>
        <v>-0.2837187020274205</v>
      </c>
      <c r="J25" s="32">
        <f t="shared" si="5"/>
        <v>-5.9552555555555555</v>
      </c>
      <c r="K25" s="32">
        <f t="shared" si="3"/>
        <v>-5.9552555555555555</v>
      </c>
      <c r="L25" s="16">
        <v>12</v>
      </c>
      <c r="M25" s="33">
        <f t="shared" si="6"/>
        <v>8.3333333333333329E-2</v>
      </c>
      <c r="N25" s="16">
        <v>33</v>
      </c>
      <c r="O25" s="34">
        <f t="shared" ref="O25:P25" si="33">D25/7</f>
        <v>0.14285714285714285</v>
      </c>
      <c r="P25" s="34">
        <f t="shared" si="33"/>
        <v>0.2857142857142857</v>
      </c>
      <c r="Q25" s="29">
        <f t="shared" si="8"/>
        <v>77</v>
      </c>
      <c r="R25" s="29"/>
      <c r="S25" s="21">
        <v>0.46753246753246752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9.1851851851851865E-2</v>
      </c>
      <c r="AD25" s="39">
        <f t="shared" si="12"/>
        <v>-0.12675555555555557</v>
      </c>
      <c r="AE25" s="25">
        <v>-8.08</v>
      </c>
      <c r="AF25" s="25">
        <v>-11.62</v>
      </c>
      <c r="AG25" s="25">
        <v>0</v>
      </c>
    </row>
    <row r="26" spans="1:33" ht="15.75" customHeight="1" x14ac:dyDescent="0.2">
      <c r="A26" s="14" t="s">
        <v>61</v>
      </c>
      <c r="B26" s="14" t="s">
        <v>289</v>
      </c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-3.89</v>
      </c>
      <c r="H26" s="31" t="e">
        <f t="shared" si="1"/>
        <v>#DIV/0!</v>
      </c>
      <c r="I26" s="31" t="e">
        <f t="shared" si="2"/>
        <v>#DIV/0!</v>
      </c>
      <c r="J26" s="32">
        <f t="shared" si="5"/>
        <v>-3.89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33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0.55000000000000004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9.1851851851851865E-2</v>
      </c>
      <c r="AD26" s="39">
        <f t="shared" si="12"/>
        <v>0</v>
      </c>
      <c r="AE26" s="25">
        <v>-7.78</v>
      </c>
      <c r="AF26" s="25">
        <v>-11.618424999999901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1</v>
      </c>
      <c r="F27" s="17">
        <v>0</v>
      </c>
      <c r="G27" s="17">
        <v>-4.8</v>
      </c>
      <c r="H27" s="31" t="e">
        <f t="shared" si="1"/>
        <v>#DIV/0!</v>
      </c>
      <c r="I27" s="31" t="e">
        <f t="shared" si="2"/>
        <v>#DIV/0!</v>
      </c>
      <c r="J27" s="32">
        <f t="shared" si="5"/>
        <v>-4.8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33</v>
      </c>
      <c r="O27" s="34">
        <f t="shared" ref="O27:P27" si="35">D27/7</f>
        <v>0</v>
      </c>
      <c r="P27" s="34">
        <f t="shared" si="35"/>
        <v>0.14285714285714285</v>
      </c>
      <c r="Q27" s="29">
        <f t="shared" si="8"/>
        <v>231</v>
      </c>
      <c r="R27" s="29"/>
      <c r="S27" s="21">
        <v>0.55000000000000004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9.1851851851851865E-2</v>
      </c>
      <c r="AD27" s="39">
        <f t="shared" si="12"/>
        <v>0</v>
      </c>
      <c r="AE27" s="25">
        <v>-7.78</v>
      </c>
      <c r="AF27" s="25">
        <v>-11.618424999999901</v>
      </c>
      <c r="AG27" s="25">
        <v>0</v>
      </c>
    </row>
    <row r="28" spans="1:33" ht="15.75" customHeight="1" x14ac:dyDescent="0.2">
      <c r="A28" s="14" t="s">
        <v>63</v>
      </c>
      <c r="B28" s="28" t="s">
        <v>154</v>
      </c>
      <c r="C28" s="15">
        <f t="shared" si="4"/>
        <v>20.99</v>
      </c>
      <c r="D28" s="16">
        <v>2</v>
      </c>
      <c r="E28" s="16">
        <v>0</v>
      </c>
      <c r="F28" s="17">
        <v>41.98</v>
      </c>
      <c r="G28" s="17">
        <v>-2.4</v>
      </c>
      <c r="H28" s="31">
        <f t="shared" si="1"/>
        <v>5.7170080990948072E-2</v>
      </c>
      <c r="I28" s="31">
        <f t="shared" si="2"/>
        <v>-0.13738354242760628</v>
      </c>
      <c r="J28" s="32">
        <f t="shared" si="5"/>
        <v>-5.7673611111109118</v>
      </c>
      <c r="K28" s="32">
        <f t="shared" si="3"/>
        <v>-2.8836805555554559</v>
      </c>
      <c r="L28" s="16">
        <v>12</v>
      </c>
      <c r="M28" s="33">
        <f t="shared" si="6"/>
        <v>0.16666666666666666</v>
      </c>
      <c r="N28" s="16">
        <v>31</v>
      </c>
      <c r="O28" s="34">
        <f t="shared" ref="O28:P28" si="36">D28/7</f>
        <v>0.2857142857142857</v>
      </c>
      <c r="P28" s="34">
        <f t="shared" si="36"/>
        <v>0</v>
      </c>
      <c r="Q28" s="29">
        <f t="shared" si="8"/>
        <v>108</v>
      </c>
      <c r="R28" s="29"/>
      <c r="S28" s="21">
        <v>0.74285714285714288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9.1851851851851865E-2</v>
      </c>
      <c r="AD28" s="39">
        <f t="shared" si="12"/>
        <v>-0.25351111111111113</v>
      </c>
      <c r="AE28" s="25">
        <v>-7.78</v>
      </c>
      <c r="AF28" s="25">
        <v>-11.618424999999901</v>
      </c>
      <c r="AG28" s="25">
        <v>0</v>
      </c>
    </row>
    <row r="29" spans="1:33" ht="15.75" customHeight="1" x14ac:dyDescent="0.2">
      <c r="A29" s="14" t="s">
        <v>65</v>
      </c>
      <c r="B29" s="28" t="s">
        <v>154</v>
      </c>
      <c r="C29" s="15">
        <f t="shared" si="4"/>
        <v>20.99</v>
      </c>
      <c r="D29" s="16">
        <v>2</v>
      </c>
      <c r="E29" s="16">
        <v>1</v>
      </c>
      <c r="F29" s="17">
        <v>41.98</v>
      </c>
      <c r="G29" s="17">
        <v>-5.6</v>
      </c>
      <c r="H29" s="31">
        <f t="shared" si="1"/>
        <v>0.13339685564554549</v>
      </c>
      <c r="I29" s="31">
        <f t="shared" si="2"/>
        <v>-0.21361031708220379</v>
      </c>
      <c r="J29" s="32">
        <f t="shared" si="5"/>
        <v>-8.9673611111109146</v>
      </c>
      <c r="K29" s="32">
        <f t="shared" si="3"/>
        <v>-4.4836805555554573</v>
      </c>
      <c r="L29" s="16">
        <v>5</v>
      </c>
      <c r="M29" s="33">
        <f t="shared" si="6"/>
        <v>0.4</v>
      </c>
      <c r="N29" s="16">
        <v>28</v>
      </c>
      <c r="O29" s="34">
        <f t="shared" ref="O29:P29" si="37">D29/7</f>
        <v>0.2857142857142857</v>
      </c>
      <c r="P29" s="34">
        <f t="shared" si="37"/>
        <v>0.14285714285714285</v>
      </c>
      <c r="Q29" s="29">
        <f t="shared" si="8"/>
        <v>65</v>
      </c>
      <c r="R29" s="29"/>
      <c r="S29" s="21">
        <v>1.032258064516129</v>
      </c>
      <c r="T29" s="14" t="s">
        <v>33</v>
      </c>
      <c r="U29" s="22" t="s">
        <v>33</v>
      </c>
      <c r="V29" s="43" t="s">
        <v>64</v>
      </c>
      <c r="W29" s="14">
        <v>2</v>
      </c>
      <c r="X29" s="38">
        <f t="shared" si="9"/>
        <v>1</v>
      </c>
      <c r="Y29" s="39">
        <f t="shared" si="10"/>
        <v>1.8666666666666665</v>
      </c>
      <c r="Z29" s="14">
        <v>1</v>
      </c>
      <c r="AA29" s="28" t="s">
        <v>34</v>
      </c>
      <c r="AB29" s="40">
        <f t="shared" si="11"/>
        <v>-0.69</v>
      </c>
      <c r="AC29" s="41">
        <v>9.1851851851851865E-2</v>
      </c>
      <c r="AD29" s="39">
        <f t="shared" si="12"/>
        <v>-0.25351111111111113</v>
      </c>
      <c r="AE29" s="25">
        <v>-7.78</v>
      </c>
      <c r="AF29" s="25">
        <v>-11.618424999999901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-2.84</v>
      </c>
      <c r="H30" s="31" t="e">
        <f t="shared" si="1"/>
        <v>#DIV/0!</v>
      </c>
      <c r="I30" s="31" t="e">
        <f t="shared" si="2"/>
        <v>#DIV/0!</v>
      </c>
      <c r="J30" s="32">
        <f t="shared" si="5"/>
        <v>-2.84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28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0.62385321100917435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9.1851851851851865E-2</v>
      </c>
      <c r="AD30" s="39">
        <f t="shared" si="12"/>
        <v>0</v>
      </c>
      <c r="AE30" s="25">
        <v>-7.78</v>
      </c>
      <c r="AF30" s="25">
        <v>-10.272732899999999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4"/>
        <v>20.99</v>
      </c>
      <c r="D31" s="16">
        <v>1</v>
      </c>
      <c r="E31" s="16">
        <v>0</v>
      </c>
      <c r="F31" s="17">
        <v>20.99</v>
      </c>
      <c r="G31" s="44">
        <v>-0.96</v>
      </c>
      <c r="H31" s="31">
        <f t="shared" si="1"/>
        <v>4.5736064792758456E-2</v>
      </c>
      <c r="I31" s="31">
        <f t="shared" si="2"/>
        <v>-6.1838420941188958E-2</v>
      </c>
      <c r="J31" s="32">
        <f t="shared" si="5"/>
        <v>-1.2979884555555561</v>
      </c>
      <c r="K31" s="32">
        <f t="shared" si="3"/>
        <v>-1.2979884555555561</v>
      </c>
      <c r="L31" s="16">
        <v>4</v>
      </c>
      <c r="M31" s="33">
        <f t="shared" si="6"/>
        <v>0.25</v>
      </c>
      <c r="N31" s="16">
        <v>27</v>
      </c>
      <c r="O31" s="34">
        <f t="shared" ref="O31:P32" si="39">D31/7</f>
        <v>0.14285714285714285</v>
      </c>
      <c r="P31" s="34">
        <f t="shared" si="39"/>
        <v>0</v>
      </c>
      <c r="Q31" s="29">
        <f t="shared" si="8"/>
        <v>189</v>
      </c>
      <c r="R31" s="29"/>
      <c r="S31" s="21">
        <v>0.67289719626168198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9.1851851851851865E-2</v>
      </c>
      <c r="AD31" s="39">
        <f t="shared" si="12"/>
        <v>-0.12675555555555557</v>
      </c>
      <c r="AE31" s="45">
        <v>-7.78</v>
      </c>
      <c r="AF31" s="45">
        <v>-10.272732899999999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-0.8</v>
      </c>
      <c r="H32" s="31" t="e">
        <f t="shared" si="1"/>
        <v>#DIV/0!</v>
      </c>
      <c r="I32" s="31" t="e">
        <f t="shared" si="2"/>
        <v>#DIV/0!</v>
      </c>
      <c r="J32" s="32">
        <f t="shared" si="5"/>
        <v>-0.8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27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0.73469387755102045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9.1851851851851865E-2</v>
      </c>
      <c r="AD32" s="39">
        <f t="shared" si="12"/>
        <v>0</v>
      </c>
      <c r="AE32" s="60">
        <v>-7.78</v>
      </c>
      <c r="AF32" s="60">
        <v>-10.272732899999999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1:33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1:33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1:33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1:33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1:33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1:33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1:33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1:33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1:33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1:33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1:33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6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- 3 Inch Bar - 10 Pack of Kitchen Cabinet Hardware")</f>
        <v>Satin Nickel Kitchen Cabinet Pulls - 3 Inch Bar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Info!B1:BJ5000""),2,FALSE),"""")"),"B06Y19FMPC")</f>
        <v>B06Y19FMPC</v>
      </c>
      <c r="B2" s="2" t="s">
        <v>1272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4.2918649999999996</v>
      </c>
      <c r="D3" s="4">
        <f>SUM(D4:D99702)</f>
        <v>0</v>
      </c>
      <c r="E3" s="4"/>
      <c r="F3" s="5">
        <f t="shared" ref="F3:G3" si="0">SUM(F4:F99702)</f>
        <v>0</v>
      </c>
      <c r="G3" s="5">
        <f t="shared" si="0"/>
        <v>0</v>
      </c>
      <c r="H3" s="6" t="e">
        <f t="shared" ref="H3:H32" si="1">G3/F3*-1</f>
        <v>#DIV/0!</v>
      </c>
      <c r="I3" s="7" t="e">
        <f t="shared" ref="I3:I32" si="2">J3/F3</f>
        <v>#DIV/0!</v>
      </c>
      <c r="J3" s="5">
        <f>SUM(J4:J99702)</f>
        <v>0</v>
      </c>
      <c r="K3" s="5" t="e">
        <f t="shared" ref="K3:K32" si="3">J3/D3</f>
        <v>#DIV/0!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 t="e">
        <f>W3/D3</f>
        <v>#DIV/0!</v>
      </c>
      <c r="Y3" s="5"/>
      <c r="Z3" s="4"/>
      <c r="AA3" s="4"/>
      <c r="AB3" s="4"/>
      <c r="AC3" s="4"/>
      <c r="AD3" s="5">
        <f>SUM(AD4:AD99702)</f>
        <v>0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Info!B2:BZ3000""),37,FALSE)),"""")*-1"),-3.64808525)</f>
        <v>-3.6480852499999998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-3.8901480769230772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-3.8901480769230772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-3.8901480769230772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-3.8901480769230772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-3.89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-4.0363019230769197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1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0.14285714285714285</v>
      </c>
      <c r="Q10" s="29">
        <f t="shared" si="8"/>
        <v>0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-4.0363019230769197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-4.0363019230769197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-4.0363019230769197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-4.1132249999999999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-4.1132249999999999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-4.1132249999999999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-4.1132249999999999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-4.1132249999999999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-4.1132249999999999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-4.1132249999999999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-4.1132249999999999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-4.1132249999999999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-4.1132249999999999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-4.1132249999999999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e">
        <v>#N/A</v>
      </c>
      <c r="AB24" s="40" t="e">
        <f t="shared" si="11"/>
        <v>#N/A</v>
      </c>
      <c r="AC24" s="41" t="e">
        <v>#N/A</v>
      </c>
      <c r="AD24" s="39">
        <f t="shared" si="12"/>
        <v>0</v>
      </c>
      <c r="AE24" s="39">
        <v>0</v>
      </c>
      <c r="AF24" s="39">
        <v>-4.1132249999999999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e">
        <v>#N/A</v>
      </c>
      <c r="AB25" s="40" t="e">
        <f t="shared" si="11"/>
        <v>#N/A</v>
      </c>
      <c r="AC25" s="41" t="e">
        <v>#N/A</v>
      </c>
      <c r="AD25" s="39">
        <f t="shared" si="12"/>
        <v>0</v>
      </c>
      <c r="AE25" s="25">
        <v>0</v>
      </c>
      <c r="AF25" s="25">
        <v>-4.1100000000000003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e">
        <v>#N/A</v>
      </c>
      <c r="AB26" s="40" t="e">
        <f t="shared" si="11"/>
        <v>#N/A</v>
      </c>
      <c r="AC26" s="41" t="e">
        <v>#N/A</v>
      </c>
      <c r="AD26" s="39">
        <f t="shared" si="12"/>
        <v>0</v>
      </c>
      <c r="AE26" s="25">
        <v>0</v>
      </c>
      <c r="AF26" s="25">
        <v>-4.1132249999999999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e">
        <v>#N/A</v>
      </c>
      <c r="AB27" s="40" t="e">
        <f t="shared" si="11"/>
        <v>#N/A</v>
      </c>
      <c r="AC27" s="41" t="e">
        <v>#N/A</v>
      </c>
      <c r="AD27" s="39">
        <f t="shared" si="12"/>
        <v>0</v>
      </c>
      <c r="AE27" s="25">
        <v>0</v>
      </c>
      <c r="AF27" s="25">
        <v>-4.1132249999999999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e">
        <v>#N/A</v>
      </c>
      <c r="AB28" s="40" t="e">
        <f t="shared" si="11"/>
        <v>#N/A</v>
      </c>
      <c r="AC28" s="41" t="e">
        <v>#N/A</v>
      </c>
      <c r="AD28" s="39">
        <f t="shared" si="12"/>
        <v>0</v>
      </c>
      <c r="AE28" s="25">
        <v>0</v>
      </c>
      <c r="AF28" s="25">
        <v>-4.1132249999999999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e">
        <v>#N/A</v>
      </c>
      <c r="AB29" s="40" t="e">
        <f t="shared" si="11"/>
        <v>#N/A</v>
      </c>
      <c r="AC29" s="41" t="e">
        <v>#N/A</v>
      </c>
      <c r="AD29" s="39">
        <f t="shared" si="12"/>
        <v>0</v>
      </c>
      <c r="AE29" s="25">
        <v>0</v>
      </c>
      <c r="AF29" s="25">
        <v>-4.1132249999999999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e">
        <v>#N/A</v>
      </c>
      <c r="AB30" s="40" t="e">
        <f t="shared" si="11"/>
        <v>#N/A</v>
      </c>
      <c r="AC30" s="41" t="e">
        <v>#N/A</v>
      </c>
      <c r="AD30" s="39">
        <f t="shared" si="12"/>
        <v>0</v>
      </c>
      <c r="AE30" s="25">
        <v>0</v>
      </c>
      <c r="AF30" s="25">
        <v>-3.6480852499999998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e">
        <v>#N/A</v>
      </c>
      <c r="AB31" s="40" t="e">
        <f t="shared" si="11"/>
        <v>#N/A</v>
      </c>
      <c r="AC31" s="27" t="e">
        <v>#N/A</v>
      </c>
      <c r="AD31" s="39">
        <f t="shared" si="12"/>
        <v>0</v>
      </c>
      <c r="AE31" s="45">
        <v>0</v>
      </c>
      <c r="AF31" s="45">
        <v>-3.6480852500000003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e">
        <v>#N/A</v>
      </c>
      <c r="AB32" s="40" t="e">
        <f t="shared" si="11"/>
        <v>#N/A</v>
      </c>
      <c r="AC32" s="59" t="e">
        <v>#N/A</v>
      </c>
      <c r="AD32" s="39">
        <f t="shared" si="12"/>
        <v>0</v>
      </c>
      <c r="AE32" s="60">
        <v>0</v>
      </c>
      <c r="AF32" s="60">
        <v>-3.6480852499999998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21.33203125" customWidth="1"/>
    <col min="22" max="22" width="15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Handles - 3.75 Inch Bar Pulls - 25 Pack of Kitchen Cabinet Knob Hardware")</f>
        <v>Oil Rubbed Bronze Kitchen Cabinet Handles - 3.75 Inch Bar Pulls - 25 Pack of Kitchen Cabinet Knob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Info!B1:BJ5000""),2,FALSE),"""")"),"B07XTPSZNH")</f>
        <v>B07XTPSZNH</v>
      </c>
      <c r="B2" s="2" t="s">
        <v>1273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21.495029411764708</v>
      </c>
      <c r="D3" s="4">
        <f>SUM(D4:D99702)</f>
        <v>22</v>
      </c>
      <c r="E3" s="4"/>
      <c r="F3" s="5">
        <f t="shared" ref="F3:G3" si="0">SUM(F4:F99702)</f>
        <v>569.78</v>
      </c>
      <c r="G3" s="5">
        <f t="shared" si="0"/>
        <v>-79.92</v>
      </c>
      <c r="H3" s="6">
        <f>G3/F3*-1</f>
        <v>0.14026466355435432</v>
      </c>
      <c r="I3" s="7">
        <f>J3/F3</f>
        <v>-4.1668547968954722E-2</v>
      </c>
      <c r="J3" s="5">
        <f>SUM(J4:J99702)</f>
        <v>-23.741905261751022</v>
      </c>
      <c r="K3" s="5">
        <f>J3/D3</f>
        <v>-1.0791775118977738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 - March
 - April
 - May
 - June
 - July
 - Aug
 - Sept
 - Oct
 - Nov
 - Dec
 - Jan
 - Feb")</f>
        <v xml:space="preserve"> - March
 - April
 - May
 - June
 - July
 - Aug
 - Sept
 - Oct
 - Nov
 - Dec
 - Jan
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>
        <f>W3/D3</f>
        <v>0</v>
      </c>
      <c r="Y3" s="5"/>
      <c r="Z3" s="4"/>
      <c r="AA3" s="4"/>
      <c r="AB3" s="4"/>
      <c r="AC3" s="4"/>
      <c r="AD3" s="5">
        <f>SUM(AD4:AD99702)</f>
        <v>-1.8144364583333332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Info!B2:BZ3000""),37,FALSE)),"""")*-1"),-11.990775)</f>
        <v>-11.990774999999999</v>
      </c>
      <c r="AG3" s="5">
        <f>SUM(AG4:AG99702)</f>
        <v>0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1"/>
      <c r="AB4" s="26"/>
      <c r="AC4" s="27"/>
      <c r="AD4" s="25"/>
      <c r="AE4" s="25"/>
      <c r="AF4" s="25"/>
      <c r="AG4" s="25"/>
    </row>
    <row r="5" spans="1:33" ht="15.75" hidden="1" customHeight="1" x14ac:dyDescent="0.2">
      <c r="A5" s="28"/>
      <c r="B5" s="28"/>
      <c r="C5" s="15"/>
      <c r="D5" s="29"/>
      <c r="E5" s="29"/>
      <c r="F5" s="30"/>
      <c r="G5" s="30"/>
      <c r="H5" s="31"/>
      <c r="I5" s="31"/>
      <c r="J5" s="32"/>
      <c r="K5" s="32"/>
      <c r="L5" s="29"/>
      <c r="M5" s="33"/>
      <c r="N5" s="29"/>
      <c r="O5" s="34"/>
      <c r="P5" s="34"/>
      <c r="Q5" s="29"/>
      <c r="R5" s="29"/>
      <c r="S5" s="35"/>
      <c r="T5" s="28"/>
      <c r="U5" s="36"/>
      <c r="V5" s="37"/>
      <c r="W5" s="28"/>
      <c r="X5" s="38"/>
      <c r="Y5" s="39"/>
      <c r="Z5" s="28"/>
      <c r="AA5" s="28"/>
      <c r="AB5" s="40"/>
      <c r="AC5" s="41"/>
      <c r="AD5" s="39"/>
      <c r="AE5" s="39"/>
      <c r="AF5" s="39"/>
      <c r="AG5" s="39"/>
    </row>
    <row r="6" spans="1:33" ht="15.75" customHeight="1" x14ac:dyDescent="0.2">
      <c r="A6" s="28" t="s">
        <v>37</v>
      </c>
      <c r="B6" s="28" t="s">
        <v>1274</v>
      </c>
      <c r="C6" s="15">
        <f t="shared" ref="C6:C32" si="1">IFERROR(F6/D6," - ")</f>
        <v>15.99</v>
      </c>
      <c r="D6" s="29">
        <v>3</v>
      </c>
      <c r="E6" s="29">
        <v>0</v>
      </c>
      <c r="F6" s="30">
        <v>47.97</v>
      </c>
      <c r="G6" s="30">
        <v>0</v>
      </c>
      <c r="H6" s="31">
        <f t="shared" ref="H6:H32" si="2">G6/F6*-1</f>
        <v>0</v>
      </c>
      <c r="I6" s="31">
        <f t="shared" ref="I6:I32" si="3">J6/F6</f>
        <v>-0.35665794059321271</v>
      </c>
      <c r="J6" s="32">
        <f t="shared" ref="J6:J32" si="4">F6*0.85+G6+AF6*D6+D6*AE6+AG6+AD6</f>
        <v>-17.108881410256412</v>
      </c>
      <c r="K6" s="32">
        <f t="shared" ref="K6:K32" si="5">J6/D6</f>
        <v>-5.702960470085471</v>
      </c>
      <c r="L6" s="29">
        <v>12</v>
      </c>
      <c r="M6" s="33">
        <f t="shared" ref="M6:M32" si="6">IFERROR(D6/L6,"-")</f>
        <v>0.25</v>
      </c>
      <c r="N6" s="29">
        <v>114</v>
      </c>
      <c r="O6" s="34">
        <f t="shared" ref="O6:P6" si="7">D6/7</f>
        <v>0.42857142857142855</v>
      </c>
      <c r="P6" s="34">
        <f t="shared" si="7"/>
        <v>0</v>
      </c>
      <c r="Q6" s="29">
        <f t="shared" ref="Q6:Q32" si="8">ROUNDDOWN(N6/(O6+P6),0)</f>
        <v>266</v>
      </c>
      <c r="R6" s="29"/>
      <c r="S6" s="35">
        <v>0.23198594024604499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ref="X6:X32" si="9">IFERROR(W6/D6,0)</f>
        <v>0</v>
      </c>
      <c r="Y6" s="39">
        <f t="shared" ref="Y6:Y32" si="10">IFERROR(G6/(W6+Z6)*-1,0)</f>
        <v>0</v>
      </c>
      <c r="Z6" s="28">
        <v>0</v>
      </c>
      <c r="AA6" s="28" t="s">
        <v>34</v>
      </c>
      <c r="AB6" s="40">
        <f t="shared" ref="AB6:AB32" si="11">IF(OR(AA6="UsLargeStandardSize",AA6="UsSmallStandardSize"),-0.69,-0.48)</f>
        <v>-0.69</v>
      </c>
      <c r="AC6" s="41">
        <v>5.3333333333333337E-2</v>
      </c>
      <c r="AD6" s="39">
        <f t="shared" ref="AD6:AD32" si="12">IFERROR(AB6*AC6*D6*2,0)</f>
        <v>-0.2208</v>
      </c>
      <c r="AE6" s="39">
        <v>-6.56</v>
      </c>
      <c r="AF6" s="39">
        <v>-12.660860470085469</v>
      </c>
      <c r="AG6" s="39">
        <v>0</v>
      </c>
    </row>
    <row r="7" spans="1:33" ht="15.75" customHeight="1" x14ac:dyDescent="0.2">
      <c r="A7" s="28" t="s">
        <v>39</v>
      </c>
      <c r="B7" s="28" t="s">
        <v>82</v>
      </c>
      <c r="C7" s="15" t="str">
        <f t="shared" si="1"/>
        <v xml:space="preserve"> - </v>
      </c>
      <c r="D7" s="29">
        <v>0</v>
      </c>
      <c r="E7" s="29">
        <v>2</v>
      </c>
      <c r="F7" s="30">
        <v>0</v>
      </c>
      <c r="G7" s="30">
        <v>0</v>
      </c>
      <c r="H7" s="31" t="e">
        <f t="shared" si="2"/>
        <v>#DIV/0!</v>
      </c>
      <c r="I7" s="31" t="e">
        <f t="shared" si="3"/>
        <v>#DIV/0!</v>
      </c>
      <c r="J7" s="32">
        <f t="shared" si="4"/>
        <v>0</v>
      </c>
      <c r="K7" s="32" t="e">
        <f t="shared" si="5"/>
        <v>#DIV/0!</v>
      </c>
      <c r="L7" s="29">
        <v>0</v>
      </c>
      <c r="M7" s="33" t="str">
        <f t="shared" si="6"/>
        <v>-</v>
      </c>
      <c r="N7" s="29">
        <v>111</v>
      </c>
      <c r="O7" s="34">
        <f t="shared" ref="O7:P7" si="13">D7/7</f>
        <v>0</v>
      </c>
      <c r="P7" s="34">
        <f t="shared" si="13"/>
        <v>0.2857142857142857</v>
      </c>
      <c r="Q7" s="29">
        <f t="shared" si="8"/>
        <v>388</v>
      </c>
      <c r="R7" s="29"/>
      <c r="S7" s="35">
        <v>0.23783783783783699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5.3333333333333337E-2</v>
      </c>
      <c r="AD7" s="39">
        <f t="shared" si="12"/>
        <v>0</v>
      </c>
      <c r="AE7" s="39">
        <v>-6.56</v>
      </c>
      <c r="AF7" s="39">
        <v>-12.660860470085469</v>
      </c>
      <c r="AG7" s="39">
        <v>0</v>
      </c>
    </row>
    <row r="8" spans="1:33" ht="15.75" customHeight="1" x14ac:dyDescent="0.2">
      <c r="A8" s="28" t="s">
        <v>41</v>
      </c>
      <c r="B8" s="28" t="s">
        <v>1275</v>
      </c>
      <c r="C8" s="15" t="str">
        <f t="shared" si="1"/>
        <v xml:space="preserve"> - </v>
      </c>
      <c r="D8" s="29">
        <v>0</v>
      </c>
      <c r="E8" s="29">
        <v>8</v>
      </c>
      <c r="F8" s="30">
        <v>0</v>
      </c>
      <c r="G8" s="30">
        <v>0</v>
      </c>
      <c r="H8" s="31" t="e">
        <f t="shared" si="2"/>
        <v>#DIV/0!</v>
      </c>
      <c r="I8" s="31" t="e">
        <f t="shared" si="3"/>
        <v>#DIV/0!</v>
      </c>
      <c r="J8" s="32">
        <f t="shared" si="4"/>
        <v>0</v>
      </c>
      <c r="K8" s="32" t="e">
        <f t="shared" si="5"/>
        <v>#DIV/0!</v>
      </c>
      <c r="L8" s="29">
        <v>0</v>
      </c>
      <c r="M8" s="33" t="str">
        <f t="shared" si="6"/>
        <v>-</v>
      </c>
      <c r="N8" s="29">
        <v>102</v>
      </c>
      <c r="O8" s="34">
        <f t="shared" ref="O8:P8" si="14">D8/7</f>
        <v>0</v>
      </c>
      <c r="P8" s="34">
        <f t="shared" si="14"/>
        <v>1.1428571428571428</v>
      </c>
      <c r="Q8" s="29">
        <f t="shared" si="8"/>
        <v>89</v>
      </c>
      <c r="R8" s="29"/>
      <c r="S8" s="35">
        <v>0.302457466918714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5.3333333333333337E-2</v>
      </c>
      <c r="AD8" s="39">
        <f t="shared" si="12"/>
        <v>0</v>
      </c>
      <c r="AE8" s="39">
        <v>-6.56</v>
      </c>
      <c r="AF8" s="39">
        <v>-12.66</v>
      </c>
      <c r="AG8" s="39">
        <v>0</v>
      </c>
    </row>
    <row r="9" spans="1:33" ht="15.75" customHeight="1" x14ac:dyDescent="0.2">
      <c r="A9" s="28" t="s">
        <v>43</v>
      </c>
      <c r="B9" s="28" t="s">
        <v>163</v>
      </c>
      <c r="C9" s="15">
        <f t="shared" si="1"/>
        <v>16.989999999999998</v>
      </c>
      <c r="D9" s="29">
        <v>1</v>
      </c>
      <c r="E9" s="29">
        <v>36</v>
      </c>
      <c r="F9" s="30">
        <v>16.989999999999998</v>
      </c>
      <c r="G9" s="30">
        <v>-16.900000000000002</v>
      </c>
      <c r="H9" s="31">
        <f t="shared" si="2"/>
        <v>0.99470276633313737</v>
      </c>
      <c r="I9" s="31">
        <f t="shared" si="3"/>
        <v>-1.2962069772691815</v>
      </c>
      <c r="J9" s="32">
        <f t="shared" si="4"/>
        <v>-22.022556543803393</v>
      </c>
      <c r="K9" s="32">
        <f t="shared" si="5"/>
        <v>-22.022556543803393</v>
      </c>
      <c r="L9" s="29">
        <v>19</v>
      </c>
      <c r="M9" s="33">
        <f t="shared" si="6"/>
        <v>5.2631578947368418E-2</v>
      </c>
      <c r="N9" s="29">
        <v>69</v>
      </c>
      <c r="O9" s="34">
        <f t="shared" ref="O9:P9" si="15">D9/7</f>
        <v>0.14285714285714285</v>
      </c>
      <c r="P9" s="34">
        <f t="shared" si="15"/>
        <v>5.1428571428571432</v>
      </c>
      <c r="Q9" s="29">
        <f t="shared" si="8"/>
        <v>13</v>
      </c>
      <c r="R9" s="29"/>
      <c r="S9" s="35">
        <v>0.59470468431771895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6.041087962962962E-2</v>
      </c>
      <c r="AD9" s="39">
        <f t="shared" si="12"/>
        <v>-8.3367013888888869E-2</v>
      </c>
      <c r="AE9" s="39">
        <v>-6.56</v>
      </c>
      <c r="AF9" s="39">
        <v>-12.920689529914499</v>
      </c>
      <c r="AG9" s="39">
        <v>0</v>
      </c>
    </row>
    <row r="10" spans="1:33" ht="15.75" customHeight="1" x14ac:dyDescent="0.2">
      <c r="A10" s="28" t="s">
        <v>44</v>
      </c>
      <c r="B10" s="28" t="s">
        <v>82</v>
      </c>
      <c r="C10" s="15" t="str">
        <f t="shared" si="1"/>
        <v xml:space="preserve"> - </v>
      </c>
      <c r="D10" s="29">
        <v>0</v>
      </c>
      <c r="E10" s="29">
        <v>18</v>
      </c>
      <c r="F10" s="30">
        <v>0</v>
      </c>
      <c r="G10" s="30">
        <v>-11.35</v>
      </c>
      <c r="H10" s="31" t="e">
        <f t="shared" si="2"/>
        <v>#DIV/0!</v>
      </c>
      <c r="I10" s="31" t="e">
        <f t="shared" si="3"/>
        <v>#DIV/0!</v>
      </c>
      <c r="J10" s="32">
        <f t="shared" si="4"/>
        <v>-11.35</v>
      </c>
      <c r="K10" s="32" t="e">
        <f t="shared" si="5"/>
        <v>#DIV/0!</v>
      </c>
      <c r="L10" s="29">
        <v>0</v>
      </c>
      <c r="M10" s="33" t="str">
        <f t="shared" si="6"/>
        <v>-</v>
      </c>
      <c r="N10" s="29">
        <v>46</v>
      </c>
      <c r="O10" s="34">
        <f t="shared" ref="O10:P10" si="16">D10/7</f>
        <v>0</v>
      </c>
      <c r="P10" s="34">
        <f t="shared" si="16"/>
        <v>2.5714285714285716</v>
      </c>
      <c r="Q10" s="29">
        <f t="shared" si="8"/>
        <v>17</v>
      </c>
      <c r="R10" s="29"/>
      <c r="S10" s="35">
        <v>0.852173913043478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6.041087962962962E-2</v>
      </c>
      <c r="AD10" s="39">
        <f t="shared" si="12"/>
        <v>0</v>
      </c>
      <c r="AE10" s="39">
        <v>-6.56</v>
      </c>
      <c r="AF10" s="39">
        <v>-12.920689529914499</v>
      </c>
      <c r="AG10" s="39">
        <v>0</v>
      </c>
    </row>
    <row r="11" spans="1:33" ht="15.75" customHeight="1" x14ac:dyDescent="0.2">
      <c r="A11" s="28" t="s">
        <v>45</v>
      </c>
      <c r="B11" s="28" t="s">
        <v>1276</v>
      </c>
      <c r="C11" s="15" t="str">
        <f t="shared" si="1"/>
        <v xml:space="preserve"> - </v>
      </c>
      <c r="D11" s="29">
        <v>0</v>
      </c>
      <c r="E11" s="29">
        <v>5</v>
      </c>
      <c r="F11" s="30">
        <v>0</v>
      </c>
      <c r="G11" s="30">
        <v>0</v>
      </c>
      <c r="H11" s="31" t="e">
        <f t="shared" si="2"/>
        <v>#DIV/0!</v>
      </c>
      <c r="I11" s="31" t="e">
        <f t="shared" si="3"/>
        <v>#DIV/0!</v>
      </c>
      <c r="J11" s="32">
        <f t="shared" si="4"/>
        <v>0</v>
      </c>
      <c r="K11" s="32" t="e">
        <f t="shared" si="5"/>
        <v>#DIV/0!</v>
      </c>
      <c r="L11" s="29">
        <v>0</v>
      </c>
      <c r="M11" s="33" t="str">
        <f t="shared" si="6"/>
        <v>-</v>
      </c>
      <c r="N11" s="29">
        <v>38</v>
      </c>
      <c r="O11" s="34">
        <f t="shared" ref="O11:P11" si="17">D11/7</f>
        <v>0</v>
      </c>
      <c r="P11" s="34">
        <f t="shared" si="17"/>
        <v>0.7142857142857143</v>
      </c>
      <c r="Q11" s="29">
        <f t="shared" si="8"/>
        <v>53</v>
      </c>
      <c r="R11" s="29"/>
      <c r="S11" s="35">
        <v>0.93212669683257898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6.041087962962962E-2</v>
      </c>
      <c r="AD11" s="39">
        <f t="shared" si="12"/>
        <v>0</v>
      </c>
      <c r="AE11" s="39">
        <v>-6.56</v>
      </c>
      <c r="AF11" s="39">
        <v>-12.920689529914499</v>
      </c>
      <c r="AG11" s="39">
        <v>0</v>
      </c>
    </row>
    <row r="12" spans="1:33" ht="15.75" customHeight="1" x14ac:dyDescent="0.2">
      <c r="A12" s="28" t="s">
        <v>46</v>
      </c>
      <c r="B12" s="28" t="s">
        <v>82</v>
      </c>
      <c r="C12" s="15">
        <f t="shared" si="1"/>
        <v>25.99</v>
      </c>
      <c r="D12" s="29">
        <v>1</v>
      </c>
      <c r="E12" s="29">
        <v>5</v>
      </c>
      <c r="F12" s="30">
        <v>25.99</v>
      </c>
      <c r="G12" s="30">
        <v>0</v>
      </c>
      <c r="H12" s="31">
        <f t="shared" si="2"/>
        <v>0</v>
      </c>
      <c r="I12" s="31">
        <f t="shared" si="3"/>
        <v>9.7246766302293536E-2</v>
      </c>
      <c r="J12" s="32">
        <f t="shared" si="4"/>
        <v>2.5274434561966088</v>
      </c>
      <c r="K12" s="32">
        <f t="shared" si="5"/>
        <v>2.5274434561966088</v>
      </c>
      <c r="L12" s="29">
        <v>8</v>
      </c>
      <c r="M12" s="33">
        <f t="shared" si="6"/>
        <v>0.125</v>
      </c>
      <c r="N12" s="29">
        <v>36</v>
      </c>
      <c r="O12" s="34">
        <f t="shared" ref="O12:P12" si="18">D12/7</f>
        <v>0.14285714285714285</v>
      </c>
      <c r="P12" s="34">
        <f t="shared" si="18"/>
        <v>0.7142857142857143</v>
      </c>
      <c r="Q12" s="29">
        <f t="shared" si="8"/>
        <v>42</v>
      </c>
      <c r="R12" s="29"/>
      <c r="S12" s="35">
        <v>0.95370370370370305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6.041087962962962E-2</v>
      </c>
      <c r="AD12" s="39">
        <f t="shared" si="12"/>
        <v>-8.3367013888888869E-2</v>
      </c>
      <c r="AE12" s="39">
        <v>-6.56</v>
      </c>
      <c r="AF12" s="39">
        <v>-12.920689529914499</v>
      </c>
      <c r="AG12" s="39">
        <v>0</v>
      </c>
    </row>
    <row r="13" spans="1:33" ht="15.75" customHeight="1" x14ac:dyDescent="0.2">
      <c r="A13" s="28" t="s">
        <v>47</v>
      </c>
      <c r="B13" s="28" t="s">
        <v>163</v>
      </c>
      <c r="C13" s="15">
        <f t="shared" si="1"/>
        <v>27.418571428571429</v>
      </c>
      <c r="D13" s="29">
        <v>7</v>
      </c>
      <c r="E13" s="29">
        <v>4</v>
      </c>
      <c r="F13" s="32">
        <v>191.93</v>
      </c>
      <c r="G13" s="30">
        <v>-37.840000000000003</v>
      </c>
      <c r="H13" s="31">
        <f t="shared" si="2"/>
        <v>0.19715521283801388</v>
      </c>
      <c r="I13" s="31">
        <f t="shared" si="3"/>
        <v>-6.5675823289159649E-2</v>
      </c>
      <c r="J13" s="32">
        <f t="shared" si="4"/>
        <v>-12.605160763888412</v>
      </c>
      <c r="K13" s="32">
        <f t="shared" si="5"/>
        <v>-1.8007372519840588</v>
      </c>
      <c r="L13" s="29">
        <v>10</v>
      </c>
      <c r="M13" s="33">
        <f t="shared" si="6"/>
        <v>0.7</v>
      </c>
      <c r="N13" s="29">
        <v>21</v>
      </c>
      <c r="O13" s="34">
        <f t="shared" ref="O13:P13" si="19">D13/7</f>
        <v>1</v>
      </c>
      <c r="P13" s="34">
        <f t="shared" si="19"/>
        <v>0.5714285714285714</v>
      </c>
      <c r="Q13" s="29">
        <f t="shared" si="8"/>
        <v>13</v>
      </c>
      <c r="R13" s="29"/>
      <c r="S13" s="35">
        <v>1.0562347188264001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37.840000000000003</v>
      </c>
      <c r="Z13" s="28">
        <v>1</v>
      </c>
      <c r="AA13" s="28" t="s">
        <v>34</v>
      </c>
      <c r="AB13" s="40">
        <f t="shared" si="11"/>
        <v>-0.69</v>
      </c>
      <c r="AC13" s="41">
        <v>6.041087962962962E-2</v>
      </c>
      <c r="AD13" s="39">
        <f t="shared" si="12"/>
        <v>-0.58356909722222206</v>
      </c>
      <c r="AE13" s="39">
        <v>-6.56</v>
      </c>
      <c r="AF13" s="39">
        <v>-13.0574416666666</v>
      </c>
      <c r="AG13" s="39">
        <v>0</v>
      </c>
    </row>
    <row r="14" spans="1:33" ht="15.75" customHeight="1" x14ac:dyDescent="0.2">
      <c r="A14" s="28" t="s">
        <v>48</v>
      </c>
      <c r="B14" s="28" t="s">
        <v>82</v>
      </c>
      <c r="C14" s="15">
        <f t="shared" si="1"/>
        <v>28.99</v>
      </c>
      <c r="D14" s="29">
        <v>3</v>
      </c>
      <c r="E14" s="29">
        <v>1</v>
      </c>
      <c r="F14" s="32">
        <v>86.97</v>
      </c>
      <c r="G14" s="30">
        <v>-13.79</v>
      </c>
      <c r="H14" s="31">
        <f t="shared" si="2"/>
        <v>0.15856042313441415</v>
      </c>
      <c r="I14" s="31">
        <f t="shared" si="3"/>
        <v>2.4941646544787796E-2</v>
      </c>
      <c r="J14" s="32">
        <f t="shared" si="4"/>
        <v>2.1691750000001946</v>
      </c>
      <c r="K14" s="32">
        <f t="shared" si="5"/>
        <v>0.7230583333333982</v>
      </c>
      <c r="L14" s="29">
        <v>17</v>
      </c>
      <c r="M14" s="33">
        <f t="shared" si="6"/>
        <v>0.17647058823529413</v>
      </c>
      <c r="N14" s="29">
        <v>13</v>
      </c>
      <c r="O14" s="34">
        <f t="shared" ref="O14:P14" si="20">D14/7</f>
        <v>0.42857142857142855</v>
      </c>
      <c r="P14" s="34">
        <f t="shared" si="20"/>
        <v>0.14285714285714285</v>
      </c>
      <c r="Q14" s="29">
        <f t="shared" si="8"/>
        <v>22</v>
      </c>
      <c r="R14" s="29"/>
      <c r="S14" s="35">
        <v>1.3453453453453399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6.1111111111111109E-2</v>
      </c>
      <c r="AD14" s="39">
        <f t="shared" si="12"/>
        <v>-0.253</v>
      </c>
      <c r="AE14" s="39">
        <v>-6.18</v>
      </c>
      <c r="AF14" s="39">
        <v>-13.0574416666666</v>
      </c>
      <c r="AG14" s="39">
        <v>0</v>
      </c>
    </row>
    <row r="15" spans="1:33" ht="15.75" customHeight="1" x14ac:dyDescent="0.2">
      <c r="A15" s="28" t="s">
        <v>49</v>
      </c>
      <c r="B15" s="28" t="s">
        <v>1277</v>
      </c>
      <c r="C15" s="15">
        <f t="shared" si="1"/>
        <v>27.589999999999996</v>
      </c>
      <c r="D15" s="29">
        <v>5</v>
      </c>
      <c r="E15" s="29">
        <v>2</v>
      </c>
      <c r="F15" s="32">
        <v>137.94999999999999</v>
      </c>
      <c r="G15" s="30">
        <v>0</v>
      </c>
      <c r="H15" s="31">
        <f t="shared" si="2"/>
        <v>0</v>
      </c>
      <c r="I15" s="31">
        <f t="shared" si="3"/>
        <v>0.14968194998187989</v>
      </c>
      <c r="J15" s="32">
        <f t="shared" si="4"/>
        <v>20.64862500000033</v>
      </c>
      <c r="K15" s="32">
        <f t="shared" si="5"/>
        <v>4.1297250000000663</v>
      </c>
      <c r="L15" s="29">
        <v>15</v>
      </c>
      <c r="M15" s="33">
        <f t="shared" si="6"/>
        <v>0.33333333333333331</v>
      </c>
      <c r="N15" s="29">
        <v>6</v>
      </c>
      <c r="O15" s="34">
        <f t="shared" ref="O15:P15" si="21">D15/7</f>
        <v>0.7142857142857143</v>
      </c>
      <c r="P15" s="34">
        <f t="shared" si="21"/>
        <v>0.2857142857142857</v>
      </c>
      <c r="Q15" s="29">
        <f t="shared" si="8"/>
        <v>6</v>
      </c>
      <c r="R15" s="29"/>
      <c r="S15" s="35">
        <v>1.54666666666666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6.1111111111111109E-2</v>
      </c>
      <c r="AD15" s="39">
        <f t="shared" si="12"/>
        <v>-0.42166666666666663</v>
      </c>
      <c r="AE15" s="39">
        <v>-6.18</v>
      </c>
      <c r="AF15" s="39">
        <v>-13.0574416666666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1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2"/>
        <v>#DIV/0!</v>
      </c>
      <c r="I16" s="31" t="e">
        <f t="shared" si="3"/>
        <v>#DIV/0!</v>
      </c>
      <c r="J16" s="32">
        <f t="shared" si="4"/>
        <v>0</v>
      </c>
      <c r="K16" s="32" t="e">
        <f t="shared" si="5"/>
        <v>#DIV/0!</v>
      </c>
      <c r="L16" s="29">
        <v>0</v>
      </c>
      <c r="M16" s="33" t="str">
        <f t="shared" si="6"/>
        <v>-</v>
      </c>
      <c r="N16" s="29">
        <v>6</v>
      </c>
      <c r="O16" s="34">
        <f t="shared" ref="O16:P16" si="22">D16/7</f>
        <v>0</v>
      </c>
      <c r="P16" s="34">
        <f t="shared" si="22"/>
        <v>0</v>
      </c>
      <c r="Q16" s="29" t="e">
        <f t="shared" si="8"/>
        <v>#DIV/0!</v>
      </c>
      <c r="R16" s="29"/>
      <c r="S16" s="35">
        <v>1.5524475524475501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6.1111111111111109E-2</v>
      </c>
      <c r="AD16" s="39">
        <f t="shared" si="12"/>
        <v>0</v>
      </c>
      <c r="AE16" s="39">
        <v>-6.18</v>
      </c>
      <c r="AF16" s="39">
        <v>-13.0574416666666</v>
      </c>
      <c r="AG16" s="39">
        <v>0</v>
      </c>
    </row>
    <row r="17" spans="1:33" ht="15.75" customHeight="1" x14ac:dyDescent="0.2">
      <c r="A17" s="28" t="s">
        <v>51</v>
      </c>
      <c r="B17" s="28"/>
      <c r="C17" s="15">
        <f t="shared" si="1"/>
        <v>31.99</v>
      </c>
      <c r="D17" s="29">
        <v>1</v>
      </c>
      <c r="E17" s="29">
        <v>0</v>
      </c>
      <c r="F17" s="32">
        <v>31.99</v>
      </c>
      <c r="G17" s="30">
        <v>-0.04</v>
      </c>
      <c r="H17" s="31">
        <f t="shared" si="2"/>
        <v>1.2503907471084715E-3</v>
      </c>
      <c r="I17" s="31">
        <f t="shared" si="3"/>
        <v>0.24475539231009896</v>
      </c>
      <c r="J17" s="32">
        <f t="shared" si="4"/>
        <v>7.8297250000000655</v>
      </c>
      <c r="K17" s="32">
        <f t="shared" si="5"/>
        <v>7.8297250000000655</v>
      </c>
      <c r="L17" s="29">
        <v>10</v>
      </c>
      <c r="M17" s="33">
        <f t="shared" si="6"/>
        <v>0.1</v>
      </c>
      <c r="N17" s="29">
        <v>3</v>
      </c>
      <c r="O17" s="34">
        <f t="shared" ref="O17:P17" si="23">D17/7</f>
        <v>0.14285714285714285</v>
      </c>
      <c r="P17" s="34">
        <f t="shared" si="23"/>
        <v>0</v>
      </c>
      <c r="Q17" s="29">
        <f t="shared" si="8"/>
        <v>21</v>
      </c>
      <c r="R17" s="29"/>
      <c r="S17" s="35">
        <v>1.6224899598393501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6.1111111111111109E-2</v>
      </c>
      <c r="AD17" s="39">
        <f t="shared" si="12"/>
        <v>-8.433333333333333E-2</v>
      </c>
      <c r="AE17" s="39">
        <v>-6.18</v>
      </c>
      <c r="AF17" s="39">
        <v>-13.0574416666666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1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2"/>
        <v>#DIV/0!</v>
      </c>
      <c r="I18" s="31" t="e">
        <f t="shared" si="3"/>
        <v>#DIV/0!</v>
      </c>
      <c r="J18" s="32">
        <f t="shared" si="4"/>
        <v>0</v>
      </c>
      <c r="K18" s="32" t="e">
        <f t="shared" si="5"/>
        <v>#DIV/0!</v>
      </c>
      <c r="L18" s="29">
        <v>0</v>
      </c>
      <c r="M18" s="33" t="str">
        <f t="shared" si="6"/>
        <v>-</v>
      </c>
      <c r="N18" s="29">
        <v>1</v>
      </c>
      <c r="O18" s="34">
        <f t="shared" ref="O18:P18" si="24">D18/7</f>
        <v>0</v>
      </c>
      <c r="P18" s="34">
        <f t="shared" si="24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6.1111111111111109E-2</v>
      </c>
      <c r="AD18" s="39">
        <f t="shared" si="12"/>
        <v>0</v>
      </c>
      <c r="AE18" s="39">
        <v>-6.18</v>
      </c>
      <c r="AF18" s="39">
        <v>-13.0574416666666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1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2"/>
        <v>#DIV/0!</v>
      </c>
      <c r="I19" s="31" t="e">
        <f t="shared" si="3"/>
        <v>#DIV/0!</v>
      </c>
      <c r="J19" s="32">
        <f t="shared" si="4"/>
        <v>0</v>
      </c>
      <c r="K19" s="32" t="e">
        <f t="shared" si="5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5">D19/7</f>
        <v>0</v>
      </c>
      <c r="P19" s="34">
        <f t="shared" si="25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-13.057441666666666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1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2"/>
        <v>#DIV/0!</v>
      </c>
      <c r="I20" s="31" t="e">
        <f t="shared" si="3"/>
        <v>#DIV/0!</v>
      </c>
      <c r="J20" s="32">
        <f t="shared" si="4"/>
        <v>0</v>
      </c>
      <c r="K20" s="32" t="e">
        <f t="shared" si="5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6">D20/7</f>
        <v>0</v>
      </c>
      <c r="P20" s="34">
        <f t="shared" si="26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-13.057441666666666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1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2"/>
        <v>#DIV/0!</v>
      </c>
      <c r="I21" s="31" t="e">
        <f t="shared" si="3"/>
        <v>#DIV/0!</v>
      </c>
      <c r="J21" s="32">
        <f t="shared" si="4"/>
        <v>0</v>
      </c>
      <c r="K21" s="32" t="e">
        <f t="shared" si="5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7">D21/7</f>
        <v>0</v>
      </c>
      <c r="P21" s="34">
        <f t="shared" si="27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-13.057441666666666</v>
      </c>
      <c r="AG21" s="39">
        <v>0</v>
      </c>
    </row>
    <row r="22" spans="1:33" ht="15.75" customHeight="1" x14ac:dyDescent="0.2">
      <c r="A22" s="28" t="s">
        <v>57</v>
      </c>
      <c r="B22" s="28"/>
      <c r="C22" s="15">
        <f t="shared" si="1"/>
        <v>29.99</v>
      </c>
      <c r="D22" s="29">
        <v>1</v>
      </c>
      <c r="E22" s="29">
        <v>0</v>
      </c>
      <c r="F22" s="30">
        <v>29.99</v>
      </c>
      <c r="G22" s="30">
        <v>0</v>
      </c>
      <c r="H22" s="31">
        <f t="shared" si="2"/>
        <v>0</v>
      </c>
      <c r="I22" s="31">
        <f t="shared" si="3"/>
        <v>0.20572607535845283</v>
      </c>
      <c r="J22" s="32">
        <f t="shared" si="4"/>
        <v>6.1697249999999997</v>
      </c>
      <c r="K22" s="32">
        <f t="shared" si="5"/>
        <v>6.1697249999999997</v>
      </c>
      <c r="L22" s="29">
        <v>3</v>
      </c>
      <c r="M22" s="33">
        <f t="shared" si="6"/>
        <v>0.33333333333333331</v>
      </c>
      <c r="N22" s="29">
        <v>0</v>
      </c>
      <c r="O22" s="34">
        <f t="shared" ref="O22:P22" si="28">D22/7</f>
        <v>0.14285714285714285</v>
      </c>
      <c r="P22" s="34">
        <f t="shared" si="28"/>
        <v>0</v>
      </c>
      <c r="Q22" s="29">
        <f t="shared" si="8"/>
        <v>0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6.1111111111111109E-2</v>
      </c>
      <c r="AD22" s="39">
        <f t="shared" si="12"/>
        <v>-8.433333333333333E-2</v>
      </c>
      <c r="AE22" s="39">
        <v>-6.18</v>
      </c>
      <c r="AF22" s="39">
        <v>-13.057441666666666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1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2"/>
        <v>#DIV/0!</v>
      </c>
      <c r="I23" s="31" t="e">
        <f t="shared" si="3"/>
        <v>#DIV/0!</v>
      </c>
      <c r="J23" s="32">
        <f t="shared" si="4"/>
        <v>0</v>
      </c>
      <c r="K23" s="32" t="e">
        <f t="shared" si="5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29">D23/7</f>
        <v>0</v>
      </c>
      <c r="P23" s="34">
        <f t="shared" si="29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 t="e">
        <v>#N/A</v>
      </c>
      <c r="AD23" s="39">
        <f t="shared" si="12"/>
        <v>0</v>
      </c>
      <c r="AE23" s="39">
        <v>-6.18</v>
      </c>
      <c r="AF23" s="39">
        <v>-13.057441666666666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1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2"/>
        <v>#DIV/0!</v>
      </c>
      <c r="I24" s="31" t="e">
        <f t="shared" si="3"/>
        <v>#DIV/0!</v>
      </c>
      <c r="J24" s="32">
        <f t="shared" si="4"/>
        <v>0</v>
      </c>
      <c r="K24" s="32" t="e">
        <f t="shared" si="5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0">D24/7</f>
        <v>0</v>
      </c>
      <c r="P24" s="34">
        <f t="shared" si="30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 t="e">
        <v>#N/A</v>
      </c>
      <c r="AD24" s="39">
        <f t="shared" si="12"/>
        <v>0</v>
      </c>
      <c r="AE24" s="39">
        <v>-6.18</v>
      </c>
      <c r="AF24" s="39">
        <v>-13.057441666666666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1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2"/>
        <v>#DIV/0!</v>
      </c>
      <c r="I25" s="31" t="e">
        <f t="shared" si="3"/>
        <v>#DIV/0!</v>
      </c>
      <c r="J25" s="32">
        <f t="shared" si="4"/>
        <v>0</v>
      </c>
      <c r="K25" s="32" t="e">
        <f t="shared" si="5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1">D25/7</f>
        <v>0</v>
      </c>
      <c r="P25" s="34">
        <f t="shared" si="31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 t="e">
        <v>#N/A</v>
      </c>
      <c r="AD25" s="39">
        <f t="shared" si="12"/>
        <v>0</v>
      </c>
      <c r="AE25" s="25">
        <v>-6.18</v>
      </c>
      <c r="AF25" s="25">
        <v>-13.06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1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2"/>
        <v>#DIV/0!</v>
      </c>
      <c r="I26" s="31" t="e">
        <f t="shared" si="3"/>
        <v>#DIV/0!</v>
      </c>
      <c r="J26" s="32">
        <f t="shared" si="4"/>
        <v>0</v>
      </c>
      <c r="K26" s="32" t="e">
        <f t="shared" si="5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2">D26/7</f>
        <v>0</v>
      </c>
      <c r="P26" s="34">
        <f t="shared" si="32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 t="e">
        <v>#N/A</v>
      </c>
      <c r="AD26" s="39">
        <f t="shared" si="12"/>
        <v>0</v>
      </c>
      <c r="AE26" s="25">
        <v>-6.18</v>
      </c>
      <c r="AF26" s="25">
        <v>-13.0574416666666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2"/>
        <v>#DIV/0!</v>
      </c>
      <c r="I27" s="31" t="e">
        <f t="shared" si="3"/>
        <v>#DIV/0!</v>
      </c>
      <c r="J27" s="32">
        <f t="shared" si="4"/>
        <v>0</v>
      </c>
      <c r="K27" s="32" t="e">
        <f t="shared" si="5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3">D27/7</f>
        <v>0</v>
      </c>
      <c r="P27" s="34">
        <f t="shared" si="33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 t="e">
        <v>#N/A</v>
      </c>
      <c r="AD27" s="39">
        <f t="shared" si="12"/>
        <v>0</v>
      </c>
      <c r="AE27" s="25">
        <v>-6.18</v>
      </c>
      <c r="AF27" s="25">
        <v>-13.0574416666666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2"/>
        <v>#DIV/0!</v>
      </c>
      <c r="I28" s="31" t="e">
        <f t="shared" si="3"/>
        <v>#DIV/0!</v>
      </c>
      <c r="J28" s="32">
        <f t="shared" si="4"/>
        <v>0</v>
      </c>
      <c r="K28" s="32" t="e">
        <f t="shared" si="5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4">D28/7</f>
        <v>0</v>
      </c>
      <c r="P28" s="34">
        <f t="shared" si="34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 t="e">
        <v>#N/A</v>
      </c>
      <c r="AD28" s="39">
        <f t="shared" si="12"/>
        <v>0</v>
      </c>
      <c r="AE28" s="25">
        <v>-6.18</v>
      </c>
      <c r="AF28" s="25">
        <v>-13.0574416666666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2"/>
        <v>#DIV/0!</v>
      </c>
      <c r="I29" s="31" t="e">
        <f t="shared" si="3"/>
        <v>#DIV/0!</v>
      </c>
      <c r="J29" s="32">
        <f t="shared" si="4"/>
        <v>0</v>
      </c>
      <c r="K29" s="32" t="e">
        <f t="shared" si="5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5">D29/7</f>
        <v>0</v>
      </c>
      <c r="P29" s="34">
        <f t="shared" si="35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 t="e">
        <v>#N/A</v>
      </c>
      <c r="AD29" s="39">
        <f t="shared" si="12"/>
        <v>0</v>
      </c>
      <c r="AE29" s="25">
        <v>-6.18</v>
      </c>
      <c r="AF29" s="25">
        <v>-13.0574416666666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2"/>
        <v>#DIV/0!</v>
      </c>
      <c r="I30" s="31" t="e">
        <f t="shared" si="3"/>
        <v>#DIV/0!</v>
      </c>
      <c r="J30" s="32">
        <f t="shared" si="4"/>
        <v>0</v>
      </c>
      <c r="K30" s="32" t="e">
        <f t="shared" si="5"/>
        <v>#DIV/0!</v>
      </c>
      <c r="L30" s="16">
        <v>0</v>
      </c>
      <c r="M30" s="33" t="str">
        <f t="shared" si="6"/>
        <v>-</v>
      </c>
      <c r="N30" s="16">
        <v>1</v>
      </c>
      <c r="O30" s="34">
        <f t="shared" ref="O30:P30" si="36">D30/7</f>
        <v>0</v>
      </c>
      <c r="P30" s="34">
        <f t="shared" si="36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 t="e">
        <v>#N/A</v>
      </c>
      <c r="AD30" s="39">
        <f t="shared" si="12"/>
        <v>0</v>
      </c>
      <c r="AE30" s="25">
        <v>-6.18</v>
      </c>
      <c r="AF30" s="25">
        <v>-11.990774999999999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2"/>
        <v>#DIV/0!</v>
      </c>
      <c r="I31" s="31" t="e">
        <f t="shared" si="3"/>
        <v>#DIV/0!</v>
      </c>
      <c r="J31" s="32">
        <f t="shared" si="4"/>
        <v>0</v>
      </c>
      <c r="K31" s="32" t="e">
        <f t="shared" si="5"/>
        <v>#DIV/0!</v>
      </c>
      <c r="L31" s="16">
        <v>0</v>
      </c>
      <c r="M31" s="33" t="str">
        <f t="shared" si="6"/>
        <v>-</v>
      </c>
      <c r="N31" s="16">
        <v>1</v>
      </c>
      <c r="O31" s="34">
        <f t="shared" ref="O31:P32" si="37">D31/7</f>
        <v>0</v>
      </c>
      <c r="P31" s="34">
        <f t="shared" si="37"/>
        <v>0</v>
      </c>
      <c r="Q31" s="29" t="e">
        <f t="shared" si="8"/>
        <v>#DIV/0!</v>
      </c>
      <c r="R31" s="29"/>
      <c r="S31" s="21">
        <v>0.5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6.1111111111111109E-2</v>
      </c>
      <c r="AD31" s="39">
        <f t="shared" si="12"/>
        <v>0</v>
      </c>
      <c r="AE31" s="45">
        <v>-6.28</v>
      </c>
      <c r="AF31" s="45">
        <v>-11.990774999999999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1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2"/>
        <v>#DIV/0!</v>
      </c>
      <c r="I32" s="31" t="e">
        <f t="shared" si="3"/>
        <v>#DIV/0!</v>
      </c>
      <c r="J32" s="32">
        <f t="shared" si="4"/>
        <v>0</v>
      </c>
      <c r="K32" s="32" t="e">
        <f t="shared" si="5"/>
        <v>#DIV/0!</v>
      </c>
      <c r="L32" s="54">
        <v>0</v>
      </c>
      <c r="M32" s="33" t="str">
        <f t="shared" si="6"/>
        <v>-</v>
      </c>
      <c r="N32" s="54">
        <v>1</v>
      </c>
      <c r="O32" s="34">
        <f t="shared" si="37"/>
        <v>0</v>
      </c>
      <c r="P32" s="34">
        <f t="shared" si="37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0.5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6.1111111111111109E-2</v>
      </c>
      <c r="AD32" s="39">
        <f t="shared" si="12"/>
        <v>0</v>
      </c>
      <c r="AE32" s="60">
        <v>-6.28</v>
      </c>
      <c r="AF32" s="60">
        <v>-11.990774999999999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2">
      <c r="S221" s="21"/>
    </row>
    <row r="222" spans="1:33" ht="15.75" customHeight="1" x14ac:dyDescent="0.2">
      <c r="S222" s="21"/>
    </row>
    <row r="223" spans="1:33" ht="15.75" customHeight="1" x14ac:dyDescent="0.2">
      <c r="S223" s="21"/>
    </row>
    <row r="224" spans="1:33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Handles - 3.75 Inch Bar Pulls - 25 Pack of Kitchen Cabinet Knob Hardware")</f>
        <v>Black Kitchen Cabinet Handles - 3.75 Inch Bar Pulls - 25 Pack of Kitchen Cabinet Knob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Info!B1:BJ5000""),2,FALSE),"""")"),"B07XTNTM8M")</f>
        <v>B07XTNTM8M</v>
      </c>
      <c r="B2" s="2" t="s">
        <v>1278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20.062676470588237</v>
      </c>
      <c r="D3" s="4">
        <f>SUM(D4:D99702)</f>
        <v>93</v>
      </c>
      <c r="E3" s="4"/>
      <c r="F3" s="5">
        <f t="shared" ref="F3:G3" si="0">SUM(F4:F99702)</f>
        <v>1827.0700000000002</v>
      </c>
      <c r="G3" s="5">
        <f t="shared" si="0"/>
        <v>-285.75</v>
      </c>
      <c r="H3" s="6">
        <f>G3/F3*-1</f>
        <v>0.15639794862813136</v>
      </c>
      <c r="I3" s="7">
        <f>J3/F3</f>
        <v>-0.23158301581851987</v>
      </c>
      <c r="J3" s="5">
        <f>SUM(J4:J99702)</f>
        <v>-423.11838071154313</v>
      </c>
      <c r="K3" s="5">
        <f>J3/D3</f>
        <v>-4.549660007651001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 - March
Disc  - April
Disc  - May
Disc  - June
Disc  - July
Disc  - Aug
Disc  - Sept
Disc  - Oct
Disc  - Nov
Disc  - Dec
Disc  - Jan
Disc  - Feb")</f>
        <v>Disc  - March
Disc  - April
Disc  - May
Disc  - June
Disc  - July
Disc  - Aug
Disc  - Sept
Disc  - Oct
Disc  - Nov
Disc  - Dec
Disc  - Jan
Disc 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30</v>
      </c>
      <c r="X3" s="6">
        <f>W3/D3</f>
        <v>0.32258064516129031</v>
      </c>
      <c r="Y3" s="5"/>
      <c r="Z3" s="4"/>
      <c r="AA3" s="4"/>
      <c r="AB3" s="4"/>
      <c r="AC3" s="4"/>
      <c r="AD3" s="5">
        <f>SUM(AD4:AD99702)</f>
        <v>-6.7775792158205395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Info!B2:BZ3000""),37,FALSE)),"""")*-1"),-10.873275)</f>
        <v>-10.873275</v>
      </c>
      <c r="AG3" s="5">
        <f>SUM(AG4:AG99702)</f>
        <v>-4.75</v>
      </c>
    </row>
    <row r="4" spans="1:33" ht="15.75" hidden="1" customHeight="1" x14ac:dyDescent="0.2">
      <c r="A4" s="14"/>
      <c r="B4" s="14"/>
      <c r="C4" s="15"/>
      <c r="D4" s="16"/>
      <c r="E4" s="16"/>
      <c r="F4" s="17"/>
      <c r="G4" s="17"/>
      <c r="H4" s="18"/>
      <c r="I4" s="18"/>
      <c r="J4" s="17"/>
      <c r="K4" s="17"/>
      <c r="L4" s="16"/>
      <c r="M4" s="19"/>
      <c r="N4" s="16"/>
      <c r="O4" s="20"/>
      <c r="P4" s="20"/>
      <c r="Q4" s="16"/>
      <c r="R4" s="16"/>
      <c r="S4" s="21"/>
      <c r="T4" s="14"/>
      <c r="U4" s="22"/>
      <c r="V4" s="23"/>
      <c r="W4" s="14"/>
      <c r="X4" s="24"/>
      <c r="Y4" s="25"/>
      <c r="Z4" s="14"/>
      <c r="AA4" s="1"/>
      <c r="AB4" s="26"/>
      <c r="AC4" s="27"/>
      <c r="AD4" s="25"/>
      <c r="AE4" s="25"/>
      <c r="AF4" s="25"/>
      <c r="AG4" s="25"/>
    </row>
    <row r="5" spans="1:33" ht="15.75" customHeight="1" x14ac:dyDescent="0.2">
      <c r="A5" s="28" t="s">
        <v>35</v>
      </c>
      <c r="B5" s="28" t="s">
        <v>1279</v>
      </c>
      <c r="C5" s="15">
        <f t="shared" ref="C5:C32" si="1">IFERROR(F5/D5," - ")</f>
        <v>18.489999999999998</v>
      </c>
      <c r="D5" s="29">
        <v>6</v>
      </c>
      <c r="E5" s="29">
        <v>0</v>
      </c>
      <c r="F5" s="30">
        <v>110.94</v>
      </c>
      <c r="G5" s="30">
        <v>-24.249999999999996</v>
      </c>
      <c r="H5" s="31">
        <f t="shared" ref="H5:H32" si="2">G5/F5*-1</f>
        <v>0.21858662340003604</v>
      </c>
      <c r="I5" s="31">
        <f t="shared" ref="I5:I32" si="3">J5/F5</f>
        <v>-0.33106994726391165</v>
      </c>
      <c r="J5" s="32">
        <f t="shared" ref="J5:J32" si="4">F5*0.85+G5+AF5*D5+D5*AE5+AG5+AD5</f>
        <v>-36.728899949458359</v>
      </c>
      <c r="K5" s="32">
        <f t="shared" ref="K5:K32" si="5">J5/D5</f>
        <v>-6.1214833249097262</v>
      </c>
      <c r="L5" s="29">
        <v>36</v>
      </c>
      <c r="M5" s="33">
        <f t="shared" ref="M5:M32" si="6">IFERROR(D5/L5,"-")</f>
        <v>0.16666666666666666</v>
      </c>
      <c r="N5" s="29">
        <v>121</v>
      </c>
      <c r="O5" s="34">
        <f t="shared" ref="O5:P5" si="7">D5/7</f>
        <v>0.8571428571428571</v>
      </c>
      <c r="P5" s="34">
        <f t="shared" si="7"/>
        <v>0</v>
      </c>
      <c r="Q5" s="29">
        <f t="shared" ref="Q5:Q32" si="8">ROUNDDOWN(N5/(O5+P5),0)</f>
        <v>141</v>
      </c>
      <c r="R5" s="29"/>
      <c r="S5" s="35">
        <v>0.22062350119904001</v>
      </c>
      <c r="T5" s="28">
        <v>0</v>
      </c>
      <c r="U5" s="36" t="s">
        <v>33</v>
      </c>
      <c r="V5" s="37" t="s">
        <v>33</v>
      </c>
      <c r="W5" s="28">
        <v>1</v>
      </c>
      <c r="X5" s="38">
        <f t="shared" ref="X5:X32" si="9">IFERROR(W5/D5,0)</f>
        <v>0.16666666666666666</v>
      </c>
      <c r="Y5" s="39">
        <f t="shared" ref="Y5:Y32" si="10">IFERROR(G5/(W5+Z5)*-1,0)</f>
        <v>24.249999999999996</v>
      </c>
      <c r="Z5" s="28">
        <v>0</v>
      </c>
      <c r="AA5" s="28" t="s">
        <v>34</v>
      </c>
      <c r="AB5" s="40">
        <f t="shared" ref="AB5:AB32" si="11">IF(OR(AA5="UsLargeStandardSize",AA5="UsSmallStandardSize"),-0.69,-0.48)</f>
        <v>-0.69</v>
      </c>
      <c r="AC5" s="41">
        <v>5.2866803012746238E-2</v>
      </c>
      <c r="AD5" s="39">
        <f t="shared" ref="AD5:AD32" si="12">IFERROR(AB5*AC5*D5*2,0)</f>
        <v>-0.43773712894553884</v>
      </c>
      <c r="AE5" s="39">
        <v>-6.18</v>
      </c>
      <c r="AF5" s="39">
        <v>-11.543360470085469</v>
      </c>
      <c r="AG5" s="39">
        <v>0</v>
      </c>
    </row>
    <row r="6" spans="1:33" ht="15.75" customHeight="1" x14ac:dyDescent="0.2">
      <c r="A6" s="28" t="s">
        <v>37</v>
      </c>
      <c r="B6" s="28" t="s">
        <v>197</v>
      </c>
      <c r="C6" s="15">
        <f t="shared" si="1"/>
        <v>20.99</v>
      </c>
      <c r="D6" s="29">
        <v>1</v>
      </c>
      <c r="E6" s="29">
        <v>0</v>
      </c>
      <c r="F6" s="30">
        <v>20.99</v>
      </c>
      <c r="G6" s="30">
        <v>-7.21</v>
      </c>
      <c r="H6" s="31">
        <f t="shared" si="2"/>
        <v>0.34349690328727966</v>
      </c>
      <c r="I6" s="31">
        <f t="shared" si="3"/>
        <v>-0.34134026766128966</v>
      </c>
      <c r="J6" s="32">
        <f t="shared" si="4"/>
        <v>-7.16473221821047</v>
      </c>
      <c r="K6" s="32">
        <f t="shared" si="5"/>
        <v>-7.16473221821047</v>
      </c>
      <c r="L6" s="29">
        <v>30</v>
      </c>
      <c r="M6" s="33">
        <f t="shared" si="6"/>
        <v>3.3333333333333333E-2</v>
      </c>
      <c r="N6" s="29">
        <v>119</v>
      </c>
      <c r="O6" s="34">
        <f t="shared" ref="O6:P6" si="13">D6/7</f>
        <v>0.14285714285714285</v>
      </c>
      <c r="P6" s="34">
        <f t="shared" si="13"/>
        <v>0</v>
      </c>
      <c r="Q6" s="29">
        <f t="shared" si="8"/>
        <v>833</v>
      </c>
      <c r="R6" s="29"/>
      <c r="S6" s="35">
        <v>0.185714285714285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5.2805614583333334E-2</v>
      </c>
      <c r="AD6" s="39">
        <f t="shared" si="12"/>
        <v>-7.2871748124999997E-2</v>
      </c>
      <c r="AE6" s="39">
        <v>-6.18</v>
      </c>
      <c r="AF6" s="39">
        <v>-11.543360470085469</v>
      </c>
      <c r="AG6" s="39">
        <v>0</v>
      </c>
    </row>
    <row r="7" spans="1:33" ht="15.75" customHeight="1" x14ac:dyDescent="0.2">
      <c r="A7" s="28" t="s">
        <v>39</v>
      </c>
      <c r="B7" s="28" t="s">
        <v>1280</v>
      </c>
      <c r="C7" s="15">
        <f t="shared" si="1"/>
        <v>22.99</v>
      </c>
      <c r="D7" s="29">
        <v>2</v>
      </c>
      <c r="E7" s="29">
        <v>0</v>
      </c>
      <c r="F7" s="30">
        <v>45.98</v>
      </c>
      <c r="G7" s="30">
        <v>0</v>
      </c>
      <c r="H7" s="31">
        <f t="shared" si="2"/>
        <v>0</v>
      </c>
      <c r="I7" s="31">
        <f t="shared" si="3"/>
        <v>7.5914214083929121E-2</v>
      </c>
      <c r="J7" s="32">
        <f t="shared" si="4"/>
        <v>3.4905355635790607</v>
      </c>
      <c r="K7" s="32">
        <f t="shared" si="5"/>
        <v>1.7452677817895303</v>
      </c>
      <c r="L7" s="29">
        <v>30</v>
      </c>
      <c r="M7" s="33">
        <f t="shared" si="6"/>
        <v>6.6666666666666666E-2</v>
      </c>
      <c r="N7" s="29">
        <v>117</v>
      </c>
      <c r="O7" s="34">
        <f t="shared" ref="O7:P7" si="14">D7/7</f>
        <v>0.2857142857142857</v>
      </c>
      <c r="P7" s="34">
        <f t="shared" si="14"/>
        <v>0</v>
      </c>
      <c r="Q7" s="29">
        <f t="shared" si="8"/>
        <v>409</v>
      </c>
      <c r="R7" s="29"/>
      <c r="S7" s="35">
        <v>0.18772563176895299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5.2805614583333334E-2</v>
      </c>
      <c r="AD7" s="39">
        <f t="shared" si="12"/>
        <v>-0.14574349624999999</v>
      </c>
      <c r="AE7" s="39">
        <v>-6.18</v>
      </c>
      <c r="AF7" s="39">
        <v>-11.543360470085469</v>
      </c>
      <c r="AG7" s="39">
        <v>0</v>
      </c>
    </row>
    <row r="8" spans="1:33" ht="15.75" customHeight="1" x14ac:dyDescent="0.2">
      <c r="A8" s="28" t="s">
        <v>41</v>
      </c>
      <c r="B8" s="28" t="s">
        <v>611</v>
      </c>
      <c r="C8" s="15" t="str">
        <f t="shared" si="1"/>
        <v xml:space="preserve"> - </v>
      </c>
      <c r="D8" s="29">
        <v>0</v>
      </c>
      <c r="E8" s="29">
        <v>1</v>
      </c>
      <c r="F8" s="30">
        <v>0</v>
      </c>
      <c r="G8" s="30">
        <v>0</v>
      </c>
      <c r="H8" s="31" t="e">
        <f t="shared" si="2"/>
        <v>#DIV/0!</v>
      </c>
      <c r="I8" s="31" t="e">
        <f t="shared" si="3"/>
        <v>#DIV/0!</v>
      </c>
      <c r="J8" s="32">
        <f t="shared" si="4"/>
        <v>0</v>
      </c>
      <c r="K8" s="32" t="e">
        <f t="shared" si="5"/>
        <v>#DIV/0!</v>
      </c>
      <c r="L8" s="29">
        <v>0</v>
      </c>
      <c r="M8" s="33" t="str">
        <f t="shared" si="6"/>
        <v>-</v>
      </c>
      <c r="N8" s="29">
        <v>116</v>
      </c>
      <c r="O8" s="34">
        <f t="shared" ref="O8:P8" si="15">D8/7</f>
        <v>0</v>
      </c>
      <c r="P8" s="34">
        <f t="shared" si="15"/>
        <v>0.14285714285714285</v>
      </c>
      <c r="Q8" s="29">
        <f t="shared" si="8"/>
        <v>812</v>
      </c>
      <c r="R8" s="29"/>
      <c r="S8" s="35">
        <v>0.20973782771535501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5.2805614583333334E-2</v>
      </c>
      <c r="AD8" s="39">
        <f t="shared" si="12"/>
        <v>0</v>
      </c>
      <c r="AE8" s="39">
        <v>-6.18</v>
      </c>
      <c r="AF8" s="39">
        <v>-11.54</v>
      </c>
      <c r="AG8" s="39">
        <v>0</v>
      </c>
    </row>
    <row r="9" spans="1:33" ht="15.75" customHeight="1" x14ac:dyDescent="0.2">
      <c r="A9" s="28" t="s">
        <v>43</v>
      </c>
      <c r="B9" s="28" t="s">
        <v>164</v>
      </c>
      <c r="C9" s="15">
        <f t="shared" si="1"/>
        <v>20.99</v>
      </c>
      <c r="D9" s="29">
        <v>1</v>
      </c>
      <c r="E9" s="29">
        <v>0</v>
      </c>
      <c r="F9" s="30">
        <v>20.99</v>
      </c>
      <c r="G9" s="30">
        <v>0</v>
      </c>
      <c r="H9" s="31">
        <f t="shared" si="2"/>
        <v>0</v>
      </c>
      <c r="I9" s="31">
        <f t="shared" si="3"/>
        <v>-1.0222071369199589E-2</v>
      </c>
      <c r="J9" s="32">
        <f t="shared" si="4"/>
        <v>-0.21456127803949934</v>
      </c>
      <c r="K9" s="32">
        <f t="shared" si="5"/>
        <v>-0.21456127803949934</v>
      </c>
      <c r="L9" s="29">
        <v>22</v>
      </c>
      <c r="M9" s="33">
        <f t="shared" si="6"/>
        <v>4.5454545454545456E-2</v>
      </c>
      <c r="N9" s="29">
        <v>115</v>
      </c>
      <c r="O9" s="34">
        <f t="shared" ref="O9:P9" si="16">D9/7</f>
        <v>0.14285714285714285</v>
      </c>
      <c r="P9" s="34">
        <f t="shared" si="16"/>
        <v>0</v>
      </c>
      <c r="Q9" s="29">
        <f t="shared" si="8"/>
        <v>805</v>
      </c>
      <c r="R9" s="29"/>
      <c r="S9" s="35">
        <v>0.229007633587786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5.2805614583333334E-2</v>
      </c>
      <c r="AD9" s="39">
        <f t="shared" si="12"/>
        <v>-7.2871748124999997E-2</v>
      </c>
      <c r="AE9" s="39">
        <v>-6.18</v>
      </c>
      <c r="AF9" s="39">
        <v>-11.8031895299145</v>
      </c>
      <c r="AG9" s="39">
        <v>0</v>
      </c>
    </row>
    <row r="10" spans="1:33" ht="15.75" customHeight="1" x14ac:dyDescent="0.2">
      <c r="A10" s="28" t="s">
        <v>44</v>
      </c>
      <c r="B10" s="28" t="s">
        <v>144</v>
      </c>
      <c r="C10" s="15" t="str">
        <f t="shared" si="1"/>
        <v xml:space="preserve"> - </v>
      </c>
      <c r="D10" s="29">
        <v>0</v>
      </c>
      <c r="E10" s="29">
        <v>5</v>
      </c>
      <c r="F10" s="30">
        <v>0</v>
      </c>
      <c r="G10" s="30">
        <v>-18.29</v>
      </c>
      <c r="H10" s="31" t="e">
        <f t="shared" si="2"/>
        <v>#DIV/0!</v>
      </c>
      <c r="I10" s="31" t="e">
        <f t="shared" si="3"/>
        <v>#DIV/0!</v>
      </c>
      <c r="J10" s="32">
        <f t="shared" si="4"/>
        <v>-18.29</v>
      </c>
      <c r="K10" s="32" t="e">
        <f t="shared" si="5"/>
        <v>#DIV/0!</v>
      </c>
      <c r="L10" s="29">
        <v>0</v>
      </c>
      <c r="M10" s="33" t="str">
        <f t="shared" si="6"/>
        <v>-</v>
      </c>
      <c r="N10" s="29">
        <v>110</v>
      </c>
      <c r="O10" s="34">
        <f t="shared" ref="O10:P10" si="17">D10/7</f>
        <v>0</v>
      </c>
      <c r="P10" s="34">
        <f t="shared" si="17"/>
        <v>0.7142857142857143</v>
      </c>
      <c r="Q10" s="29">
        <f t="shared" si="8"/>
        <v>154</v>
      </c>
      <c r="R10" s="29"/>
      <c r="S10" s="35">
        <v>0.269230769230769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18.29</v>
      </c>
      <c r="Z10" s="28">
        <v>1</v>
      </c>
      <c r="AA10" s="28" t="s">
        <v>34</v>
      </c>
      <c r="AB10" s="40">
        <f t="shared" si="11"/>
        <v>-0.69</v>
      </c>
      <c r="AC10" s="41">
        <v>5.2805614583333334E-2</v>
      </c>
      <c r="AD10" s="39">
        <f t="shared" si="12"/>
        <v>0</v>
      </c>
      <c r="AE10" s="39">
        <v>-6.18</v>
      </c>
      <c r="AF10" s="39">
        <v>-11.8031895299145</v>
      </c>
      <c r="AG10" s="39">
        <v>0</v>
      </c>
    </row>
    <row r="11" spans="1:33" ht="15.75" customHeight="1" x14ac:dyDescent="0.2">
      <c r="A11" s="28" t="s">
        <v>45</v>
      </c>
      <c r="B11" s="28" t="s">
        <v>283</v>
      </c>
      <c r="C11" s="15">
        <f t="shared" si="1"/>
        <v>19.323333333333331</v>
      </c>
      <c r="D11" s="29">
        <v>6</v>
      </c>
      <c r="E11" s="29">
        <v>1</v>
      </c>
      <c r="F11" s="30">
        <v>115.93999999999998</v>
      </c>
      <c r="G11" s="30">
        <v>-24.900000000000002</v>
      </c>
      <c r="H11" s="31">
        <f t="shared" si="2"/>
        <v>0.21476625840952221</v>
      </c>
      <c r="I11" s="31">
        <f t="shared" si="3"/>
        <v>-0.29918378185472683</v>
      </c>
      <c r="J11" s="32">
        <f t="shared" si="4"/>
        <v>-34.687367668237023</v>
      </c>
      <c r="K11" s="32">
        <f t="shared" si="5"/>
        <v>-5.7812279447061705</v>
      </c>
      <c r="L11" s="29">
        <v>31</v>
      </c>
      <c r="M11" s="33">
        <f t="shared" si="6"/>
        <v>0.19354838709677419</v>
      </c>
      <c r="N11" s="29">
        <v>104</v>
      </c>
      <c r="O11" s="34">
        <f t="shared" ref="O11:P11" si="18">D11/7</f>
        <v>0.8571428571428571</v>
      </c>
      <c r="P11" s="34">
        <f t="shared" si="18"/>
        <v>0.14285714285714285</v>
      </c>
      <c r="Q11" s="29">
        <f t="shared" si="8"/>
        <v>104</v>
      </c>
      <c r="R11" s="29"/>
      <c r="S11" s="35">
        <v>0.30708661417322802</v>
      </c>
      <c r="T11" s="28">
        <v>0</v>
      </c>
      <c r="U11" s="36" t="s">
        <v>33</v>
      </c>
      <c r="V11" s="37" t="s">
        <v>33</v>
      </c>
      <c r="W11" s="28">
        <v>4</v>
      </c>
      <c r="X11" s="38">
        <f t="shared" si="9"/>
        <v>0.66666666666666663</v>
      </c>
      <c r="Y11" s="39">
        <f t="shared" si="10"/>
        <v>6.2250000000000005</v>
      </c>
      <c r="Z11" s="28">
        <v>0</v>
      </c>
      <c r="AA11" s="28" t="s">
        <v>34</v>
      </c>
      <c r="AB11" s="40">
        <f t="shared" si="11"/>
        <v>-0.69</v>
      </c>
      <c r="AC11" s="41">
        <v>5.2805614583333334E-2</v>
      </c>
      <c r="AD11" s="39">
        <f t="shared" si="12"/>
        <v>-0.43723048874999998</v>
      </c>
      <c r="AE11" s="39">
        <v>-6.18</v>
      </c>
      <c r="AF11" s="39">
        <v>-11.8031895299145</v>
      </c>
      <c r="AG11" s="39">
        <v>0</v>
      </c>
    </row>
    <row r="12" spans="1:33" ht="15.75" customHeight="1" x14ac:dyDescent="0.2">
      <c r="A12" s="28" t="s">
        <v>46</v>
      </c>
      <c r="B12" s="28" t="s">
        <v>1281</v>
      </c>
      <c r="C12" s="15">
        <f t="shared" si="1"/>
        <v>18.066923076923079</v>
      </c>
      <c r="D12" s="29">
        <v>13</v>
      </c>
      <c r="E12" s="29">
        <v>3</v>
      </c>
      <c r="F12" s="30">
        <v>234.87</v>
      </c>
      <c r="G12" s="30">
        <v>-29.199999999999996</v>
      </c>
      <c r="H12" s="31">
        <f t="shared" si="2"/>
        <v>0.124324094179759</v>
      </c>
      <c r="I12" s="31">
        <f t="shared" si="3"/>
        <v>-0.27372289613196027</v>
      </c>
      <c r="J12" s="32">
        <f t="shared" si="4"/>
        <v>-64.289296614513503</v>
      </c>
      <c r="K12" s="32">
        <f t="shared" si="5"/>
        <v>-4.9453305088087314</v>
      </c>
      <c r="L12" s="29">
        <v>27</v>
      </c>
      <c r="M12" s="33">
        <f t="shared" si="6"/>
        <v>0.48148148148148145</v>
      </c>
      <c r="N12" s="29">
        <v>88</v>
      </c>
      <c r="O12" s="34">
        <f t="shared" ref="O12:P12" si="19">D12/7</f>
        <v>1.8571428571428572</v>
      </c>
      <c r="P12" s="34">
        <f t="shared" si="19"/>
        <v>0.42857142857142855</v>
      </c>
      <c r="Q12" s="29">
        <f t="shared" si="8"/>
        <v>38</v>
      </c>
      <c r="R12" s="29"/>
      <c r="S12" s="35">
        <v>0.414937759336099</v>
      </c>
      <c r="T12" s="28">
        <v>0</v>
      </c>
      <c r="U12" s="36" t="s">
        <v>33</v>
      </c>
      <c r="V12" s="37" t="s">
        <v>33</v>
      </c>
      <c r="W12" s="28">
        <v>9</v>
      </c>
      <c r="X12" s="38">
        <f t="shared" si="9"/>
        <v>0.69230769230769229</v>
      </c>
      <c r="Y12" s="39">
        <f t="shared" si="10"/>
        <v>2.6545454545454543</v>
      </c>
      <c r="Z12" s="28">
        <v>2</v>
      </c>
      <c r="AA12" s="28" t="s">
        <v>34</v>
      </c>
      <c r="AB12" s="40">
        <f t="shared" si="11"/>
        <v>-0.69</v>
      </c>
      <c r="AC12" s="41">
        <v>5.2805614583333334E-2</v>
      </c>
      <c r="AD12" s="39">
        <f t="shared" si="12"/>
        <v>-0.94733272562499993</v>
      </c>
      <c r="AE12" s="39">
        <v>-6.18</v>
      </c>
      <c r="AF12" s="39">
        <v>-11.8031895299145</v>
      </c>
      <c r="AG12" s="39">
        <v>0</v>
      </c>
    </row>
    <row r="13" spans="1:33" ht="15.75" customHeight="1" x14ac:dyDescent="0.2">
      <c r="A13" s="28" t="s">
        <v>47</v>
      </c>
      <c r="B13" s="28" t="s">
        <v>82</v>
      </c>
      <c r="C13" s="15">
        <f t="shared" si="1"/>
        <v>20.190000000000001</v>
      </c>
      <c r="D13" s="29">
        <v>10</v>
      </c>
      <c r="E13" s="29">
        <v>0</v>
      </c>
      <c r="F13" s="32">
        <v>201.9</v>
      </c>
      <c r="G13" s="30">
        <v>-57.709999999999994</v>
      </c>
      <c r="H13" s="31">
        <f t="shared" si="2"/>
        <v>0.28583457157008418</v>
      </c>
      <c r="I13" s="31">
        <f t="shared" si="3"/>
        <v>-0.33691497844435847</v>
      </c>
      <c r="J13" s="32">
        <f t="shared" si="4"/>
        <v>-68.023134147915982</v>
      </c>
      <c r="K13" s="32">
        <f t="shared" si="5"/>
        <v>-6.8023134147915982</v>
      </c>
      <c r="L13" s="29">
        <v>38</v>
      </c>
      <c r="M13" s="33">
        <f t="shared" si="6"/>
        <v>0.26315789473684209</v>
      </c>
      <c r="N13" s="29">
        <v>80</v>
      </c>
      <c r="O13" s="34">
        <f t="shared" ref="O13:P13" si="20">D13/7</f>
        <v>1.4285714285714286</v>
      </c>
      <c r="P13" s="34">
        <f t="shared" si="20"/>
        <v>0</v>
      </c>
      <c r="Q13" s="29">
        <f t="shared" si="8"/>
        <v>56</v>
      </c>
      <c r="R13" s="29"/>
      <c r="S13" s="35">
        <v>0.43312101910827999</v>
      </c>
      <c r="T13" s="28">
        <v>0</v>
      </c>
      <c r="U13" s="36" t="s">
        <v>33</v>
      </c>
      <c r="V13" s="37" t="s">
        <v>33</v>
      </c>
      <c r="W13" s="28">
        <v>7</v>
      </c>
      <c r="X13" s="38">
        <f t="shared" si="9"/>
        <v>0.7</v>
      </c>
      <c r="Y13" s="39">
        <f t="shared" si="10"/>
        <v>6.4122222222222218</v>
      </c>
      <c r="Z13" s="28">
        <v>2</v>
      </c>
      <c r="AA13" s="28" t="s">
        <v>34</v>
      </c>
      <c r="AB13" s="40">
        <f t="shared" si="11"/>
        <v>-0.69</v>
      </c>
      <c r="AC13" s="41">
        <v>5.2805614583333334E-2</v>
      </c>
      <c r="AD13" s="39">
        <f t="shared" si="12"/>
        <v>-0.72871748124999991</v>
      </c>
      <c r="AE13" s="39">
        <v>-6.18</v>
      </c>
      <c r="AF13" s="39">
        <v>-11.9399416666666</v>
      </c>
      <c r="AG13" s="39">
        <v>0</v>
      </c>
    </row>
    <row r="14" spans="1:33" ht="15.75" customHeight="1" x14ac:dyDescent="0.2">
      <c r="A14" s="28" t="s">
        <v>48</v>
      </c>
      <c r="B14" s="28" t="s">
        <v>283</v>
      </c>
      <c r="C14" s="15">
        <f t="shared" si="1"/>
        <v>20.434444444444448</v>
      </c>
      <c r="D14" s="29">
        <v>9</v>
      </c>
      <c r="E14" s="29">
        <v>6</v>
      </c>
      <c r="F14" s="32">
        <v>183.91000000000003</v>
      </c>
      <c r="G14" s="30">
        <v>-57.029999999999994</v>
      </c>
      <c r="H14" s="31">
        <f t="shared" si="2"/>
        <v>0.31009733021586638</v>
      </c>
      <c r="I14" s="31">
        <f t="shared" si="3"/>
        <v>-0.35039867725041796</v>
      </c>
      <c r="J14" s="32">
        <f t="shared" si="4"/>
        <v>-64.441820733124374</v>
      </c>
      <c r="K14" s="32">
        <f t="shared" si="5"/>
        <v>-7.160202303680486</v>
      </c>
      <c r="L14" s="29">
        <v>51</v>
      </c>
      <c r="M14" s="33">
        <f t="shared" si="6"/>
        <v>0.17647058823529413</v>
      </c>
      <c r="N14" s="29">
        <v>64</v>
      </c>
      <c r="O14" s="34">
        <f t="shared" ref="O14:P14" si="21">D14/7</f>
        <v>1.2857142857142858</v>
      </c>
      <c r="P14" s="34">
        <f t="shared" si="21"/>
        <v>0.8571428571428571</v>
      </c>
      <c r="Q14" s="29">
        <f t="shared" si="8"/>
        <v>29</v>
      </c>
      <c r="R14" s="29"/>
      <c r="S14" s="35">
        <v>0.59688195991091297</v>
      </c>
      <c r="T14" s="28">
        <v>0</v>
      </c>
      <c r="U14" s="36" t="s">
        <v>33</v>
      </c>
      <c r="V14" s="37" t="s">
        <v>33</v>
      </c>
      <c r="W14" s="28">
        <v>8</v>
      </c>
      <c r="X14" s="38">
        <f t="shared" si="9"/>
        <v>0.88888888888888884</v>
      </c>
      <c r="Y14" s="39">
        <f t="shared" si="10"/>
        <v>4.3869230769230763</v>
      </c>
      <c r="Z14" s="28">
        <v>5</v>
      </c>
      <c r="AA14" s="28" t="s">
        <v>34</v>
      </c>
      <c r="AB14" s="40">
        <f t="shared" si="11"/>
        <v>-0.69</v>
      </c>
      <c r="AC14" s="41">
        <v>5.2805614583333334E-2</v>
      </c>
      <c r="AD14" s="39">
        <f t="shared" si="12"/>
        <v>-0.65584573312499994</v>
      </c>
      <c r="AE14" s="39">
        <v>-6.18</v>
      </c>
      <c r="AF14" s="39">
        <v>-11.9399416666666</v>
      </c>
      <c r="AG14" s="39">
        <v>0</v>
      </c>
    </row>
    <row r="15" spans="1:33" ht="15.75" customHeight="1" x14ac:dyDescent="0.2">
      <c r="A15" s="28" t="s">
        <v>49</v>
      </c>
      <c r="B15" s="28" t="s">
        <v>1282</v>
      </c>
      <c r="C15" s="15">
        <f t="shared" si="1"/>
        <v>20.323333333333334</v>
      </c>
      <c r="D15" s="29">
        <v>15</v>
      </c>
      <c r="E15" s="29">
        <v>2</v>
      </c>
      <c r="F15" s="32">
        <v>304.85000000000002</v>
      </c>
      <c r="G15" s="30">
        <v>-52.42</v>
      </c>
      <c r="H15" s="31">
        <f t="shared" si="2"/>
        <v>0.17195341971461373</v>
      </c>
      <c r="I15" s="31">
        <f t="shared" si="3"/>
        <v>-0.21712219524970963</v>
      </c>
      <c r="J15" s="32">
        <f t="shared" si="4"/>
        <v>-66.189701221873989</v>
      </c>
      <c r="K15" s="32">
        <f t="shared" si="5"/>
        <v>-4.4126467481249323</v>
      </c>
      <c r="L15" s="29">
        <v>48</v>
      </c>
      <c r="M15" s="33">
        <f t="shared" si="6"/>
        <v>0.3125</v>
      </c>
      <c r="N15" s="29">
        <v>49</v>
      </c>
      <c r="O15" s="34">
        <f t="shared" ref="O15:P15" si="22">D15/7</f>
        <v>2.1428571428571428</v>
      </c>
      <c r="P15" s="34">
        <f t="shared" si="22"/>
        <v>0.2857142857142857</v>
      </c>
      <c r="Q15" s="29">
        <f t="shared" si="8"/>
        <v>20</v>
      </c>
      <c r="R15" s="29"/>
      <c r="S15" s="35">
        <v>0.76595744680850997</v>
      </c>
      <c r="T15" s="28">
        <v>0</v>
      </c>
      <c r="U15" s="36" t="s">
        <v>33</v>
      </c>
      <c r="V15" s="37" t="s">
        <v>33</v>
      </c>
      <c r="W15" s="28">
        <v>1</v>
      </c>
      <c r="X15" s="38">
        <f t="shared" si="9"/>
        <v>6.6666666666666666E-2</v>
      </c>
      <c r="Y15" s="39">
        <f t="shared" si="10"/>
        <v>52.42</v>
      </c>
      <c r="Z15" s="28">
        <v>0</v>
      </c>
      <c r="AA15" s="28" t="s">
        <v>34</v>
      </c>
      <c r="AB15" s="40">
        <f t="shared" si="11"/>
        <v>-0.69</v>
      </c>
      <c r="AC15" s="41">
        <v>5.2805614583333334E-2</v>
      </c>
      <c r="AD15" s="39">
        <f t="shared" si="12"/>
        <v>-1.0930762218749999</v>
      </c>
      <c r="AE15" s="39">
        <v>-6.18</v>
      </c>
      <c r="AF15" s="39">
        <v>-11.9399416666666</v>
      </c>
      <c r="AG15" s="39">
        <v>0</v>
      </c>
    </row>
    <row r="16" spans="1:33" ht="15.75" customHeight="1" x14ac:dyDescent="0.2">
      <c r="A16" s="28" t="s">
        <v>50</v>
      </c>
      <c r="B16" s="28" t="s">
        <v>1283</v>
      </c>
      <c r="C16" s="15">
        <f t="shared" si="1"/>
        <v>20.99</v>
      </c>
      <c r="D16" s="29">
        <v>1</v>
      </c>
      <c r="E16" s="29">
        <v>0</v>
      </c>
      <c r="F16" s="32">
        <v>20.99</v>
      </c>
      <c r="G16" s="30">
        <v>-14.739999999999998</v>
      </c>
      <c r="H16" s="31">
        <f t="shared" si="2"/>
        <v>0.70223916150547883</v>
      </c>
      <c r="I16" s="31">
        <f t="shared" si="3"/>
        <v>-0.71897634181951398</v>
      </c>
      <c r="J16" s="32">
        <f t="shared" si="4"/>
        <v>-15.091313414791598</v>
      </c>
      <c r="K16" s="32">
        <f t="shared" si="5"/>
        <v>-15.091313414791598</v>
      </c>
      <c r="L16" s="29">
        <v>35</v>
      </c>
      <c r="M16" s="33">
        <f t="shared" si="6"/>
        <v>2.8571428571428571E-2</v>
      </c>
      <c r="N16" s="29">
        <v>48</v>
      </c>
      <c r="O16" s="34">
        <f t="shared" ref="O16:P16" si="23">D16/7</f>
        <v>0.14285714285714285</v>
      </c>
      <c r="P16" s="34">
        <f t="shared" si="23"/>
        <v>0</v>
      </c>
      <c r="Q16" s="29">
        <f t="shared" si="8"/>
        <v>336</v>
      </c>
      <c r="R16" s="29"/>
      <c r="S16" s="35">
        <v>0.84634760705289602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14.739999999999998</v>
      </c>
      <c r="Z16" s="28">
        <v>1</v>
      </c>
      <c r="AA16" s="28" t="s">
        <v>34</v>
      </c>
      <c r="AB16" s="40">
        <f t="shared" si="11"/>
        <v>-0.69</v>
      </c>
      <c r="AC16" s="41">
        <v>5.2805614583333334E-2</v>
      </c>
      <c r="AD16" s="39">
        <f t="shared" si="12"/>
        <v>-7.2871748124999997E-2</v>
      </c>
      <c r="AE16" s="39">
        <v>-6.18</v>
      </c>
      <c r="AF16" s="39">
        <v>-11.9399416666666</v>
      </c>
      <c r="AG16" s="39">
        <v>0</v>
      </c>
    </row>
    <row r="17" spans="1:33" ht="15.75" customHeight="1" x14ac:dyDescent="0.2">
      <c r="A17" s="28" t="s">
        <v>51</v>
      </c>
      <c r="B17" s="28" t="s">
        <v>1284</v>
      </c>
      <c r="C17" s="15">
        <f t="shared" si="1"/>
        <v>21.132857142857144</v>
      </c>
      <c r="D17" s="29">
        <v>7</v>
      </c>
      <c r="E17" s="29">
        <v>3</v>
      </c>
      <c r="F17" s="32">
        <v>147.93</v>
      </c>
      <c r="G17" s="30">
        <v>0</v>
      </c>
      <c r="H17" s="31">
        <f t="shared" si="2"/>
        <v>0</v>
      </c>
      <c r="I17" s="31">
        <f t="shared" si="3"/>
        <v>-2.3721989478410088E-2</v>
      </c>
      <c r="J17" s="32">
        <f t="shared" si="4"/>
        <v>-3.5091939035412043</v>
      </c>
      <c r="K17" s="32">
        <f t="shared" si="5"/>
        <v>-0.50131341479160063</v>
      </c>
      <c r="L17" s="29">
        <v>31</v>
      </c>
      <c r="M17" s="33">
        <f t="shared" si="6"/>
        <v>0.22580645161290322</v>
      </c>
      <c r="N17" s="29">
        <v>36</v>
      </c>
      <c r="O17" s="34">
        <f t="shared" ref="O17:P17" si="24">D17/7</f>
        <v>1</v>
      </c>
      <c r="P17" s="34">
        <f t="shared" si="24"/>
        <v>0.42857142857142855</v>
      </c>
      <c r="Q17" s="29">
        <f t="shared" si="8"/>
        <v>25</v>
      </c>
      <c r="R17" s="29"/>
      <c r="S17" s="35">
        <v>0.959568733153638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5.2805614583333334E-2</v>
      </c>
      <c r="AD17" s="39">
        <f t="shared" si="12"/>
        <v>-0.510102236875</v>
      </c>
      <c r="AE17" s="39">
        <v>-6.18</v>
      </c>
      <c r="AF17" s="39">
        <v>-11.9399416666666</v>
      </c>
      <c r="AG17" s="39">
        <v>-1.9</v>
      </c>
    </row>
    <row r="18" spans="1:33" ht="15.75" customHeight="1" x14ac:dyDescent="0.2">
      <c r="A18" s="28" t="s">
        <v>52</v>
      </c>
      <c r="B18" s="28" t="s">
        <v>1285</v>
      </c>
      <c r="C18" s="15">
        <f t="shared" si="1"/>
        <v>18.989999999999998</v>
      </c>
      <c r="D18" s="29">
        <v>7</v>
      </c>
      <c r="E18" s="29">
        <v>3</v>
      </c>
      <c r="F18" s="32">
        <v>132.92999999999998</v>
      </c>
      <c r="G18" s="30">
        <v>0</v>
      </c>
      <c r="H18" s="31">
        <f t="shared" si="2"/>
        <v>0</v>
      </c>
      <c r="I18" s="31">
        <f t="shared" si="3"/>
        <v>-0.12946057250839707</v>
      </c>
      <c r="J18" s="32">
        <f t="shared" si="4"/>
        <v>-17.20919390354122</v>
      </c>
      <c r="K18" s="32">
        <f t="shared" si="5"/>
        <v>-2.4584562719344598</v>
      </c>
      <c r="L18" s="29">
        <v>31</v>
      </c>
      <c r="M18" s="33">
        <f t="shared" si="6"/>
        <v>0.22580645161290322</v>
      </c>
      <c r="N18" s="29">
        <v>27</v>
      </c>
      <c r="O18" s="34">
        <f t="shared" ref="O18:P18" si="25">D18/7</f>
        <v>1</v>
      </c>
      <c r="P18" s="34">
        <f t="shared" si="25"/>
        <v>0.42857142857142855</v>
      </c>
      <c r="Q18" s="29">
        <f t="shared" si="8"/>
        <v>18</v>
      </c>
      <c r="R18" s="29"/>
      <c r="S18" s="35">
        <v>1.11494252873563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5.2805614583333334E-2</v>
      </c>
      <c r="AD18" s="39">
        <f t="shared" si="12"/>
        <v>-0.510102236875</v>
      </c>
      <c r="AE18" s="39">
        <v>-6.18</v>
      </c>
      <c r="AF18" s="39">
        <v>-11.9399416666666</v>
      </c>
      <c r="AG18" s="39">
        <v>-2.8499999999999996</v>
      </c>
    </row>
    <row r="19" spans="1:33" ht="15.75" customHeight="1" x14ac:dyDescent="0.2">
      <c r="A19" s="28" t="s">
        <v>54</v>
      </c>
      <c r="B19" s="28" t="s">
        <v>154</v>
      </c>
      <c r="C19" s="15">
        <f t="shared" si="1"/>
        <v>18.989999999999998</v>
      </c>
      <c r="D19" s="29">
        <v>6</v>
      </c>
      <c r="E19" s="29">
        <v>1</v>
      </c>
      <c r="F19" s="32">
        <v>113.93999999999998</v>
      </c>
      <c r="G19" s="30">
        <v>0</v>
      </c>
      <c r="H19" s="31">
        <f t="shared" si="2"/>
        <v>0</v>
      </c>
      <c r="I19" s="31">
        <f t="shared" si="3"/>
        <v>-0.1080207169453221</v>
      </c>
      <c r="J19" s="32">
        <f t="shared" si="4"/>
        <v>-12.307880488749998</v>
      </c>
      <c r="K19" s="32">
        <f t="shared" si="5"/>
        <v>-2.0513134147916663</v>
      </c>
      <c r="L19" s="29">
        <v>28</v>
      </c>
      <c r="M19" s="33">
        <f t="shared" si="6"/>
        <v>0.21428571428571427</v>
      </c>
      <c r="N19" s="29">
        <v>17</v>
      </c>
      <c r="O19" s="34">
        <f t="shared" ref="O19:P19" si="26">D19/7</f>
        <v>0.8571428571428571</v>
      </c>
      <c r="P19" s="34">
        <f t="shared" si="26"/>
        <v>0.14285714285714285</v>
      </c>
      <c r="Q19" s="29">
        <f t="shared" si="8"/>
        <v>17</v>
      </c>
      <c r="R19" s="29"/>
      <c r="S19" s="35">
        <v>1.18518518518518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5.2805614583333334E-2</v>
      </c>
      <c r="AD19" s="39">
        <f t="shared" si="12"/>
        <v>-0.43723048874999998</v>
      </c>
      <c r="AE19" s="39">
        <v>-6.18</v>
      </c>
      <c r="AF19" s="39">
        <v>-11.939941666666666</v>
      </c>
      <c r="AG19" s="39">
        <v>0</v>
      </c>
    </row>
    <row r="20" spans="1:33" ht="15.75" customHeight="1" x14ac:dyDescent="0.2">
      <c r="A20" s="28" t="s">
        <v>55</v>
      </c>
      <c r="B20" s="28" t="s">
        <v>404</v>
      </c>
      <c r="C20" s="15">
        <f t="shared" si="1"/>
        <v>18.990000000000002</v>
      </c>
      <c r="D20" s="29">
        <v>8</v>
      </c>
      <c r="E20" s="29">
        <v>1</v>
      </c>
      <c r="F20" s="32">
        <v>151.92000000000002</v>
      </c>
      <c r="G20" s="30">
        <v>0</v>
      </c>
      <c r="H20" s="31">
        <f t="shared" si="2"/>
        <v>0</v>
      </c>
      <c r="I20" s="31">
        <f t="shared" si="3"/>
        <v>-0.108020716945322</v>
      </c>
      <c r="J20" s="32">
        <f t="shared" si="4"/>
        <v>-16.41050731833332</v>
      </c>
      <c r="K20" s="32">
        <f t="shared" si="5"/>
        <v>-2.051313414791665</v>
      </c>
      <c r="L20" s="29">
        <v>35</v>
      </c>
      <c r="M20" s="33">
        <f t="shared" si="6"/>
        <v>0.22857142857142856</v>
      </c>
      <c r="N20" s="29">
        <v>8</v>
      </c>
      <c r="O20" s="34">
        <f t="shared" ref="O20:P20" si="27">D20/7</f>
        <v>1.1428571428571428</v>
      </c>
      <c r="P20" s="34">
        <f t="shared" si="27"/>
        <v>0.14285714285714285</v>
      </c>
      <c r="Q20" s="29">
        <f t="shared" si="8"/>
        <v>6</v>
      </c>
      <c r="R20" s="29"/>
      <c r="S20" s="35">
        <v>1.49650349650349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5.2805614583333334E-2</v>
      </c>
      <c r="AD20" s="39">
        <f t="shared" si="12"/>
        <v>-0.58297398499999997</v>
      </c>
      <c r="AE20" s="39">
        <v>-6.18</v>
      </c>
      <c r="AF20" s="39">
        <v>-11.939941666666666</v>
      </c>
      <c r="AG20" s="39">
        <v>0</v>
      </c>
    </row>
    <row r="21" spans="1:33" ht="15.75" customHeight="1" x14ac:dyDescent="0.2">
      <c r="A21" s="28" t="s">
        <v>56</v>
      </c>
      <c r="B21" s="28" t="s">
        <v>404</v>
      </c>
      <c r="C21" s="15">
        <f t="shared" si="1"/>
        <v>18.989999999999998</v>
      </c>
      <c r="D21" s="29">
        <v>1</v>
      </c>
      <c r="E21" s="29">
        <v>2</v>
      </c>
      <c r="F21" s="32">
        <v>18.989999999999998</v>
      </c>
      <c r="G21" s="30">
        <v>0</v>
      </c>
      <c r="H21" s="31">
        <f t="shared" si="2"/>
        <v>0</v>
      </c>
      <c r="I21" s="31">
        <f t="shared" si="3"/>
        <v>-0.10802071694532221</v>
      </c>
      <c r="J21" s="32">
        <f t="shared" si="4"/>
        <v>-2.0513134147916685</v>
      </c>
      <c r="K21" s="32">
        <f t="shared" si="5"/>
        <v>-2.0513134147916685</v>
      </c>
      <c r="L21" s="29">
        <v>0</v>
      </c>
      <c r="M21" s="33" t="str">
        <f t="shared" si="6"/>
        <v>-</v>
      </c>
      <c r="N21" s="29">
        <v>6</v>
      </c>
      <c r="O21" s="34">
        <f t="shared" ref="O21:P21" si="28">D21/7</f>
        <v>0.14285714285714285</v>
      </c>
      <c r="P21" s="34">
        <f t="shared" si="28"/>
        <v>0.2857142857142857</v>
      </c>
      <c r="Q21" s="29">
        <f t="shared" si="8"/>
        <v>14</v>
      </c>
      <c r="R21" s="29"/>
      <c r="S21" s="35">
        <v>1.71875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5.2805614583333334E-2</v>
      </c>
      <c r="AD21" s="39">
        <f t="shared" si="12"/>
        <v>-7.2871748124999997E-2</v>
      </c>
      <c r="AE21" s="39">
        <v>-6.18</v>
      </c>
      <c r="AF21" s="39">
        <v>-11.939941666666666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1"/>
        <v xml:space="preserve"> - </v>
      </c>
      <c r="D22" s="29">
        <v>0</v>
      </c>
      <c r="E22" s="29">
        <v>4</v>
      </c>
      <c r="F22" s="30">
        <v>0</v>
      </c>
      <c r="G22" s="30">
        <v>0</v>
      </c>
      <c r="H22" s="31" t="e">
        <f t="shared" si="2"/>
        <v>#DIV/0!</v>
      </c>
      <c r="I22" s="31" t="e">
        <f t="shared" si="3"/>
        <v>#DIV/0!</v>
      </c>
      <c r="J22" s="32">
        <f t="shared" si="4"/>
        <v>0</v>
      </c>
      <c r="K22" s="32" t="e">
        <f t="shared" si="5"/>
        <v>#DIV/0!</v>
      </c>
      <c r="L22" s="29">
        <v>0</v>
      </c>
      <c r="M22" s="33" t="str">
        <f t="shared" si="6"/>
        <v>-</v>
      </c>
      <c r="N22" s="29">
        <v>2</v>
      </c>
      <c r="O22" s="34">
        <f t="shared" ref="O22:P22" si="29">D22/7</f>
        <v>0</v>
      </c>
      <c r="P22" s="34">
        <f t="shared" si="29"/>
        <v>0.5714285714285714</v>
      </c>
      <c r="Q22" s="29">
        <f t="shared" si="8"/>
        <v>3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5.2805614583333334E-2</v>
      </c>
      <c r="AD22" s="39">
        <f t="shared" si="12"/>
        <v>0</v>
      </c>
      <c r="AE22" s="39">
        <v>-6.18</v>
      </c>
      <c r="AF22" s="39">
        <v>-11.939941666666666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1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2"/>
        <v>#DIV/0!</v>
      </c>
      <c r="I23" s="31" t="e">
        <f t="shared" si="3"/>
        <v>#DIV/0!</v>
      </c>
      <c r="J23" s="32">
        <f t="shared" si="4"/>
        <v>0</v>
      </c>
      <c r="K23" s="32" t="e">
        <f t="shared" si="5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0">D23/7</f>
        <v>0</v>
      </c>
      <c r="P23" s="34">
        <f t="shared" si="30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5.2805614583333334E-2</v>
      </c>
      <c r="AD23" s="39">
        <f t="shared" si="12"/>
        <v>0</v>
      </c>
      <c r="AE23" s="39">
        <v>-6.18</v>
      </c>
      <c r="AF23" s="39">
        <v>-11.939941666666666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1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2"/>
        <v>#DIV/0!</v>
      </c>
      <c r="I24" s="31" t="e">
        <f t="shared" si="3"/>
        <v>#DIV/0!</v>
      </c>
      <c r="J24" s="32">
        <f t="shared" si="4"/>
        <v>0</v>
      </c>
      <c r="K24" s="32" t="e">
        <f t="shared" si="5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1">D24/7</f>
        <v>0</v>
      </c>
      <c r="P24" s="34">
        <f t="shared" si="31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5.2805614583333334E-2</v>
      </c>
      <c r="AD24" s="39">
        <f t="shared" si="12"/>
        <v>0</v>
      </c>
      <c r="AE24" s="39">
        <v>-6.18</v>
      </c>
      <c r="AF24" s="39">
        <v>-11.939941666666666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1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2"/>
        <v>#DIV/0!</v>
      </c>
      <c r="I25" s="31" t="e">
        <f t="shared" si="3"/>
        <v>#DIV/0!</v>
      </c>
      <c r="J25" s="32">
        <f t="shared" si="4"/>
        <v>0</v>
      </c>
      <c r="K25" s="32" t="e">
        <f t="shared" si="5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2">D25/7</f>
        <v>0</v>
      </c>
      <c r="P25" s="34">
        <f t="shared" si="32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5.2805614583333334E-2</v>
      </c>
      <c r="AD25" s="39">
        <f t="shared" si="12"/>
        <v>0</v>
      </c>
      <c r="AE25" s="25">
        <v>-6.18</v>
      </c>
      <c r="AF25" s="25">
        <v>-11.94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1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2"/>
        <v>#DIV/0!</v>
      </c>
      <c r="I26" s="31" t="e">
        <f t="shared" si="3"/>
        <v>#DIV/0!</v>
      </c>
      <c r="J26" s="32">
        <f t="shared" si="4"/>
        <v>0</v>
      </c>
      <c r="K26" s="32" t="e">
        <f t="shared" si="5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3">D26/7</f>
        <v>0</v>
      </c>
      <c r="P26" s="34">
        <f t="shared" si="33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5.2805614583333334E-2</v>
      </c>
      <c r="AD26" s="39">
        <f t="shared" si="12"/>
        <v>0</v>
      </c>
      <c r="AE26" s="25">
        <v>-6.18</v>
      </c>
      <c r="AF26" s="25">
        <v>-11.9399416666666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1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2"/>
        <v>#DIV/0!</v>
      </c>
      <c r="I27" s="31" t="e">
        <f t="shared" si="3"/>
        <v>#DIV/0!</v>
      </c>
      <c r="J27" s="32">
        <f t="shared" si="4"/>
        <v>0</v>
      </c>
      <c r="K27" s="32" t="e">
        <f t="shared" si="5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4">D27/7</f>
        <v>0</v>
      </c>
      <c r="P27" s="34">
        <f t="shared" si="34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5.2805614583333334E-2</v>
      </c>
      <c r="AD27" s="39">
        <f t="shared" si="12"/>
        <v>0</v>
      </c>
      <c r="AE27" s="25">
        <v>-6.18</v>
      </c>
      <c r="AF27" s="25">
        <v>-11.9399416666666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1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2"/>
        <v>#DIV/0!</v>
      </c>
      <c r="I28" s="31" t="e">
        <f t="shared" si="3"/>
        <v>#DIV/0!</v>
      </c>
      <c r="J28" s="32">
        <f t="shared" si="4"/>
        <v>0</v>
      </c>
      <c r="K28" s="32" t="e">
        <f t="shared" si="5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5">D28/7</f>
        <v>0</v>
      </c>
      <c r="P28" s="34">
        <f t="shared" si="35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5.2805614583333334E-2</v>
      </c>
      <c r="AD28" s="39">
        <f t="shared" si="12"/>
        <v>0</v>
      </c>
      <c r="AE28" s="25">
        <v>-6.18</v>
      </c>
      <c r="AF28" s="25">
        <v>-11.9399416666666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1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2"/>
        <v>#DIV/0!</v>
      </c>
      <c r="I29" s="31" t="e">
        <f t="shared" si="3"/>
        <v>#DIV/0!</v>
      </c>
      <c r="J29" s="32">
        <f t="shared" si="4"/>
        <v>0</v>
      </c>
      <c r="K29" s="32" t="e">
        <f t="shared" si="5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6">D29/7</f>
        <v>0</v>
      </c>
      <c r="P29" s="34">
        <f t="shared" si="36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5.2805614583333334E-2</v>
      </c>
      <c r="AD29" s="39">
        <f t="shared" si="12"/>
        <v>0</v>
      </c>
      <c r="AE29" s="25">
        <v>-6.18</v>
      </c>
      <c r="AF29" s="25">
        <v>-11.9399416666666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1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2"/>
        <v>#DIV/0!</v>
      </c>
      <c r="I30" s="31" t="e">
        <f t="shared" si="3"/>
        <v>#DIV/0!</v>
      </c>
      <c r="J30" s="32">
        <f t="shared" si="4"/>
        <v>0</v>
      </c>
      <c r="K30" s="32" t="e">
        <f t="shared" si="5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7">D30/7</f>
        <v>0</v>
      </c>
      <c r="P30" s="34">
        <f t="shared" si="37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5.2805614583333334E-2</v>
      </c>
      <c r="AD30" s="39">
        <f t="shared" si="12"/>
        <v>0</v>
      </c>
      <c r="AE30" s="25">
        <v>-6.18</v>
      </c>
      <c r="AF30" s="25">
        <v>-10.873275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1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2"/>
        <v>#DIV/0!</v>
      </c>
      <c r="I31" s="31" t="e">
        <f t="shared" si="3"/>
        <v>#DIV/0!</v>
      </c>
      <c r="J31" s="32">
        <f t="shared" si="4"/>
        <v>0</v>
      </c>
      <c r="K31" s="32" t="e">
        <f t="shared" si="5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8">D31/7</f>
        <v>0</v>
      </c>
      <c r="P31" s="34">
        <f t="shared" si="38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5.2805614583333334E-2</v>
      </c>
      <c r="AD31" s="39">
        <f t="shared" si="12"/>
        <v>0</v>
      </c>
      <c r="AE31" s="45">
        <v>-6.18</v>
      </c>
      <c r="AF31" s="45">
        <v>-10.873275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1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2"/>
        <v>#DIV/0!</v>
      </c>
      <c r="I32" s="31" t="e">
        <f t="shared" si="3"/>
        <v>#DIV/0!</v>
      </c>
      <c r="J32" s="32">
        <f t="shared" si="4"/>
        <v>0</v>
      </c>
      <c r="K32" s="32" t="e">
        <f t="shared" si="5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8"/>
        <v>0</v>
      </c>
      <c r="P32" s="34">
        <f t="shared" si="38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5.2805614583333334E-2</v>
      </c>
      <c r="AD32" s="39">
        <f t="shared" si="12"/>
        <v>0</v>
      </c>
      <c r="AE32" s="60">
        <v>-6.18</v>
      </c>
      <c r="AF32" s="60">
        <v>-10.873275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A60" s="14"/>
      <c r="B60" s="14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5.75" customHeight="1" x14ac:dyDescent="0.2">
      <c r="A61" s="14"/>
      <c r="B61" s="14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5.75" customHeight="1" x14ac:dyDescent="0.2">
      <c r="A62" s="14"/>
      <c r="B62" s="14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5.75" customHeight="1" x14ac:dyDescent="0.2">
      <c r="A63" s="14"/>
      <c r="B63" s="14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5.75" customHeight="1" x14ac:dyDescent="0.2">
      <c r="A64" s="14"/>
      <c r="B64" s="14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5.75" customHeight="1" x14ac:dyDescent="0.2">
      <c r="A65" s="14"/>
      <c r="B65" s="14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5.75" customHeight="1" x14ac:dyDescent="0.2">
      <c r="A66" s="14"/>
      <c r="B66" s="14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5.75" customHeight="1" x14ac:dyDescent="0.2">
      <c r="A67" s="14"/>
      <c r="B67" s="14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5.75" customHeight="1" x14ac:dyDescent="0.2">
      <c r="A68" s="14"/>
      <c r="B68" s="14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5.75" customHeight="1" x14ac:dyDescent="0.2">
      <c r="A69" s="14"/>
      <c r="B69" s="14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5.75" customHeight="1" x14ac:dyDescent="0.2">
      <c r="A70" s="14"/>
      <c r="B70" s="14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5.75" customHeight="1" x14ac:dyDescent="0.2">
      <c r="A71" s="14"/>
      <c r="B71" s="14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5.75" customHeight="1" x14ac:dyDescent="0.2">
      <c r="A72" s="14"/>
      <c r="B72" s="14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5.75" customHeight="1" x14ac:dyDescent="0.2">
      <c r="A73" s="14"/>
      <c r="B73" s="14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5.75" customHeight="1" x14ac:dyDescent="0.2">
      <c r="A74" s="14"/>
      <c r="B74" s="14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5.75" customHeight="1" x14ac:dyDescent="0.2">
      <c r="A75" s="14"/>
      <c r="B75" s="14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5.75" customHeight="1" x14ac:dyDescent="0.2">
      <c r="A76" s="14"/>
      <c r="B76" s="14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5.75" customHeight="1" x14ac:dyDescent="0.2">
      <c r="A77" s="14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5.75" customHeight="1" x14ac:dyDescent="0.2">
      <c r="A78" s="14"/>
      <c r="B78" s="14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5.75" customHeight="1" x14ac:dyDescent="0.2">
      <c r="A79" s="14"/>
      <c r="B79" s="14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5.75" customHeight="1" x14ac:dyDescent="0.2">
      <c r="A80" s="14"/>
      <c r="B80" s="14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5.75" customHeight="1" x14ac:dyDescent="0.2">
      <c r="A81" s="14"/>
      <c r="B81" s="14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5.75" customHeight="1" x14ac:dyDescent="0.2">
      <c r="A82" s="14"/>
      <c r="B82" s="14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5.75" customHeight="1" x14ac:dyDescent="0.2">
      <c r="A83" s="14"/>
      <c r="B83" s="14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5.75" customHeight="1" x14ac:dyDescent="0.2">
      <c r="A84" s="14"/>
      <c r="B84" s="14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5.75" customHeight="1" x14ac:dyDescent="0.2">
      <c r="A85" s="14"/>
      <c r="B85" s="14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5.75" customHeight="1" x14ac:dyDescent="0.2">
      <c r="A86" s="14"/>
      <c r="B86" s="14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5.75" customHeight="1" x14ac:dyDescent="0.2">
      <c r="A87" s="14"/>
      <c r="B87" s="14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5.75" customHeight="1" x14ac:dyDescent="0.2">
      <c r="A88" s="14"/>
      <c r="B88" s="14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5.75" customHeight="1" x14ac:dyDescent="0.2">
      <c r="A89" s="14"/>
      <c r="B89" s="14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5.75" customHeight="1" x14ac:dyDescent="0.2">
      <c r="A90" s="14"/>
      <c r="B90" s="14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5.75" customHeight="1" x14ac:dyDescent="0.2">
      <c r="A91" s="14"/>
      <c r="B91" s="14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5.75" customHeight="1" x14ac:dyDescent="0.2">
      <c r="A92" s="14"/>
      <c r="B92" s="14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5.75" customHeight="1" x14ac:dyDescent="0.2">
      <c r="A93" s="14"/>
      <c r="B93" s="14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5.75" customHeight="1" x14ac:dyDescent="0.2">
      <c r="A94" s="14"/>
      <c r="B94" s="14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5.75" customHeight="1" x14ac:dyDescent="0.2">
      <c r="A95" s="14"/>
      <c r="B95" s="14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5.75" customHeight="1" x14ac:dyDescent="0.2">
      <c r="A96" s="14"/>
      <c r="B96" s="14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5.75" customHeight="1" x14ac:dyDescent="0.2">
      <c r="A97" s="14"/>
      <c r="B97" s="14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5.75" customHeight="1" x14ac:dyDescent="0.2">
      <c r="A98" s="14"/>
      <c r="B98" s="14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5.75" customHeight="1" x14ac:dyDescent="0.2">
      <c r="A99" s="14"/>
      <c r="B99" s="14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5.75" customHeight="1" x14ac:dyDescent="0.2">
      <c r="A100" s="14"/>
      <c r="B100" s="14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5.75" customHeight="1" x14ac:dyDescent="0.2">
      <c r="A101" s="14"/>
      <c r="B101" s="14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5.75" customHeight="1" x14ac:dyDescent="0.2">
      <c r="A102" s="14"/>
      <c r="B102" s="14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5.75" customHeight="1" x14ac:dyDescent="0.2">
      <c r="A103" s="14"/>
      <c r="B103" s="14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5.75" customHeight="1" x14ac:dyDescent="0.2">
      <c r="A104" s="14"/>
      <c r="B104" s="14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5.75" customHeight="1" x14ac:dyDescent="0.2">
      <c r="A105" s="14"/>
      <c r="B105" s="14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5.75" customHeight="1" x14ac:dyDescent="0.2">
      <c r="A106" s="14"/>
      <c r="B106" s="14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5.75" customHeight="1" x14ac:dyDescent="0.2">
      <c r="A107" s="14"/>
      <c r="B107" s="14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5.75" customHeight="1" x14ac:dyDescent="0.2">
      <c r="A108" s="14"/>
      <c r="B108" s="14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5.75" customHeight="1" x14ac:dyDescent="0.2">
      <c r="A109" s="14"/>
      <c r="B109" s="14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5.75" customHeight="1" x14ac:dyDescent="0.2">
      <c r="A110" s="14"/>
      <c r="B110" s="14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5.75" customHeight="1" x14ac:dyDescent="0.2">
      <c r="A111" s="14"/>
      <c r="B111" s="14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5.75" customHeight="1" x14ac:dyDescent="0.2">
      <c r="A112" s="14"/>
      <c r="B112" s="14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5.75" customHeight="1" x14ac:dyDescent="0.2">
      <c r="A113" s="14"/>
      <c r="B113" s="14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5.75" customHeight="1" x14ac:dyDescent="0.2">
      <c r="A114" s="14"/>
      <c r="B114" s="14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5.75" customHeight="1" x14ac:dyDescent="0.2">
      <c r="A115" s="14"/>
      <c r="B115" s="14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5.75" customHeight="1" x14ac:dyDescent="0.2">
      <c r="A116" s="14"/>
      <c r="B116" s="14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5.75" customHeight="1" x14ac:dyDescent="0.2">
      <c r="A117" s="14"/>
      <c r="B117" s="14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5.75" customHeight="1" x14ac:dyDescent="0.2">
      <c r="A118" s="14"/>
      <c r="B118" s="14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5.75" customHeight="1" x14ac:dyDescent="0.2">
      <c r="A119" s="14"/>
      <c r="B119" s="14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5.75" customHeight="1" x14ac:dyDescent="0.2">
      <c r="A120" s="14"/>
      <c r="B120" s="14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5.75" customHeight="1" x14ac:dyDescent="0.2">
      <c r="A121" s="14"/>
      <c r="B121" s="14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5.75" customHeight="1" x14ac:dyDescent="0.2">
      <c r="A122" s="14"/>
      <c r="B122" s="14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5.75" customHeight="1" x14ac:dyDescent="0.2">
      <c r="A123" s="14"/>
      <c r="B123" s="14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5.75" customHeight="1" x14ac:dyDescent="0.2">
      <c r="A124" s="14"/>
      <c r="B124" s="14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5.75" customHeight="1" x14ac:dyDescent="0.2">
      <c r="A125" s="14"/>
      <c r="B125" s="14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5.75" customHeight="1" x14ac:dyDescent="0.2">
      <c r="A126" s="14"/>
      <c r="B126" s="14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5.75" customHeight="1" x14ac:dyDescent="0.2">
      <c r="A127" s="14"/>
      <c r="B127" s="14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5.75" customHeight="1" x14ac:dyDescent="0.2">
      <c r="A128" s="14"/>
      <c r="B128" s="14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5.75" customHeight="1" x14ac:dyDescent="0.2">
      <c r="A129" s="14"/>
      <c r="B129" s="14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5.75" customHeight="1" x14ac:dyDescent="0.2">
      <c r="A130" s="14"/>
      <c r="B130" s="14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5.75" customHeight="1" x14ac:dyDescent="0.2">
      <c r="A131" s="14"/>
      <c r="B131" s="14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5.75" customHeight="1" x14ac:dyDescent="0.2">
      <c r="A132" s="14"/>
      <c r="B132" s="14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5.75" customHeight="1" x14ac:dyDescent="0.2">
      <c r="A133" s="14"/>
      <c r="B133" s="14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5.75" customHeight="1" x14ac:dyDescent="0.2">
      <c r="A134" s="14"/>
      <c r="B134" s="14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5.75" customHeight="1" x14ac:dyDescent="0.2">
      <c r="A135" s="14"/>
      <c r="B135" s="14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5.75" customHeight="1" x14ac:dyDescent="0.2">
      <c r="A136" s="14"/>
      <c r="B136" s="14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5.75" customHeight="1" x14ac:dyDescent="0.2">
      <c r="A137" s="14"/>
      <c r="B137" s="14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5.75" customHeight="1" x14ac:dyDescent="0.2">
      <c r="A138" s="14"/>
      <c r="B138" s="14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5.75" customHeight="1" x14ac:dyDescent="0.2">
      <c r="A139" s="14"/>
      <c r="B139" s="14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5.75" customHeight="1" x14ac:dyDescent="0.2">
      <c r="A140" s="14"/>
      <c r="B140" s="14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5.75" customHeight="1" x14ac:dyDescent="0.2">
      <c r="A141" s="14"/>
      <c r="B141" s="14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5.75" customHeight="1" x14ac:dyDescent="0.2">
      <c r="A142" s="14"/>
      <c r="B142" s="14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5.75" customHeight="1" x14ac:dyDescent="0.2">
      <c r="A143" s="14"/>
      <c r="B143" s="14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5.75" customHeight="1" x14ac:dyDescent="0.2">
      <c r="A144" s="14"/>
      <c r="B144" s="14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5.75" customHeight="1" x14ac:dyDescent="0.2">
      <c r="A145" s="14"/>
      <c r="B145" s="14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5.75" customHeight="1" x14ac:dyDescent="0.2">
      <c r="A146" s="14"/>
      <c r="B146" s="14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5.75" customHeight="1" x14ac:dyDescent="0.2">
      <c r="A147" s="14"/>
      <c r="B147" s="14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5.75" customHeight="1" x14ac:dyDescent="0.2">
      <c r="A148" s="14"/>
      <c r="B148" s="14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5.75" customHeight="1" x14ac:dyDescent="0.2">
      <c r="A149" s="14"/>
      <c r="B149" s="14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5.75" customHeight="1" x14ac:dyDescent="0.2">
      <c r="A150" s="14"/>
      <c r="B150" s="14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5.75" customHeight="1" x14ac:dyDescent="0.2">
      <c r="A151" s="14"/>
      <c r="B151" s="14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5.75" customHeight="1" x14ac:dyDescent="0.2">
      <c r="A152" s="14"/>
      <c r="B152" s="14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5.75" customHeight="1" x14ac:dyDescent="0.2">
      <c r="A153" s="14"/>
      <c r="B153" s="14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5.75" customHeight="1" x14ac:dyDescent="0.2">
      <c r="A154" s="14"/>
      <c r="B154" s="14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5.75" customHeight="1" x14ac:dyDescent="0.2">
      <c r="A155" s="14"/>
      <c r="B155" s="14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5.75" customHeight="1" x14ac:dyDescent="0.2">
      <c r="A156" s="14"/>
      <c r="B156" s="14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5.75" customHeight="1" x14ac:dyDescent="0.2">
      <c r="A157" s="14"/>
      <c r="B157" s="14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5.75" customHeight="1" x14ac:dyDescent="0.2">
      <c r="A158" s="14"/>
      <c r="B158" s="14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5.75" customHeight="1" x14ac:dyDescent="0.2">
      <c r="A159" s="14"/>
      <c r="B159" s="14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5.75" customHeight="1" x14ac:dyDescent="0.2">
      <c r="A160" s="14"/>
      <c r="B160" s="14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5.75" customHeight="1" x14ac:dyDescent="0.2">
      <c r="A161" s="14"/>
      <c r="B161" s="14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5.75" customHeight="1" x14ac:dyDescent="0.2">
      <c r="A162" s="14"/>
      <c r="B162" s="14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5.75" customHeight="1" x14ac:dyDescent="0.2">
      <c r="A163" s="14"/>
      <c r="B163" s="14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5.75" customHeight="1" x14ac:dyDescent="0.2">
      <c r="A164" s="14"/>
      <c r="B164" s="14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5.75" customHeight="1" x14ac:dyDescent="0.2">
      <c r="A165" s="14"/>
      <c r="B165" s="14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5.75" customHeight="1" x14ac:dyDescent="0.2">
      <c r="A166" s="14"/>
      <c r="B166" s="14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5.75" customHeight="1" x14ac:dyDescent="0.2">
      <c r="A167" s="14"/>
      <c r="B167" s="14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5.75" customHeight="1" x14ac:dyDescent="0.2">
      <c r="A168" s="14"/>
      <c r="B168" s="14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5.75" customHeight="1" x14ac:dyDescent="0.2">
      <c r="A169" s="14"/>
      <c r="B169" s="14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5.75" customHeight="1" x14ac:dyDescent="0.2">
      <c r="A170" s="14"/>
      <c r="B170" s="14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5.75" customHeight="1" x14ac:dyDescent="0.2">
      <c r="A171" s="14"/>
      <c r="B171" s="14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5.75" customHeight="1" x14ac:dyDescent="0.2">
      <c r="A172" s="14"/>
      <c r="B172" s="14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5.75" customHeight="1" x14ac:dyDescent="0.2">
      <c r="A173" s="14"/>
      <c r="B173" s="14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5.75" customHeight="1" x14ac:dyDescent="0.2">
      <c r="A174" s="14"/>
      <c r="B174" s="14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5.75" customHeight="1" x14ac:dyDescent="0.2">
      <c r="A175" s="14"/>
      <c r="B175" s="14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5.75" customHeight="1" x14ac:dyDescent="0.2">
      <c r="A176" s="14"/>
      <c r="B176" s="14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5.75" customHeight="1" x14ac:dyDescent="0.2">
      <c r="A177" s="14"/>
      <c r="B177" s="14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5.75" customHeight="1" x14ac:dyDescent="0.2">
      <c r="A178" s="14"/>
      <c r="B178" s="14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5.75" customHeight="1" x14ac:dyDescent="0.2">
      <c r="A179" s="14"/>
      <c r="B179" s="14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5.75" customHeight="1" x14ac:dyDescent="0.2">
      <c r="A180" s="14"/>
      <c r="B180" s="14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5.75" customHeight="1" x14ac:dyDescent="0.2">
      <c r="A181" s="14"/>
      <c r="B181" s="14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5.75" customHeight="1" x14ac:dyDescent="0.2">
      <c r="A182" s="14"/>
      <c r="B182" s="14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5.75" customHeight="1" x14ac:dyDescent="0.2">
      <c r="A183" s="14"/>
      <c r="B183" s="14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5.75" customHeight="1" x14ac:dyDescent="0.2">
      <c r="A184" s="14"/>
      <c r="B184" s="14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5.75" customHeight="1" x14ac:dyDescent="0.2">
      <c r="A185" s="14"/>
      <c r="B185" s="14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5.75" customHeight="1" x14ac:dyDescent="0.2">
      <c r="A186" s="14"/>
      <c r="B186" s="14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5.75" customHeight="1" x14ac:dyDescent="0.2">
      <c r="A187" s="14"/>
      <c r="B187" s="14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5.75" customHeight="1" x14ac:dyDescent="0.2">
      <c r="A188" s="14"/>
      <c r="B188" s="14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5.75" customHeight="1" x14ac:dyDescent="0.2">
      <c r="A189" s="14"/>
      <c r="B189" s="14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5.75" customHeight="1" x14ac:dyDescent="0.2">
      <c r="A190" s="14"/>
      <c r="B190" s="14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5.75" customHeight="1" x14ac:dyDescent="0.2">
      <c r="A191" s="14"/>
      <c r="B191" s="14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5.75" customHeight="1" x14ac:dyDescent="0.2">
      <c r="A192" s="14"/>
      <c r="B192" s="14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5.75" customHeight="1" x14ac:dyDescent="0.2">
      <c r="A193" s="14"/>
      <c r="B193" s="14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5.75" customHeight="1" x14ac:dyDescent="0.2">
      <c r="A194" s="14"/>
      <c r="B194" s="14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5.75" customHeight="1" x14ac:dyDescent="0.2">
      <c r="A195" s="14"/>
      <c r="B195" s="14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5.75" customHeight="1" x14ac:dyDescent="0.2">
      <c r="A196" s="14"/>
      <c r="B196" s="14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5.75" customHeight="1" x14ac:dyDescent="0.2">
      <c r="A197" s="14"/>
      <c r="B197" s="14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5.75" customHeight="1" x14ac:dyDescent="0.2">
      <c r="A198" s="14"/>
      <c r="B198" s="14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5.75" customHeight="1" x14ac:dyDescent="0.2">
      <c r="A199" s="14"/>
      <c r="B199" s="14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5.75" customHeight="1" x14ac:dyDescent="0.2">
      <c r="A200" s="14"/>
      <c r="B200" s="14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5.75" customHeight="1" x14ac:dyDescent="0.2">
      <c r="A201" s="14"/>
      <c r="B201" s="14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5.75" customHeight="1" x14ac:dyDescent="0.2">
      <c r="A202" s="14"/>
      <c r="B202" s="14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5.75" customHeight="1" x14ac:dyDescent="0.2">
      <c r="A203" s="14"/>
      <c r="B203" s="14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5.75" customHeight="1" x14ac:dyDescent="0.2">
      <c r="A204" s="14"/>
      <c r="B204" s="14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5.75" customHeight="1" x14ac:dyDescent="0.2">
      <c r="A205" s="14"/>
      <c r="B205" s="14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5.75" customHeight="1" x14ac:dyDescent="0.2">
      <c r="A206" s="14"/>
      <c r="B206" s="14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5.75" customHeight="1" x14ac:dyDescent="0.2">
      <c r="A207" s="14"/>
      <c r="B207" s="14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5.75" customHeight="1" x14ac:dyDescent="0.2">
      <c r="A208" s="14"/>
      <c r="B208" s="14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5.75" customHeight="1" x14ac:dyDescent="0.2">
      <c r="A209" s="14"/>
      <c r="B209" s="14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5.75" customHeight="1" x14ac:dyDescent="0.2">
      <c r="A210" s="14"/>
      <c r="B210" s="14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5.75" customHeight="1" x14ac:dyDescent="0.2">
      <c r="A211" s="14"/>
      <c r="B211" s="14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5.75" customHeight="1" x14ac:dyDescent="0.2">
      <c r="A212" s="14"/>
      <c r="B212" s="14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5.75" customHeight="1" x14ac:dyDescent="0.2">
      <c r="A213" s="14"/>
      <c r="B213" s="14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5.75" customHeight="1" x14ac:dyDescent="0.2">
      <c r="A214" s="14"/>
      <c r="B214" s="14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5.75" customHeight="1" x14ac:dyDescent="0.2">
      <c r="A215" s="14"/>
      <c r="B215" s="14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5.75" customHeight="1" x14ac:dyDescent="0.2">
      <c r="A216" s="14"/>
      <c r="B216" s="14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5.75" customHeight="1" x14ac:dyDescent="0.2">
      <c r="A217" s="14"/>
      <c r="B217" s="14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5.75" customHeight="1" x14ac:dyDescent="0.2">
      <c r="A218" s="14"/>
      <c r="B218" s="14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5.75" customHeight="1" x14ac:dyDescent="0.2">
      <c r="A219" s="14"/>
      <c r="B219" s="14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5.75" customHeight="1" x14ac:dyDescent="0.2">
      <c r="A220" s="14"/>
      <c r="B220" s="14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5.75" customHeight="1" x14ac:dyDescent="0.2">
      <c r="S221" s="21"/>
    </row>
    <row r="222" spans="1:33" ht="15.75" customHeight="1" x14ac:dyDescent="0.2">
      <c r="S222" s="21"/>
    </row>
    <row r="223" spans="1:33" ht="15.75" customHeight="1" x14ac:dyDescent="0.2">
      <c r="S223" s="21"/>
    </row>
    <row r="224" spans="1:33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20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10.6640625" customWidth="1"/>
    <col min="21" max="21" width="15.5" customWidth="1"/>
    <col min="22" max="22" width="3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Cabinet Hardware 25 Pack t bar 3 in.")</f>
        <v>Satin Cabinet Hardware 25 Pack t bar 3 in.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Info!B1:BJ5000""),2,FALSE),"""")"),"B01JMZWU74")</f>
        <v>B01JMZWU74</v>
      </c>
      <c r="B2" s="2" t="s">
        <v>1286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20.947504000000002</v>
      </c>
      <c r="D3" s="4">
        <f>SUM(D4:D99702)</f>
        <v>84</v>
      </c>
      <c r="E3" s="4"/>
      <c r="F3" s="5">
        <f t="shared" ref="F3:G3" si="0">SUM(F4:F99702)</f>
        <v>2355.7299999999996</v>
      </c>
      <c r="G3" s="5">
        <f t="shared" si="0"/>
        <v>-107.8</v>
      </c>
      <c r="H3" s="6">
        <f t="shared" ref="H3:H32" si="1">G3/F3*-1</f>
        <v>4.5760762056772215E-2</v>
      </c>
      <c r="I3" s="7">
        <f t="shared" ref="I3:I32" si="2">J3/F3</f>
        <v>0.15256581735364388</v>
      </c>
      <c r="J3" s="5">
        <f>SUM(J4:J99702)</f>
        <v>359.40387291449946</v>
      </c>
      <c r="K3" s="5">
        <f t="shared" ref="K3:K32" si="3">J3/D3</f>
        <v>4.2786175346964219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Sheet!a1:g5000""),2,FALSE),"""")"),"0.5 - March
0.5 - April
0.5 - May
0.5 - June
0.5 - July
0.5 - Aug
3 - Sept
3 - Oct
3 - Nov
2 - Dec
0.5 - Jan
0.5 - Feb")</f>
        <v>0.5 - March
0.5 - April
0.5 - May
0.5 - June
0.5 - July
0.5 - Aug
3 - Sept
3 - Oct
3 - Nov
2 - Dec
0.5 - Jan
0.5 -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QTY-30")</f>
        <v>Del QTY-30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QTY-140")</f>
        <v>US QTY-140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5</v>
      </c>
      <c r="X3" s="6">
        <f>W3/D3</f>
        <v>5.9523809523809521E-2</v>
      </c>
      <c r="Y3" s="5"/>
      <c r="Z3" s="4"/>
      <c r="AA3" s="4"/>
      <c r="AB3" s="4"/>
      <c r="AC3" s="4"/>
      <c r="AD3" s="5">
        <f>SUM(AD4:AD99702)</f>
        <v>-10.39827062258594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Info!B2:BZ3000""),37,FALSE)),"""")*-1"),-10.6253784)</f>
        <v>-10.625378400000001</v>
      </c>
      <c r="AG3" s="5">
        <f>SUM(AG4:AG99702)</f>
        <v>-4.0999999999999996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308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-10.436828205128204</v>
      </c>
      <c r="AG4" s="25">
        <v>0</v>
      </c>
    </row>
    <row r="5" spans="1:33" ht="15.75" customHeight="1" x14ac:dyDescent="0.2">
      <c r="A5" s="28" t="s">
        <v>35</v>
      </c>
      <c r="B5" s="28" t="s">
        <v>1287</v>
      </c>
      <c r="C5" s="15">
        <f t="shared" si="4"/>
        <v>26.99</v>
      </c>
      <c r="D5" s="29">
        <v>2</v>
      </c>
      <c r="E5" s="29">
        <v>0</v>
      </c>
      <c r="F5" s="30">
        <v>53.98</v>
      </c>
      <c r="G5" s="30">
        <v>0</v>
      </c>
      <c r="H5" s="31">
        <f t="shared" si="1"/>
        <v>0</v>
      </c>
      <c r="I5" s="31">
        <f t="shared" si="2"/>
        <v>0.18750436597797293</v>
      </c>
      <c r="J5" s="32">
        <f t="shared" si="5"/>
        <v>10.121485675490979</v>
      </c>
      <c r="K5" s="32">
        <f t="shared" si="3"/>
        <v>5.0607428377454893</v>
      </c>
      <c r="L5" s="29">
        <v>19</v>
      </c>
      <c r="M5" s="33">
        <f t="shared" si="6"/>
        <v>0.10526315789473684</v>
      </c>
      <c r="N5" s="29">
        <v>40</v>
      </c>
      <c r="O5" s="34">
        <f t="shared" ref="O5:P5" si="13">D5/7</f>
        <v>0.2857142857142857</v>
      </c>
      <c r="P5" s="34">
        <f t="shared" si="13"/>
        <v>0</v>
      </c>
      <c r="Q5" s="29">
        <f t="shared" si="8"/>
        <v>140</v>
      </c>
      <c r="R5" s="29"/>
      <c r="S5" s="35">
        <v>2.0512820512820502</v>
      </c>
      <c r="T5" s="28">
        <v>308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8.9803592120509854E-2</v>
      </c>
      <c r="AD5" s="39">
        <f t="shared" si="12"/>
        <v>-0.24785791425260717</v>
      </c>
      <c r="AE5" s="39">
        <v>-7.32</v>
      </c>
      <c r="AF5" s="39">
        <v>-10.436828205128204</v>
      </c>
      <c r="AG5" s="39">
        <v>0</v>
      </c>
    </row>
    <row r="6" spans="1:33" ht="15.75" customHeight="1" x14ac:dyDescent="0.2">
      <c r="A6" s="28" t="s">
        <v>37</v>
      </c>
      <c r="B6" s="28" t="s">
        <v>163</v>
      </c>
      <c r="C6" s="15">
        <f t="shared" si="4"/>
        <v>27.948333333333334</v>
      </c>
      <c r="D6" s="29">
        <v>6</v>
      </c>
      <c r="E6" s="29">
        <v>0</v>
      </c>
      <c r="F6" s="30">
        <v>167.69</v>
      </c>
      <c r="G6" s="30">
        <v>-23.25</v>
      </c>
      <c r="H6" s="31">
        <f t="shared" si="1"/>
        <v>0.13864869700041743</v>
      </c>
      <c r="I6" s="31">
        <f t="shared" si="2"/>
        <v>7.1577420503493125E-2</v>
      </c>
      <c r="J6" s="32">
        <f t="shared" si="5"/>
        <v>12.002817644230761</v>
      </c>
      <c r="K6" s="32">
        <f t="shared" si="3"/>
        <v>2.0004696073717936</v>
      </c>
      <c r="L6" s="29">
        <v>46</v>
      </c>
      <c r="M6" s="33">
        <f t="shared" si="6"/>
        <v>0.13043478260869565</v>
      </c>
      <c r="N6" s="29">
        <v>34</v>
      </c>
      <c r="O6" s="34">
        <f t="shared" ref="O6:P6" si="14">D6/7</f>
        <v>0.8571428571428571</v>
      </c>
      <c r="P6" s="34">
        <f t="shared" si="14"/>
        <v>0</v>
      </c>
      <c r="Q6" s="29">
        <f t="shared" si="8"/>
        <v>39</v>
      </c>
      <c r="R6" s="29"/>
      <c r="S6" s="35">
        <v>2.1675977653631202</v>
      </c>
      <c r="T6" s="28">
        <v>308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8.9699652777777777E-2</v>
      </c>
      <c r="AD6" s="39">
        <f t="shared" si="12"/>
        <v>-0.74271312499999997</v>
      </c>
      <c r="AE6" s="39">
        <v>-7.32</v>
      </c>
      <c r="AF6" s="39">
        <v>-10.436828205128204</v>
      </c>
      <c r="AG6" s="39">
        <v>0</v>
      </c>
    </row>
    <row r="7" spans="1:33" ht="15.75" customHeight="1" x14ac:dyDescent="0.2">
      <c r="A7" s="28" t="s">
        <v>39</v>
      </c>
      <c r="B7" s="28" t="s">
        <v>820</v>
      </c>
      <c r="C7" s="15">
        <f t="shared" si="4"/>
        <v>27.340000000000003</v>
      </c>
      <c r="D7" s="29">
        <v>12</v>
      </c>
      <c r="E7" s="29">
        <v>1</v>
      </c>
      <c r="F7" s="30">
        <v>328.08000000000004</v>
      </c>
      <c r="G7" s="30">
        <v>-10.169999999999998</v>
      </c>
      <c r="H7" s="31">
        <f t="shared" si="1"/>
        <v>3.0998536942209207E-2</v>
      </c>
      <c r="I7" s="31">
        <f t="shared" si="2"/>
        <v>0.16499218266417209</v>
      </c>
      <c r="J7" s="32">
        <f t="shared" si="5"/>
        <v>54.13063528846159</v>
      </c>
      <c r="K7" s="32">
        <f t="shared" si="3"/>
        <v>4.5108862740384659</v>
      </c>
      <c r="L7" s="29">
        <v>41</v>
      </c>
      <c r="M7" s="33">
        <f t="shared" si="6"/>
        <v>0.29268292682926828</v>
      </c>
      <c r="N7" s="29">
        <v>21</v>
      </c>
      <c r="O7" s="34">
        <f t="shared" ref="O7:P7" si="15">D7/7</f>
        <v>1.7142857142857142</v>
      </c>
      <c r="P7" s="34">
        <f t="shared" si="15"/>
        <v>0.14285714285714285</v>
      </c>
      <c r="Q7" s="29">
        <f t="shared" si="8"/>
        <v>11</v>
      </c>
      <c r="R7" s="29"/>
      <c r="S7" s="35">
        <v>3.1612903225806401</v>
      </c>
      <c r="T7" s="28">
        <v>308</v>
      </c>
      <c r="U7" s="36" t="s">
        <v>33</v>
      </c>
      <c r="V7" s="37" t="s">
        <v>38</v>
      </c>
      <c r="W7" s="28">
        <v>2</v>
      </c>
      <c r="X7" s="38">
        <f t="shared" si="9"/>
        <v>0.16666666666666666</v>
      </c>
      <c r="Y7" s="39">
        <f t="shared" si="10"/>
        <v>5.0849999999999991</v>
      </c>
      <c r="Z7" s="28">
        <v>0</v>
      </c>
      <c r="AA7" s="28" t="s">
        <v>34</v>
      </c>
      <c r="AB7" s="40">
        <f t="shared" si="11"/>
        <v>-0.69</v>
      </c>
      <c r="AC7" s="41">
        <v>8.9699652777777777E-2</v>
      </c>
      <c r="AD7" s="39">
        <f t="shared" si="12"/>
        <v>-1.4854262499999999</v>
      </c>
      <c r="AE7" s="39">
        <v>-7.32</v>
      </c>
      <c r="AF7" s="39">
        <v>-10.436828205128204</v>
      </c>
      <c r="AG7" s="39">
        <v>0</v>
      </c>
    </row>
    <row r="8" spans="1:33" ht="15.75" customHeight="1" x14ac:dyDescent="0.2">
      <c r="A8" s="28" t="s">
        <v>41</v>
      </c>
      <c r="B8" s="28" t="s">
        <v>154</v>
      </c>
      <c r="C8" s="15">
        <f t="shared" si="4"/>
        <v>29.818333333333332</v>
      </c>
      <c r="D8" s="29">
        <v>6</v>
      </c>
      <c r="E8" s="29">
        <v>0</v>
      </c>
      <c r="F8" s="30">
        <v>178.91</v>
      </c>
      <c r="G8" s="30">
        <v>0</v>
      </c>
      <c r="H8" s="31">
        <f t="shared" si="1"/>
        <v>0</v>
      </c>
      <c r="I8" s="31">
        <f t="shared" si="2"/>
        <v>0.25024194776703368</v>
      </c>
      <c r="J8" s="32">
        <f t="shared" si="5"/>
        <v>44.770786874999992</v>
      </c>
      <c r="K8" s="32">
        <f t="shared" si="3"/>
        <v>7.4617978124999986</v>
      </c>
      <c r="L8" s="29">
        <v>28</v>
      </c>
      <c r="M8" s="33">
        <f t="shared" si="6"/>
        <v>0.21428571428571427</v>
      </c>
      <c r="N8" s="29">
        <v>14</v>
      </c>
      <c r="O8" s="34">
        <f t="shared" ref="O8:P8" si="16">D8/7</f>
        <v>0.8571428571428571</v>
      </c>
      <c r="P8" s="34">
        <f t="shared" si="16"/>
        <v>0</v>
      </c>
      <c r="Q8" s="29">
        <f t="shared" si="8"/>
        <v>16</v>
      </c>
      <c r="R8" s="29"/>
      <c r="S8" s="35">
        <v>3.6571428571428499</v>
      </c>
      <c r="T8" s="28">
        <v>308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8.9699652777777777E-2</v>
      </c>
      <c r="AD8" s="39">
        <f t="shared" si="12"/>
        <v>-0.74271312499999997</v>
      </c>
      <c r="AE8" s="39">
        <v>-7.32</v>
      </c>
      <c r="AF8" s="39">
        <v>-10.44</v>
      </c>
      <c r="AG8" s="39">
        <v>0</v>
      </c>
    </row>
    <row r="9" spans="1:33" ht="15.75" customHeight="1" x14ac:dyDescent="0.2">
      <c r="A9" s="28" t="s">
        <v>43</v>
      </c>
      <c r="B9" s="28" t="s">
        <v>1288</v>
      </c>
      <c r="C9" s="15">
        <f t="shared" si="4"/>
        <v>29.99</v>
      </c>
      <c r="D9" s="29">
        <v>2</v>
      </c>
      <c r="E9" s="29">
        <v>3</v>
      </c>
      <c r="F9" s="30">
        <v>59.98</v>
      </c>
      <c r="G9" s="30">
        <v>0</v>
      </c>
      <c r="H9" s="31">
        <f t="shared" si="1"/>
        <v>0</v>
      </c>
      <c r="I9" s="31">
        <f t="shared" si="2"/>
        <v>0.24078501781577075</v>
      </c>
      <c r="J9" s="32">
        <f t="shared" si="5"/>
        <v>14.442285368589928</v>
      </c>
      <c r="K9" s="32">
        <f t="shared" si="3"/>
        <v>7.2211426842949642</v>
      </c>
      <c r="L9" s="29">
        <v>22</v>
      </c>
      <c r="M9" s="33">
        <f t="shared" si="6"/>
        <v>9.0909090909090912E-2</v>
      </c>
      <c r="N9" s="29">
        <v>9</v>
      </c>
      <c r="O9" s="34">
        <f t="shared" ref="O9:P9" si="17">D9/7</f>
        <v>0.2857142857142857</v>
      </c>
      <c r="P9" s="34">
        <f t="shared" si="17"/>
        <v>0.42857142857142855</v>
      </c>
      <c r="Q9" s="29">
        <f t="shared" si="8"/>
        <v>12</v>
      </c>
      <c r="R9" s="29"/>
      <c r="S9" s="35">
        <v>2.4380952380952299</v>
      </c>
      <c r="T9" s="28">
        <v>8008</v>
      </c>
      <c r="U9" s="36">
        <v>7700</v>
      </c>
      <c r="V9" s="37" t="s">
        <v>1289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8.9699652777777777E-2</v>
      </c>
      <c r="AD9" s="39">
        <f t="shared" si="12"/>
        <v>-0.24757104166666666</v>
      </c>
      <c r="AE9" s="39">
        <v>-7.32</v>
      </c>
      <c r="AF9" s="39">
        <v>-10.8265717948717</v>
      </c>
      <c r="AG9" s="39">
        <v>0</v>
      </c>
    </row>
    <row r="10" spans="1:33" ht="15.75" customHeight="1" x14ac:dyDescent="0.2">
      <c r="A10" s="28" t="s">
        <v>44</v>
      </c>
      <c r="B10" s="28" t="s">
        <v>1288</v>
      </c>
      <c r="C10" s="15">
        <f t="shared" si="4"/>
        <v>32.369999999999997</v>
      </c>
      <c r="D10" s="29">
        <v>1</v>
      </c>
      <c r="E10" s="29">
        <v>2</v>
      </c>
      <c r="F10" s="30">
        <v>32.369999999999997</v>
      </c>
      <c r="G10" s="30">
        <v>0</v>
      </c>
      <c r="H10" s="31">
        <f t="shared" si="1"/>
        <v>0</v>
      </c>
      <c r="I10" s="31">
        <f t="shared" si="2"/>
        <v>0.28557746939434553</v>
      </c>
      <c r="J10" s="32">
        <f t="shared" si="5"/>
        <v>9.2441426842949639</v>
      </c>
      <c r="K10" s="32">
        <f t="shared" si="3"/>
        <v>9.2441426842949639</v>
      </c>
      <c r="L10" s="29">
        <v>31</v>
      </c>
      <c r="M10" s="33">
        <f t="shared" si="6"/>
        <v>3.2258064516129031E-2</v>
      </c>
      <c r="N10" s="29">
        <v>6</v>
      </c>
      <c r="O10" s="34">
        <f t="shared" ref="O10:P10" si="18">D10/7</f>
        <v>0.14285714285714285</v>
      </c>
      <c r="P10" s="34">
        <f t="shared" si="18"/>
        <v>0.2857142857142857</v>
      </c>
      <c r="Q10" s="29">
        <f t="shared" si="8"/>
        <v>14</v>
      </c>
      <c r="R10" s="29"/>
      <c r="S10" s="35">
        <v>2.8260869565217299</v>
      </c>
      <c r="T10" s="28">
        <v>8008</v>
      </c>
      <c r="U10" s="36">
        <v>7700</v>
      </c>
      <c r="V10" s="37" t="s">
        <v>1290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8.9699652777777777E-2</v>
      </c>
      <c r="AD10" s="39">
        <f t="shared" si="12"/>
        <v>-0.12378552083333333</v>
      </c>
      <c r="AE10" s="39">
        <v>-7.32</v>
      </c>
      <c r="AF10" s="39">
        <v>-10.8265717948717</v>
      </c>
      <c r="AG10" s="39">
        <v>0</v>
      </c>
    </row>
    <row r="11" spans="1:33" ht="15.75" customHeight="1" x14ac:dyDescent="0.2">
      <c r="A11" s="28" t="s">
        <v>45</v>
      </c>
      <c r="B11" s="28" t="s">
        <v>1288</v>
      </c>
      <c r="C11" s="15">
        <f t="shared" si="4"/>
        <v>29.99</v>
      </c>
      <c r="D11" s="29">
        <v>2</v>
      </c>
      <c r="E11" s="29">
        <v>1</v>
      </c>
      <c r="F11" s="30">
        <v>59.98</v>
      </c>
      <c r="G11" s="30">
        <v>0</v>
      </c>
      <c r="H11" s="31">
        <f t="shared" si="1"/>
        <v>0</v>
      </c>
      <c r="I11" s="31">
        <f t="shared" si="2"/>
        <v>0.24078501781577075</v>
      </c>
      <c r="J11" s="32">
        <f t="shared" si="5"/>
        <v>14.442285368589928</v>
      </c>
      <c r="K11" s="32">
        <f t="shared" si="3"/>
        <v>7.2211426842949642</v>
      </c>
      <c r="L11" s="29">
        <v>24</v>
      </c>
      <c r="M11" s="33">
        <f t="shared" si="6"/>
        <v>8.3333333333333329E-2</v>
      </c>
      <c r="N11" s="29">
        <v>2</v>
      </c>
      <c r="O11" s="34">
        <f t="shared" ref="O11:P11" si="19">D11/7</f>
        <v>0.2857142857142857</v>
      </c>
      <c r="P11" s="34">
        <f t="shared" si="19"/>
        <v>0.14285714285714285</v>
      </c>
      <c r="Q11" s="29">
        <f t="shared" si="8"/>
        <v>4</v>
      </c>
      <c r="R11" s="29"/>
      <c r="S11" s="35">
        <v>3.57894736842105</v>
      </c>
      <c r="T11" s="28">
        <v>616</v>
      </c>
      <c r="U11" s="36">
        <v>308</v>
      </c>
      <c r="V11" s="37" t="s">
        <v>1291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8.9699652777777777E-2</v>
      </c>
      <c r="AD11" s="39">
        <f t="shared" si="12"/>
        <v>-0.24757104166666666</v>
      </c>
      <c r="AE11" s="39">
        <v>-7.32</v>
      </c>
      <c r="AF11" s="39">
        <v>-10.8265717948717</v>
      </c>
      <c r="AG11" s="39">
        <v>0</v>
      </c>
    </row>
    <row r="12" spans="1:33" ht="15.75" customHeight="1" x14ac:dyDescent="0.2">
      <c r="A12" s="28" t="s">
        <v>46</v>
      </c>
      <c r="B12" s="28"/>
      <c r="C12" s="15">
        <f t="shared" si="4"/>
        <v>32.26</v>
      </c>
      <c r="D12" s="29">
        <v>2</v>
      </c>
      <c r="E12" s="29">
        <v>1</v>
      </c>
      <c r="F12" s="30">
        <v>64.52</v>
      </c>
      <c r="G12" s="30">
        <v>0</v>
      </c>
      <c r="H12" s="31">
        <f t="shared" si="1"/>
        <v>0</v>
      </c>
      <c r="I12" s="31">
        <f t="shared" si="2"/>
        <v>0.28365290403890148</v>
      </c>
      <c r="J12" s="32">
        <f t="shared" si="5"/>
        <v>18.301285368589923</v>
      </c>
      <c r="K12" s="32">
        <f t="shared" si="3"/>
        <v>9.1506426842949615</v>
      </c>
      <c r="L12" s="29">
        <v>15</v>
      </c>
      <c r="M12" s="33">
        <f t="shared" si="6"/>
        <v>0.13333333333333333</v>
      </c>
      <c r="N12" s="29">
        <v>0</v>
      </c>
      <c r="O12" s="34">
        <f t="shared" ref="O12:P12" si="20">D12/7</f>
        <v>0.2857142857142857</v>
      </c>
      <c r="P12" s="34">
        <f t="shared" si="20"/>
        <v>0.14285714285714285</v>
      </c>
      <c r="Q12" s="29">
        <f t="shared" si="8"/>
        <v>0</v>
      </c>
      <c r="R12" s="29"/>
      <c r="S12" s="35" t="e">
        <v>#N/A</v>
      </c>
      <c r="T12" s="28">
        <v>308</v>
      </c>
      <c r="U12" s="36">
        <v>308</v>
      </c>
      <c r="V12" s="37" t="s">
        <v>1292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s">
        <v>34</v>
      </c>
      <c r="AB12" s="40">
        <f t="shared" si="11"/>
        <v>-0.69</v>
      </c>
      <c r="AC12" s="41">
        <v>8.9699652777777777E-2</v>
      </c>
      <c r="AD12" s="39">
        <f t="shared" si="12"/>
        <v>-0.24757104166666666</v>
      </c>
      <c r="AE12" s="39">
        <v>-7.32</v>
      </c>
      <c r="AF12" s="39">
        <v>-10.8265717948717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308</v>
      </c>
      <c r="U13" s="36">
        <v>308</v>
      </c>
      <c r="V13" s="37" t="s">
        <v>1293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-11.031699999999899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452</v>
      </c>
      <c r="U14" s="36">
        <v>308</v>
      </c>
      <c r="V14" s="37" t="s">
        <v>1293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-11.031699999999899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452</v>
      </c>
      <c r="U15" s="36">
        <v>308</v>
      </c>
      <c r="V15" s="37" t="s">
        <v>1293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-11.031699999999899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452</v>
      </c>
      <c r="U16" s="36">
        <v>308</v>
      </c>
      <c r="V16" s="37" t="s">
        <v>1293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-11.031699999999899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452</v>
      </c>
      <c r="U17" s="36">
        <v>308</v>
      </c>
      <c r="V17" s="37" t="s">
        <v>1293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-11.031699999999899</v>
      </c>
      <c r="AG17" s="39">
        <v>0</v>
      </c>
    </row>
    <row r="18" spans="1:33" ht="15.75" customHeight="1" x14ac:dyDescent="0.2">
      <c r="A18" s="28" t="s">
        <v>52</v>
      </c>
      <c r="B18" s="28" t="s">
        <v>1294</v>
      </c>
      <c r="C18" s="15">
        <f t="shared" si="4"/>
        <v>29.99</v>
      </c>
      <c r="D18" s="29">
        <v>2</v>
      </c>
      <c r="E18" s="29">
        <v>0</v>
      </c>
      <c r="F18" s="32">
        <v>59.98</v>
      </c>
      <c r="G18" s="30">
        <v>0</v>
      </c>
      <c r="H18" s="31">
        <f t="shared" si="1"/>
        <v>0</v>
      </c>
      <c r="I18" s="31">
        <f t="shared" si="2"/>
        <v>0.23394513101589748</v>
      </c>
      <c r="J18" s="32">
        <f t="shared" si="5"/>
        <v>14.03202895833353</v>
      </c>
      <c r="K18" s="32">
        <f t="shared" si="3"/>
        <v>7.0160144791667651</v>
      </c>
      <c r="L18" s="29">
        <v>9</v>
      </c>
      <c r="M18" s="33">
        <f t="shared" si="6"/>
        <v>0.22222222222222221</v>
      </c>
      <c r="N18" s="29">
        <v>170</v>
      </c>
      <c r="O18" s="34">
        <f t="shared" ref="O18:P18" si="26">D18/7</f>
        <v>0.2857142857142857</v>
      </c>
      <c r="P18" s="34">
        <f t="shared" si="26"/>
        <v>0</v>
      </c>
      <c r="Q18" s="29">
        <f t="shared" si="8"/>
        <v>595</v>
      </c>
      <c r="R18" s="29"/>
      <c r="S18" s="35">
        <v>0.72727272727272696</v>
      </c>
      <c r="T18" s="28">
        <v>144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8.9699652777777777E-2</v>
      </c>
      <c r="AD18" s="39">
        <f t="shared" si="12"/>
        <v>-0.24757104166666666</v>
      </c>
      <c r="AE18" s="39">
        <v>-7.32</v>
      </c>
      <c r="AF18" s="39">
        <v>-11.031699999999899</v>
      </c>
      <c r="AG18" s="39">
        <v>0</v>
      </c>
    </row>
    <row r="19" spans="1:33" ht="15.75" customHeight="1" x14ac:dyDescent="0.2">
      <c r="A19" s="28" t="s">
        <v>54</v>
      </c>
      <c r="B19" s="28" t="s">
        <v>742</v>
      </c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170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>
        <v>0.69642857142857095</v>
      </c>
      <c r="T19" s="28">
        <v>144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8.9699652777777777E-2</v>
      </c>
      <c r="AD19" s="39">
        <f t="shared" si="12"/>
        <v>0</v>
      </c>
      <c r="AE19" s="39">
        <v>-7.32</v>
      </c>
      <c r="AF19" s="39">
        <v>-11.031699999999999</v>
      </c>
      <c r="AG19" s="39">
        <v>0</v>
      </c>
    </row>
    <row r="20" spans="1:33" ht="15.75" customHeight="1" x14ac:dyDescent="0.2">
      <c r="A20" s="28" t="s">
        <v>55</v>
      </c>
      <c r="B20" s="28" t="s">
        <v>1174</v>
      </c>
      <c r="C20" s="15">
        <f t="shared" si="4"/>
        <v>32.590000000000003</v>
      </c>
      <c r="D20" s="29">
        <v>4</v>
      </c>
      <c r="E20" s="29">
        <v>0</v>
      </c>
      <c r="F20" s="32">
        <v>130.36000000000001</v>
      </c>
      <c r="G20" s="30">
        <v>-22.48</v>
      </c>
      <c r="H20" s="31">
        <f t="shared" si="1"/>
        <v>0.1724455354403191</v>
      </c>
      <c r="I20" s="31">
        <f t="shared" si="2"/>
        <v>0.11064788214687539</v>
      </c>
      <c r="J20" s="32">
        <f t="shared" si="5"/>
        <v>14.424057916666678</v>
      </c>
      <c r="K20" s="32">
        <f t="shared" si="3"/>
        <v>3.6060144791666695</v>
      </c>
      <c r="L20" s="29">
        <v>22</v>
      </c>
      <c r="M20" s="33">
        <f t="shared" si="6"/>
        <v>0.18181818181818182</v>
      </c>
      <c r="N20" s="29">
        <v>162</v>
      </c>
      <c r="O20" s="34">
        <f t="shared" ref="O20:P20" si="28">D20/7</f>
        <v>0.5714285714285714</v>
      </c>
      <c r="P20" s="34">
        <f t="shared" si="28"/>
        <v>0</v>
      </c>
      <c r="Q20" s="29">
        <f t="shared" si="8"/>
        <v>283</v>
      </c>
      <c r="R20" s="29"/>
      <c r="S20" s="35">
        <v>0.60416666666666596</v>
      </c>
      <c r="T20" s="28">
        <v>144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8.9699652777777777E-2</v>
      </c>
      <c r="AD20" s="39">
        <f t="shared" si="12"/>
        <v>-0.49514208333333332</v>
      </c>
      <c r="AE20" s="39">
        <v>-7.32</v>
      </c>
      <c r="AF20" s="39">
        <v>-11.031699999999999</v>
      </c>
      <c r="AG20" s="39">
        <v>0</v>
      </c>
    </row>
    <row r="21" spans="1:33" ht="15.75" customHeight="1" x14ac:dyDescent="0.2">
      <c r="A21" s="28" t="s">
        <v>56</v>
      </c>
      <c r="B21" s="28"/>
      <c r="C21" s="15">
        <f t="shared" si="4"/>
        <v>32.730000000000004</v>
      </c>
      <c r="D21" s="29">
        <v>9</v>
      </c>
      <c r="E21" s="29">
        <v>0</v>
      </c>
      <c r="F21" s="32">
        <v>294.57000000000005</v>
      </c>
      <c r="G21" s="30">
        <v>-13.32</v>
      </c>
      <c r="H21" s="31">
        <f t="shared" si="1"/>
        <v>4.521845401772074E-2</v>
      </c>
      <c r="I21" s="31">
        <f t="shared" si="2"/>
        <v>0.23011552538445887</v>
      </c>
      <c r="J21" s="32">
        <f t="shared" si="5"/>
        <v>67.785130312500058</v>
      </c>
      <c r="K21" s="32">
        <f t="shared" si="3"/>
        <v>7.5316811458333399</v>
      </c>
      <c r="L21" s="29">
        <v>16</v>
      </c>
      <c r="M21" s="33">
        <f t="shared" si="6"/>
        <v>0.5625</v>
      </c>
      <c r="N21" s="29">
        <v>159</v>
      </c>
      <c r="O21" s="34">
        <f t="shared" ref="O21:P21" si="29">D21/7</f>
        <v>1.2857142857142858</v>
      </c>
      <c r="P21" s="34">
        <f t="shared" si="29"/>
        <v>0</v>
      </c>
      <c r="Q21" s="29">
        <f t="shared" si="8"/>
        <v>123</v>
      </c>
      <c r="R21" s="29"/>
      <c r="S21" s="35">
        <v>0.64864864864864802</v>
      </c>
      <c r="T21" s="28">
        <v>144</v>
      </c>
      <c r="U21" s="36" t="s">
        <v>33</v>
      </c>
      <c r="V21" s="37" t="s">
        <v>33</v>
      </c>
      <c r="W21" s="28">
        <v>3</v>
      </c>
      <c r="X21" s="38">
        <f t="shared" si="9"/>
        <v>0.33333333333333331</v>
      </c>
      <c r="Y21" s="39">
        <f t="shared" si="10"/>
        <v>4.4400000000000004</v>
      </c>
      <c r="Z21" s="28">
        <v>0</v>
      </c>
      <c r="AA21" s="28" t="s">
        <v>34</v>
      </c>
      <c r="AB21" s="40">
        <f t="shared" si="11"/>
        <v>-0.69</v>
      </c>
      <c r="AC21" s="41">
        <v>8.9699652777777777E-2</v>
      </c>
      <c r="AD21" s="39">
        <f t="shared" si="12"/>
        <v>-1.1140696875</v>
      </c>
      <c r="AE21" s="39">
        <v>-7.32</v>
      </c>
      <c r="AF21" s="39">
        <v>-11.031699999999999</v>
      </c>
      <c r="AG21" s="39">
        <v>-3</v>
      </c>
    </row>
    <row r="22" spans="1:33" ht="15.75" customHeight="1" x14ac:dyDescent="0.2">
      <c r="A22" s="28" t="s">
        <v>57</v>
      </c>
      <c r="B22" s="28" t="s">
        <v>1295</v>
      </c>
      <c r="C22" s="15">
        <f t="shared" si="4"/>
        <v>30.09</v>
      </c>
      <c r="D22" s="29">
        <v>1</v>
      </c>
      <c r="E22" s="29">
        <v>1</v>
      </c>
      <c r="F22" s="30">
        <v>30.09</v>
      </c>
      <c r="G22" s="30">
        <v>0</v>
      </c>
      <c r="H22" s="31">
        <f t="shared" si="1"/>
        <v>0</v>
      </c>
      <c r="I22" s="31">
        <f t="shared" si="2"/>
        <v>0.23599250512351833</v>
      </c>
      <c r="J22" s="32">
        <f t="shared" si="5"/>
        <v>7.1010144791666665</v>
      </c>
      <c r="K22" s="32">
        <f t="shared" si="3"/>
        <v>7.1010144791666665</v>
      </c>
      <c r="L22" s="29">
        <v>5</v>
      </c>
      <c r="M22" s="33">
        <f t="shared" si="6"/>
        <v>0.2</v>
      </c>
      <c r="N22" s="29">
        <v>153</v>
      </c>
      <c r="O22" s="34">
        <f t="shared" ref="O22:P22" si="30">D22/7</f>
        <v>0.14285714285714285</v>
      </c>
      <c r="P22" s="34">
        <f t="shared" si="30"/>
        <v>0.14285714285714285</v>
      </c>
      <c r="Q22" s="29">
        <f t="shared" si="8"/>
        <v>535</v>
      </c>
      <c r="R22" s="29"/>
      <c r="S22" s="35">
        <v>0.29971181556195903</v>
      </c>
      <c r="T22" s="28">
        <v>144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8.9699652777777777E-2</v>
      </c>
      <c r="AD22" s="39">
        <f t="shared" si="12"/>
        <v>-0.12378552083333333</v>
      </c>
      <c r="AE22" s="39">
        <v>-7.32</v>
      </c>
      <c r="AF22" s="39">
        <v>-11.031699999999999</v>
      </c>
      <c r="AG22" s="39">
        <v>0</v>
      </c>
    </row>
    <row r="23" spans="1:33" ht="15.75" customHeight="1" x14ac:dyDescent="0.2">
      <c r="A23" s="28" t="s">
        <v>58</v>
      </c>
      <c r="B23" s="28" t="s">
        <v>1296</v>
      </c>
      <c r="C23" s="15">
        <f t="shared" si="4"/>
        <v>37.520000000000003</v>
      </c>
      <c r="D23" s="29">
        <v>2</v>
      </c>
      <c r="E23" s="29">
        <v>0</v>
      </c>
      <c r="F23" s="32">
        <v>75.040000000000006</v>
      </c>
      <c r="G23" s="30">
        <v>-30.16</v>
      </c>
      <c r="H23" s="31">
        <f t="shared" si="1"/>
        <v>0.40191897654584219</v>
      </c>
      <c r="I23" s="31">
        <f t="shared" si="2"/>
        <v>-4.4335968039267801E-2</v>
      </c>
      <c r="J23" s="32">
        <f t="shared" si="5"/>
        <v>-3.3269710416666558</v>
      </c>
      <c r="K23" s="32">
        <f t="shared" si="3"/>
        <v>-1.6634855208333279</v>
      </c>
      <c r="L23" s="29">
        <v>26</v>
      </c>
      <c r="M23" s="33">
        <f t="shared" si="6"/>
        <v>7.6923076923076927E-2</v>
      </c>
      <c r="N23" s="29">
        <v>152</v>
      </c>
      <c r="O23" s="34">
        <f t="shared" ref="O23:P23" si="31">D23/7</f>
        <v>0.2857142857142857</v>
      </c>
      <c r="P23" s="34">
        <f t="shared" si="31"/>
        <v>0</v>
      </c>
      <c r="Q23" s="29">
        <f t="shared" si="8"/>
        <v>532</v>
      </c>
      <c r="R23" s="29"/>
      <c r="S23" s="35">
        <v>0.27299703264094899</v>
      </c>
      <c r="T23" s="28">
        <v>144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8.9699652777777777E-2</v>
      </c>
      <c r="AD23" s="39">
        <f t="shared" si="12"/>
        <v>-0.24757104166666666</v>
      </c>
      <c r="AE23" s="39">
        <v>-7.32</v>
      </c>
      <c r="AF23" s="39">
        <v>-11.031699999999999</v>
      </c>
      <c r="AG23" s="39">
        <v>0</v>
      </c>
    </row>
    <row r="24" spans="1:33" ht="15.75" customHeight="1" x14ac:dyDescent="0.2">
      <c r="A24" s="28" t="s">
        <v>59</v>
      </c>
      <c r="B24" s="28" t="s">
        <v>154</v>
      </c>
      <c r="C24" s="15">
        <f t="shared" si="4"/>
        <v>22.515454545454546</v>
      </c>
      <c r="D24" s="29">
        <v>11</v>
      </c>
      <c r="E24" s="29">
        <v>3</v>
      </c>
      <c r="F24" s="32">
        <v>247.67000000000002</v>
      </c>
      <c r="G24" s="32">
        <v>-8.42</v>
      </c>
      <c r="H24" s="31">
        <f t="shared" si="1"/>
        <v>3.3996850648039728E-2</v>
      </c>
      <c r="I24" s="31">
        <f t="shared" si="2"/>
        <v>-9.0073110557057218E-3</v>
      </c>
      <c r="J24" s="32">
        <f t="shared" si="5"/>
        <v>-2.2308407291666361</v>
      </c>
      <c r="K24" s="32">
        <f t="shared" si="3"/>
        <v>-0.20280370265151237</v>
      </c>
      <c r="L24" s="29">
        <v>29</v>
      </c>
      <c r="M24" s="33">
        <f t="shared" si="6"/>
        <v>0.37931034482758619</v>
      </c>
      <c r="N24" s="29">
        <v>138</v>
      </c>
      <c r="O24" s="34">
        <f t="shared" ref="O24:P24" si="32">D24/7</f>
        <v>1.5714285714285714</v>
      </c>
      <c r="P24" s="34">
        <f t="shared" si="32"/>
        <v>0.42857142857142855</v>
      </c>
      <c r="Q24" s="29">
        <f t="shared" si="8"/>
        <v>69</v>
      </c>
      <c r="R24" s="29"/>
      <c r="S24" s="35">
        <v>0.28915662650602397</v>
      </c>
      <c r="T24" s="28">
        <v>144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8.9699652777777777E-2</v>
      </c>
      <c r="AD24" s="39">
        <f t="shared" si="12"/>
        <v>-1.3616407291666666</v>
      </c>
      <c r="AE24" s="39">
        <v>-7.32</v>
      </c>
      <c r="AF24" s="39">
        <v>-11.031699999999999</v>
      </c>
      <c r="AG24" s="39">
        <v>-1.1000000000000001</v>
      </c>
    </row>
    <row r="25" spans="1:33" ht="15.75" customHeight="1" x14ac:dyDescent="0.2">
      <c r="A25" s="14" t="s">
        <v>60</v>
      </c>
      <c r="B25" s="28" t="s">
        <v>154</v>
      </c>
      <c r="C25" s="15">
        <f t="shared" si="4"/>
        <v>29.99</v>
      </c>
      <c r="D25" s="16">
        <v>4</v>
      </c>
      <c r="E25" s="16">
        <v>0</v>
      </c>
      <c r="F25" s="17">
        <v>119.96</v>
      </c>
      <c r="G25" s="17">
        <v>0</v>
      </c>
      <c r="H25" s="31">
        <f t="shared" si="1"/>
        <v>0</v>
      </c>
      <c r="I25" s="31">
        <f t="shared" si="2"/>
        <v>0.2340018165777481</v>
      </c>
      <c r="J25" s="32">
        <f t="shared" si="5"/>
        <v>28.070857916666661</v>
      </c>
      <c r="K25" s="32">
        <f t="shared" si="3"/>
        <v>7.0177144791666652</v>
      </c>
      <c r="L25" s="16">
        <v>6</v>
      </c>
      <c r="M25" s="33">
        <f t="shared" si="6"/>
        <v>0.66666666666666663</v>
      </c>
      <c r="N25" s="16">
        <v>134</v>
      </c>
      <c r="O25" s="34">
        <f t="shared" ref="O25:P25" si="33">D25/7</f>
        <v>0.5714285714285714</v>
      </c>
      <c r="P25" s="34">
        <f t="shared" si="33"/>
        <v>0</v>
      </c>
      <c r="Q25" s="29">
        <f t="shared" si="8"/>
        <v>234</v>
      </c>
      <c r="R25" s="29"/>
      <c r="S25" s="21">
        <v>0.48684210526315791</v>
      </c>
      <c r="T25" s="28">
        <v>144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8.9699652777777777E-2</v>
      </c>
      <c r="AD25" s="39">
        <f t="shared" si="12"/>
        <v>-0.49514208333333332</v>
      </c>
      <c r="AE25" s="25">
        <v>-7.32</v>
      </c>
      <c r="AF25" s="25">
        <v>-11.03</v>
      </c>
      <c r="AG25" s="25">
        <v>0</v>
      </c>
    </row>
    <row r="26" spans="1:33" ht="15.75" customHeight="1" x14ac:dyDescent="0.2">
      <c r="A26" s="14" t="s">
        <v>61</v>
      </c>
      <c r="B26" s="14" t="s">
        <v>1297</v>
      </c>
      <c r="C26" s="15">
        <f t="shared" si="4"/>
        <v>27.6</v>
      </c>
      <c r="D26" s="16">
        <v>1</v>
      </c>
      <c r="E26" s="16">
        <v>3</v>
      </c>
      <c r="F26" s="17">
        <v>27.6</v>
      </c>
      <c r="G26" s="17">
        <v>0</v>
      </c>
      <c r="H26" s="31">
        <f t="shared" si="1"/>
        <v>0</v>
      </c>
      <c r="I26" s="31">
        <f t="shared" si="2"/>
        <v>0.18567081446256406</v>
      </c>
      <c r="J26" s="32">
        <f t="shared" si="5"/>
        <v>5.1245144791667681</v>
      </c>
      <c r="K26" s="32">
        <f t="shared" si="3"/>
        <v>5.1245144791667681</v>
      </c>
      <c r="L26" s="16">
        <v>6</v>
      </c>
      <c r="M26" s="33">
        <f t="shared" si="6"/>
        <v>0.16666666666666666</v>
      </c>
      <c r="N26" s="16">
        <v>132</v>
      </c>
      <c r="O26" s="34">
        <f t="shared" ref="O26:P26" si="34">D26/7</f>
        <v>0.14285714285714285</v>
      </c>
      <c r="P26" s="34">
        <f t="shared" si="34"/>
        <v>0.42857142857142855</v>
      </c>
      <c r="Q26" s="29">
        <f t="shared" si="8"/>
        <v>231</v>
      </c>
      <c r="R26" s="29"/>
      <c r="S26" s="21">
        <v>0.53061224489795922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8.9699652777777777E-2</v>
      </c>
      <c r="AD26" s="39">
        <f t="shared" si="12"/>
        <v>-0.12378552083333333</v>
      </c>
      <c r="AE26" s="25">
        <v>-7.18</v>
      </c>
      <c r="AF26" s="25">
        <v>-11.031699999999899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25.25</v>
      </c>
      <c r="D27" s="16">
        <v>3</v>
      </c>
      <c r="E27" s="16">
        <v>1</v>
      </c>
      <c r="F27" s="17">
        <v>75.75</v>
      </c>
      <c r="G27" s="17">
        <v>0</v>
      </c>
      <c r="H27" s="31">
        <f t="shared" si="1"/>
        <v>0</v>
      </c>
      <c r="I27" s="31">
        <f t="shared" si="2"/>
        <v>0.12384215759076311</v>
      </c>
      <c r="J27" s="32">
        <f t="shared" si="5"/>
        <v>9.3810434375003062</v>
      </c>
      <c r="K27" s="32">
        <f t="shared" si="3"/>
        <v>3.1270144791667689</v>
      </c>
      <c r="L27" s="16">
        <v>14</v>
      </c>
      <c r="M27" s="33">
        <f t="shared" si="6"/>
        <v>0.21428571428571427</v>
      </c>
      <c r="N27" s="16">
        <v>129</v>
      </c>
      <c r="O27" s="34">
        <f t="shared" ref="O27:P27" si="35">D27/7</f>
        <v>0.42857142857142855</v>
      </c>
      <c r="P27" s="34">
        <f t="shared" si="35"/>
        <v>0.14285714285714285</v>
      </c>
      <c r="Q27" s="29">
        <f t="shared" si="8"/>
        <v>225</v>
      </c>
      <c r="R27" s="29"/>
      <c r="S27" s="21">
        <v>0.36521739130434783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8.9699652777777777E-2</v>
      </c>
      <c r="AD27" s="39">
        <f t="shared" si="12"/>
        <v>-0.37135656249999999</v>
      </c>
      <c r="AE27" s="25">
        <v>-7.18</v>
      </c>
      <c r="AF27" s="25">
        <v>-11.031699999999899</v>
      </c>
      <c r="AG27" s="25">
        <v>0</v>
      </c>
    </row>
    <row r="28" spans="1:33" ht="15.75" customHeight="1" x14ac:dyDescent="0.2">
      <c r="A28" s="14" t="s">
        <v>63</v>
      </c>
      <c r="B28" s="14" t="s">
        <v>1298</v>
      </c>
      <c r="C28" s="15">
        <f t="shared" si="4"/>
        <v>24.493333333333336</v>
      </c>
      <c r="D28" s="16">
        <v>6</v>
      </c>
      <c r="E28" s="16">
        <v>5</v>
      </c>
      <c r="F28" s="17">
        <v>146.96</v>
      </c>
      <c r="G28" s="17">
        <v>0</v>
      </c>
      <c r="H28" s="31">
        <f t="shared" si="1"/>
        <v>0</v>
      </c>
      <c r="I28" s="31">
        <f t="shared" si="2"/>
        <v>0.10140913769053214</v>
      </c>
      <c r="J28" s="32">
        <f t="shared" si="5"/>
        <v>14.903086875000605</v>
      </c>
      <c r="K28" s="32">
        <f t="shared" si="3"/>
        <v>2.4838478125001009</v>
      </c>
      <c r="L28" s="16">
        <v>12</v>
      </c>
      <c r="M28" s="33">
        <f t="shared" si="6"/>
        <v>0.5</v>
      </c>
      <c r="N28" s="16">
        <v>115</v>
      </c>
      <c r="O28" s="34">
        <f t="shared" ref="O28:P28" si="36">D28/7</f>
        <v>0.8571428571428571</v>
      </c>
      <c r="P28" s="34">
        <f t="shared" si="36"/>
        <v>0.7142857142857143</v>
      </c>
      <c r="Q28" s="29">
        <f t="shared" si="8"/>
        <v>73</v>
      </c>
      <c r="R28" s="29"/>
      <c r="S28" s="21">
        <v>0.4642857142857143</v>
      </c>
      <c r="T28" s="14" t="s">
        <v>33</v>
      </c>
      <c r="U28" s="22" t="s">
        <v>33</v>
      </c>
      <c r="V28" s="43" t="s">
        <v>1159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8.9699652777777777E-2</v>
      </c>
      <c r="AD28" s="39">
        <f t="shared" si="12"/>
        <v>-0.74271312499999997</v>
      </c>
      <c r="AE28" s="25">
        <v>-7.18</v>
      </c>
      <c r="AF28" s="25">
        <v>-11.031699999999899</v>
      </c>
      <c r="AG28" s="25">
        <v>0</v>
      </c>
    </row>
    <row r="29" spans="1:33" ht="15.75" customHeight="1" x14ac:dyDescent="0.2">
      <c r="A29" s="14" t="s">
        <v>65</v>
      </c>
      <c r="B29" s="14" t="s">
        <v>1299</v>
      </c>
      <c r="C29" s="15">
        <f t="shared" si="4"/>
        <v>25.99</v>
      </c>
      <c r="D29" s="16">
        <v>1</v>
      </c>
      <c r="E29" s="16">
        <v>3</v>
      </c>
      <c r="F29" s="17">
        <v>25.99</v>
      </c>
      <c r="G29" s="17">
        <v>0</v>
      </c>
      <c r="H29" s="31">
        <f t="shared" si="1"/>
        <v>0</v>
      </c>
      <c r="I29" s="31">
        <f t="shared" si="2"/>
        <v>9.1414908923303728E-2</v>
      </c>
      <c r="J29" s="32">
        <f t="shared" si="5"/>
        <v>2.3758734829166639</v>
      </c>
      <c r="K29" s="32">
        <f t="shared" si="3"/>
        <v>2.3758734829166639</v>
      </c>
      <c r="L29" s="16">
        <v>8</v>
      </c>
      <c r="M29" s="33">
        <f t="shared" si="6"/>
        <v>0.125</v>
      </c>
      <c r="N29" s="16">
        <v>111</v>
      </c>
      <c r="O29" s="34">
        <f t="shared" ref="O29:P29" si="37">D29/7</f>
        <v>0.14285714285714285</v>
      </c>
      <c r="P29" s="34">
        <f t="shared" si="37"/>
        <v>0.42857142857142855</v>
      </c>
      <c r="Q29" s="29">
        <f t="shared" si="8"/>
        <v>194</v>
      </c>
      <c r="R29" s="29"/>
      <c r="S29" s="21">
        <v>0.56867469879518073</v>
      </c>
      <c r="T29" s="14" t="s">
        <v>33</v>
      </c>
      <c r="U29" s="22" t="s">
        <v>33</v>
      </c>
      <c r="V29" s="43" t="s">
        <v>1159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8.9699652777777777E-2</v>
      </c>
      <c r="AD29" s="39">
        <f t="shared" si="12"/>
        <v>-0.12378552083333333</v>
      </c>
      <c r="AE29" s="25">
        <v>-7.18</v>
      </c>
      <c r="AF29" s="25">
        <v>-12.41184099625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25.483333333333334</v>
      </c>
      <c r="D30" s="16">
        <v>3</v>
      </c>
      <c r="E30" s="16">
        <v>0</v>
      </c>
      <c r="F30" s="17">
        <v>76.45</v>
      </c>
      <c r="G30" s="17">
        <v>0</v>
      </c>
      <c r="H30" s="31">
        <f t="shared" si="1"/>
        <v>0</v>
      </c>
      <c r="I30" s="31">
        <f t="shared" si="2"/>
        <v>0.14643568655984304</v>
      </c>
      <c r="J30" s="32">
        <f t="shared" si="5"/>
        <v>11.195008237500002</v>
      </c>
      <c r="K30" s="32">
        <f t="shared" si="3"/>
        <v>3.7316694125000005</v>
      </c>
      <c r="L30" s="16">
        <v>13</v>
      </c>
      <c r="M30" s="33">
        <f t="shared" si="6"/>
        <v>0.23076923076923078</v>
      </c>
      <c r="N30" s="16">
        <v>107</v>
      </c>
      <c r="O30" s="34">
        <f t="shared" ref="O30:P30" si="38">D30/7</f>
        <v>0.42857142857142855</v>
      </c>
      <c r="P30" s="34">
        <f t="shared" si="38"/>
        <v>0</v>
      </c>
      <c r="Q30" s="29">
        <f t="shared" si="8"/>
        <v>249</v>
      </c>
      <c r="R30" s="29"/>
      <c r="S30" s="21">
        <v>0.59512195121951217</v>
      </c>
      <c r="T30" s="14" t="s">
        <v>33</v>
      </c>
      <c r="U30" s="22" t="s">
        <v>33</v>
      </c>
      <c r="V30" s="43" t="s">
        <v>1159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8.9699652777777777E-2</v>
      </c>
      <c r="AD30" s="39">
        <f t="shared" si="12"/>
        <v>-0.37135656249999999</v>
      </c>
      <c r="AE30" s="25">
        <v>-7.18</v>
      </c>
      <c r="AF30" s="25">
        <v>-10.625378400000001</v>
      </c>
      <c r="AG30" s="25">
        <v>0</v>
      </c>
    </row>
    <row r="31" spans="1:33" ht="15.75" customHeight="1" x14ac:dyDescent="0.2">
      <c r="A31" s="14" t="s">
        <v>67</v>
      </c>
      <c r="B31" s="49" t="s">
        <v>1300</v>
      </c>
      <c r="C31" s="15">
        <f t="shared" si="4"/>
        <v>24.950000000000003</v>
      </c>
      <c r="D31" s="16">
        <v>4</v>
      </c>
      <c r="E31" s="16">
        <v>1</v>
      </c>
      <c r="F31" s="17">
        <v>99.800000000000011</v>
      </c>
      <c r="G31" s="44">
        <v>0</v>
      </c>
      <c r="H31" s="31">
        <f t="shared" si="1"/>
        <v>0</v>
      </c>
      <c r="I31" s="31">
        <f t="shared" si="2"/>
        <v>0.13139623563794259</v>
      </c>
      <c r="J31" s="32">
        <f t="shared" si="5"/>
        <v>13.113344316666671</v>
      </c>
      <c r="K31" s="32">
        <f t="shared" si="3"/>
        <v>3.2783360791666678</v>
      </c>
      <c r="L31" s="16">
        <v>23</v>
      </c>
      <c r="M31" s="33">
        <f t="shared" si="6"/>
        <v>0.17391304347826086</v>
      </c>
      <c r="N31" s="16">
        <v>102</v>
      </c>
      <c r="O31" s="34">
        <f t="shared" ref="O31:P32" si="39">D31/7</f>
        <v>0.5714285714285714</v>
      </c>
      <c r="P31" s="34">
        <f t="shared" si="39"/>
        <v>0.14285714285714285</v>
      </c>
      <c r="Q31" s="29">
        <f t="shared" si="8"/>
        <v>142</v>
      </c>
      <c r="R31" s="29"/>
      <c r="S31" s="21">
        <v>0.46560846560846503</v>
      </c>
      <c r="T31" s="14">
        <v>144</v>
      </c>
      <c r="U31" s="22" t="s">
        <v>33</v>
      </c>
      <c r="V31" s="43" t="s">
        <v>1159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8.9699652777777777E-2</v>
      </c>
      <c r="AD31" s="39">
        <f t="shared" si="12"/>
        <v>-0.49514208333333332</v>
      </c>
      <c r="AE31" s="45">
        <v>-7.18</v>
      </c>
      <c r="AF31" s="45">
        <v>-10.625378400000002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3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100</v>
      </c>
      <c r="O32" s="34">
        <f t="shared" si="39"/>
        <v>0</v>
      </c>
      <c r="P32" s="34">
        <f t="shared" si="39"/>
        <v>0.42857142857142855</v>
      </c>
      <c r="Q32" s="29">
        <f t="shared" si="8"/>
        <v>233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0.48638838475499091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8.9699652777777777E-2</v>
      </c>
      <c r="AD32" s="39">
        <f t="shared" si="12"/>
        <v>0</v>
      </c>
      <c r="AE32" s="60">
        <v>-7.18</v>
      </c>
      <c r="AF32" s="60">
        <v>-10.625378400000001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1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- 3 Inch Bar - 5 Pack of Kitchen Cabinet Hardware")</f>
        <v>Satin Nickel Kitchen Cabinet Pulls - 3 Inch Bar - 5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Info!B1:BJ5000""),2,FALSE),"""")"),"B077S5HTD4")</f>
        <v>B077S5HTD4</v>
      </c>
      <c r="B2" s="2" t="s">
        <v>1301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0.94395882352941063</v>
      </c>
      <c r="D3" s="4">
        <f>SUM(D4:D99702)</f>
        <v>0</v>
      </c>
      <c r="E3" s="4"/>
      <c r="F3" s="5">
        <f t="shared" ref="F3:G3" si="0">SUM(F4:F99702)</f>
        <v>0</v>
      </c>
      <c r="G3" s="5">
        <f t="shared" si="0"/>
        <v>0</v>
      </c>
      <c r="H3" s="6" t="e">
        <f t="shared" ref="H3:H32" si="1">G3/F3*-1</f>
        <v>#DIV/0!</v>
      </c>
      <c r="I3" s="7" t="e">
        <f t="shared" ref="I3:I32" si="2">J3/F3</f>
        <v>#DIV/0!</v>
      </c>
      <c r="J3" s="5">
        <f>SUM(J4:J99702)</f>
        <v>0</v>
      </c>
      <c r="K3" s="5" t="e">
        <f t="shared" ref="K3:K32" si="3">J3/D3</f>
        <v>#DIV/0!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 t="e">
        <f>W3/D3</f>
        <v>#DIV/0!</v>
      </c>
      <c r="Y3" s="5"/>
      <c r="Z3" s="4"/>
      <c r="AA3" s="4"/>
      <c r="AB3" s="4"/>
      <c r="AC3" s="4"/>
      <c r="AD3" s="5">
        <f>SUM(AD4:AD99702)</f>
        <v>0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Info!B2:BZ3000""),37,FALSE)),"""")*-1"),-0.802364999999999)</f>
        <v>-0.802364999999999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 t="s">
        <v>33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-1.302365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 t="s">
        <v>33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-1.302365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 t="s">
        <v>33</v>
      </c>
      <c r="U6" s="36" t="s">
        <v>33</v>
      </c>
      <c r="V6" s="37" t="s">
        <v>33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-1.302365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 t="s">
        <v>33</v>
      </c>
      <c r="U7" s="36" t="s">
        <v>33</v>
      </c>
      <c r="V7" s="37" t="s">
        <v>33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-1.302365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 t="s">
        <v>33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-1.3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 t="s">
        <v>33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-0.802364999999999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 t="s">
        <v>33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-0.802364999999999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 t="s">
        <v>33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-0.802364999999999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 t="s">
        <v>33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-0.802364999999999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 t="s">
        <v>33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-0.802364999999999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 t="s">
        <v>33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-0.802364999999999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 t="s">
        <v>33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-0.802364999999999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 t="s">
        <v>33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-0.802364999999999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 t="s">
        <v>33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-0.802364999999999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 t="s">
        <v>33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-0.802364999999999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 t="s">
        <v>33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-0.80236499999999988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 t="s">
        <v>33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-0.80236499999999988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 t="s">
        <v>33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-0.80236499999999988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 t="s">
        <v>33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-0.80236499999999988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 t="s">
        <v>33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-0.80236499999999988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 t="s">
        <v>33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e">
        <v>#N/A</v>
      </c>
      <c r="AB24" s="40" t="e">
        <f t="shared" si="11"/>
        <v>#N/A</v>
      </c>
      <c r="AC24" s="41" t="e">
        <v>#N/A</v>
      </c>
      <c r="AD24" s="39">
        <f t="shared" si="12"/>
        <v>0</v>
      </c>
      <c r="AE24" s="39">
        <v>0</v>
      </c>
      <c r="AF24" s="39">
        <v>-0.80236499999999988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 t="s">
        <v>33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e">
        <v>#N/A</v>
      </c>
      <c r="AB25" s="40" t="e">
        <f t="shared" si="11"/>
        <v>#N/A</v>
      </c>
      <c r="AC25" s="41" t="e">
        <v>#N/A</v>
      </c>
      <c r="AD25" s="39">
        <f t="shared" si="12"/>
        <v>0</v>
      </c>
      <c r="AE25" s="25">
        <v>0</v>
      </c>
      <c r="AF25" s="25">
        <v>-0.8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 t="s">
        <v>33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e">
        <v>#N/A</v>
      </c>
      <c r="AB26" s="40" t="e">
        <f t="shared" si="11"/>
        <v>#N/A</v>
      </c>
      <c r="AC26" s="41" t="e">
        <v>#N/A</v>
      </c>
      <c r="AD26" s="39">
        <f t="shared" si="12"/>
        <v>0</v>
      </c>
      <c r="AE26" s="25">
        <v>0</v>
      </c>
      <c r="AF26" s="25">
        <v>-0.802364999999999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 t="s">
        <v>33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e">
        <v>#N/A</v>
      </c>
      <c r="AB27" s="40" t="e">
        <f t="shared" si="11"/>
        <v>#N/A</v>
      </c>
      <c r="AC27" s="41" t="e">
        <v>#N/A</v>
      </c>
      <c r="AD27" s="39">
        <f t="shared" si="12"/>
        <v>0</v>
      </c>
      <c r="AE27" s="25">
        <v>0</v>
      </c>
      <c r="AF27" s="25">
        <v>-0.802364999999999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e">
        <v>#N/A</v>
      </c>
      <c r="AB28" s="40" t="e">
        <f t="shared" si="11"/>
        <v>#N/A</v>
      </c>
      <c r="AC28" s="41" t="e">
        <v>#N/A</v>
      </c>
      <c r="AD28" s="39">
        <f t="shared" si="12"/>
        <v>0</v>
      </c>
      <c r="AE28" s="25">
        <v>0</v>
      </c>
      <c r="AF28" s="25">
        <v>-0.802364999999999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e">
        <v>#N/A</v>
      </c>
      <c r="AB29" s="40" t="e">
        <f t="shared" si="11"/>
        <v>#N/A</v>
      </c>
      <c r="AC29" s="41" t="e">
        <v>#N/A</v>
      </c>
      <c r="AD29" s="39">
        <f t="shared" si="12"/>
        <v>0</v>
      </c>
      <c r="AE29" s="25">
        <v>0</v>
      </c>
      <c r="AF29" s="25">
        <v>-0.802364999999999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e">
        <v>#N/A</v>
      </c>
      <c r="AB30" s="40" t="e">
        <f t="shared" si="11"/>
        <v>#N/A</v>
      </c>
      <c r="AC30" s="41" t="e">
        <v>#N/A</v>
      </c>
      <c r="AD30" s="39">
        <f t="shared" si="12"/>
        <v>0</v>
      </c>
      <c r="AE30" s="25">
        <v>0</v>
      </c>
      <c r="AF30" s="25">
        <v>-0.802364999999999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e">
        <v>#N/A</v>
      </c>
      <c r="AB31" s="40" t="e">
        <f t="shared" si="11"/>
        <v>#N/A</v>
      </c>
      <c r="AC31" s="27" t="e">
        <v>#N/A</v>
      </c>
      <c r="AD31" s="39">
        <f t="shared" si="12"/>
        <v>0</v>
      </c>
      <c r="AE31" s="45">
        <v>0</v>
      </c>
      <c r="AF31" s="45">
        <v>-0.80236499999999988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e">
        <v>#N/A</v>
      </c>
      <c r="AB32" s="40" t="e">
        <f t="shared" si="11"/>
        <v>#N/A</v>
      </c>
      <c r="AC32" s="59" t="e">
        <v>#N/A</v>
      </c>
      <c r="AD32" s="39">
        <f t="shared" si="12"/>
        <v>0</v>
      </c>
      <c r="AE32" s="60">
        <v>0</v>
      </c>
      <c r="AF32" s="60">
        <v>-0.802364999999999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2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Info!B1:BJ5000""),3,FALSE),"""")"),"Oil Rubbed Bronze Kitchen Cabinet Pulls - 3 Inch Bar - 10 Pack of Kitchen Cabinet Hardware")</f>
        <v>Oil Rubbed Bronze Kitchen Cabinet Pulls - 3 Inch Bar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Info!B1:BJ5000""),2,FALSE),"""")"),"B07FFBY3PH")</f>
        <v>B07FFBY3PH</v>
      </c>
      <c r="B2" s="2" t="s">
        <v>1302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141.75" customHeight="1" x14ac:dyDescent="0.2">
      <c r="A3" s="83" t="s">
        <v>30</v>
      </c>
      <c r="B3" s="80"/>
      <c r="C3" s="3">
        <f>((AE32+AF32)/0.85)*-1</f>
        <v>21.67523979779412</v>
      </c>
      <c r="D3" s="4">
        <f>SUM(D4:D99702)</f>
        <v>98</v>
      </c>
      <c r="E3" s="4"/>
      <c r="F3" s="5">
        <f t="shared" ref="F3:G3" si="0">SUM(F4:F99702)</f>
        <v>3052.13</v>
      </c>
      <c r="G3" s="5">
        <f t="shared" si="0"/>
        <v>-9.3000000000000007</v>
      </c>
      <c r="H3" s="6">
        <f t="shared" ref="H3:H32" si="1">G3/F3*-1</f>
        <v>3.0470523863662426E-3</v>
      </c>
      <c r="I3" s="7">
        <f t="shared" ref="I3:I32" si="2">J3/F3</f>
        <v>0.27073384886563806</v>
      </c>
      <c r="J3" s="5">
        <f>SUM(J4:J99702)</f>
        <v>826.31490213827988</v>
      </c>
      <c r="K3" s="5">
        <f t="shared" ref="K3:K32" si="3">J3/D3</f>
        <v>8.4317847156967343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Sheet!a1:g5000""),2,FALSE),"""")"),"2 - March
2 - April
2 - May
2 - June
2 - July
2 - Aug
1.5 - Sept
1.5 - Oct
1.5 - Nov
2 - Dec
2 - Jan
2 - Feb")</f>
        <v>2 - March
2 - April
2 - May
2 - June
2 - July
2 - Aug
1.5 - Sept
1.5 - Oct
1.5 - Nov
2 - Dec
2 - Jan
2 -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QTY-0")</f>
        <v>US QTY-0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6</v>
      </c>
      <c r="X3" s="6">
        <f>W3/D3</f>
        <v>6.1224489795918366E-2</v>
      </c>
      <c r="Y3" s="5"/>
      <c r="Z3" s="4"/>
      <c r="AA3" s="4"/>
      <c r="AB3" s="4"/>
      <c r="AC3" s="4"/>
      <c r="AD3" s="5">
        <f>SUM(AD4:AD99702)</f>
        <v>-5.3075918305410719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Info!B2:BZ3000""),37,FALSE)),"""")*-1"),-12.143953828125)</f>
        <v>-12.143953828124999</v>
      </c>
      <c r="AG3" s="5">
        <f>SUM(AG4:AG99702)</f>
        <v>0</v>
      </c>
    </row>
    <row r="4" spans="1:33" ht="15.75" customHeight="1" x14ac:dyDescent="0.2">
      <c r="A4" s="14" t="s">
        <v>31</v>
      </c>
      <c r="B4" s="14" t="s">
        <v>82</v>
      </c>
      <c r="C4" s="15">
        <f t="shared" ref="C4:C32" si="4">IFERROR(F4/D4," - ")</f>
        <v>28.493333333333329</v>
      </c>
      <c r="D4" s="16">
        <v>3</v>
      </c>
      <c r="E4" s="16">
        <v>0</v>
      </c>
      <c r="F4" s="17">
        <v>85.47999999999999</v>
      </c>
      <c r="G4" s="17">
        <v>-0.14000000000000001</v>
      </c>
      <c r="H4" s="18">
        <f t="shared" si="1"/>
        <v>1.637810014038372E-3</v>
      </c>
      <c r="I4" s="18">
        <f t="shared" si="2"/>
        <v>0.23022487182111864</v>
      </c>
      <c r="J4" s="17">
        <f t="shared" ref="J4:J32" si="5">F4*0.85+G4+AF4*D4+D4*AE4+AG4+AD4</f>
        <v>19.679622043269219</v>
      </c>
      <c r="K4" s="17">
        <f t="shared" si="3"/>
        <v>6.5598740144230732</v>
      </c>
      <c r="L4" s="16">
        <v>0</v>
      </c>
      <c r="M4" s="19" t="str">
        <f t="shared" ref="M4:M32" si="6">IFERROR(D4/L4,"-")</f>
        <v>-</v>
      </c>
      <c r="N4" s="16">
        <v>39</v>
      </c>
      <c r="O4" s="20">
        <f t="shared" ref="O4:P4" si="7">D4/7</f>
        <v>0.42857142857142855</v>
      </c>
      <c r="P4" s="20">
        <f t="shared" si="7"/>
        <v>0</v>
      </c>
      <c r="Q4" s="16">
        <f t="shared" ref="Q4:Q32" si="8">ROUNDDOWN(N4/(O4+P4),0)</f>
        <v>91</v>
      </c>
      <c r="R4" s="16"/>
      <c r="S4" s="21">
        <v>2.5</v>
      </c>
      <c r="T4" s="14">
        <v>210</v>
      </c>
      <c r="U4" s="22" t="s">
        <v>33</v>
      </c>
      <c r="V4" s="23" t="s">
        <v>1303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3.9242476851851858E-2</v>
      </c>
      <c r="AD4" s="25">
        <f t="shared" ref="AD4:AD32" si="12">IFERROR(AB4*AC4*D4*2,0)</f>
        <v>-0.1624638541666667</v>
      </c>
      <c r="AE4" s="25">
        <v>-6.18</v>
      </c>
      <c r="AF4" s="25">
        <v>-11.378638034188034</v>
      </c>
      <c r="AG4" s="25">
        <v>0</v>
      </c>
    </row>
    <row r="5" spans="1:33" ht="15.75" customHeight="1" x14ac:dyDescent="0.2">
      <c r="A5" s="28" t="s">
        <v>35</v>
      </c>
      <c r="B5" s="28" t="s">
        <v>304</v>
      </c>
      <c r="C5" s="15">
        <f t="shared" si="4"/>
        <v>27.945714285714285</v>
      </c>
      <c r="D5" s="29">
        <v>7</v>
      </c>
      <c r="E5" s="29">
        <v>2</v>
      </c>
      <c r="F5" s="30">
        <v>195.62</v>
      </c>
      <c r="G5" s="30">
        <v>0</v>
      </c>
      <c r="H5" s="31">
        <f t="shared" si="1"/>
        <v>0</v>
      </c>
      <c r="I5" s="31">
        <f t="shared" si="2"/>
        <v>0.21974753181268905</v>
      </c>
      <c r="J5" s="32">
        <f t="shared" si="5"/>
        <v>42.987012173198231</v>
      </c>
      <c r="K5" s="32">
        <f t="shared" si="3"/>
        <v>6.1410017390283187</v>
      </c>
      <c r="L5" s="29">
        <v>59</v>
      </c>
      <c r="M5" s="33">
        <f t="shared" si="6"/>
        <v>0.11864406779661017</v>
      </c>
      <c r="N5" s="29">
        <v>28</v>
      </c>
      <c r="O5" s="34">
        <f t="shared" ref="O5:P5" si="13">D5/7</f>
        <v>1</v>
      </c>
      <c r="P5" s="34">
        <f t="shared" si="13"/>
        <v>0.2857142857142857</v>
      </c>
      <c r="Q5" s="29">
        <f t="shared" si="8"/>
        <v>21</v>
      </c>
      <c r="R5" s="29"/>
      <c r="S5" s="35">
        <v>1.9497487437185901</v>
      </c>
      <c r="T5" s="28">
        <v>210</v>
      </c>
      <c r="U5" s="36" t="s">
        <v>33</v>
      </c>
      <c r="V5" s="37" t="s">
        <v>1304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s">
        <v>34</v>
      </c>
      <c r="AB5" s="40">
        <f t="shared" si="11"/>
        <v>-0.69</v>
      </c>
      <c r="AC5" s="41">
        <v>3.9287949015063738E-2</v>
      </c>
      <c r="AD5" s="39">
        <f t="shared" si="12"/>
        <v>-0.37952158748551568</v>
      </c>
      <c r="AE5" s="39">
        <v>-6.18</v>
      </c>
      <c r="AF5" s="39">
        <v>-11.378638034188034</v>
      </c>
      <c r="AG5" s="39">
        <v>0</v>
      </c>
    </row>
    <row r="6" spans="1:33" ht="15.75" customHeight="1" x14ac:dyDescent="0.2">
      <c r="A6" s="28" t="s">
        <v>37</v>
      </c>
      <c r="B6" s="28" t="s">
        <v>1305</v>
      </c>
      <c r="C6" s="15">
        <f t="shared" si="4"/>
        <v>29.049999999999997</v>
      </c>
      <c r="D6" s="29">
        <v>11</v>
      </c>
      <c r="E6" s="29">
        <v>0</v>
      </c>
      <c r="F6" s="30">
        <v>319.54999999999995</v>
      </c>
      <c r="G6" s="30">
        <v>0</v>
      </c>
      <c r="H6" s="31">
        <f t="shared" si="1"/>
        <v>0</v>
      </c>
      <c r="I6" s="31">
        <f t="shared" si="2"/>
        <v>0.2437076539675184</v>
      </c>
      <c r="J6" s="32">
        <f t="shared" si="5"/>
        <v>77.876780825320495</v>
      </c>
      <c r="K6" s="32">
        <f t="shared" si="3"/>
        <v>7.0797073477564085</v>
      </c>
      <c r="L6" s="29">
        <v>55</v>
      </c>
      <c r="M6" s="33">
        <f t="shared" si="6"/>
        <v>0.2</v>
      </c>
      <c r="N6" s="29">
        <v>16</v>
      </c>
      <c r="O6" s="34">
        <f t="shared" ref="O6:P6" si="14">D6/7</f>
        <v>1.5714285714285714</v>
      </c>
      <c r="P6" s="34">
        <f t="shared" si="14"/>
        <v>0</v>
      </c>
      <c r="Q6" s="29">
        <f t="shared" si="8"/>
        <v>10</v>
      </c>
      <c r="R6" s="29"/>
      <c r="S6" s="35">
        <v>2.5609756097560901</v>
      </c>
      <c r="T6" s="28">
        <v>210</v>
      </c>
      <c r="U6" s="36">
        <v>78</v>
      </c>
      <c r="V6" s="37" t="s">
        <v>1306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s">
        <v>34</v>
      </c>
      <c r="AB6" s="40">
        <f t="shared" si="11"/>
        <v>-0.69</v>
      </c>
      <c r="AC6" s="41">
        <v>3.9242476851851858E-2</v>
      </c>
      <c r="AD6" s="39">
        <f t="shared" si="12"/>
        <v>-0.59570079861111114</v>
      </c>
      <c r="AE6" s="39">
        <v>-6.18</v>
      </c>
      <c r="AF6" s="39">
        <v>-11.378638034188034</v>
      </c>
      <c r="AG6" s="39">
        <v>0</v>
      </c>
    </row>
    <row r="7" spans="1:33" ht="15.75" customHeight="1" x14ac:dyDescent="0.2">
      <c r="A7" s="28" t="s">
        <v>39</v>
      </c>
      <c r="B7" s="28" t="s">
        <v>1307</v>
      </c>
      <c r="C7" s="15">
        <f t="shared" si="4"/>
        <v>33.99</v>
      </c>
      <c r="D7" s="29">
        <v>20</v>
      </c>
      <c r="E7" s="29">
        <v>1</v>
      </c>
      <c r="F7" s="30">
        <v>679.80000000000007</v>
      </c>
      <c r="G7" s="30">
        <v>0</v>
      </c>
      <c r="H7" s="31">
        <f t="shared" si="1"/>
        <v>0</v>
      </c>
      <c r="I7" s="31">
        <f t="shared" si="2"/>
        <v>0.33182428207579906</v>
      </c>
      <c r="J7" s="32">
        <f t="shared" si="5"/>
        <v>225.57414695512824</v>
      </c>
      <c r="K7" s="32">
        <f t="shared" si="3"/>
        <v>11.278707347756413</v>
      </c>
      <c r="L7" s="29">
        <v>46</v>
      </c>
      <c r="M7" s="33">
        <f t="shared" si="6"/>
        <v>0.43478260869565216</v>
      </c>
      <c r="N7" s="29">
        <v>24</v>
      </c>
      <c r="O7" s="34">
        <f t="shared" ref="O7:P7" si="15">D7/7</f>
        <v>2.8571428571428572</v>
      </c>
      <c r="P7" s="34">
        <f t="shared" si="15"/>
        <v>0.14285714285714285</v>
      </c>
      <c r="Q7" s="29">
        <f t="shared" si="8"/>
        <v>8</v>
      </c>
      <c r="R7" s="29"/>
      <c r="S7" s="35">
        <v>2.75</v>
      </c>
      <c r="T7" s="28">
        <v>210</v>
      </c>
      <c r="U7" s="36">
        <v>78</v>
      </c>
      <c r="V7" s="37" t="s">
        <v>1308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3.9242476851851858E-2</v>
      </c>
      <c r="AD7" s="39">
        <f t="shared" si="12"/>
        <v>-1.0830923611111112</v>
      </c>
      <c r="AE7" s="39">
        <v>-6.18</v>
      </c>
      <c r="AF7" s="39">
        <v>-11.378638034188034</v>
      </c>
      <c r="AG7" s="39">
        <v>0</v>
      </c>
    </row>
    <row r="8" spans="1:33" ht="15.75" customHeight="1" x14ac:dyDescent="0.2">
      <c r="A8" s="28" t="s">
        <v>41</v>
      </c>
      <c r="B8" s="14" t="s">
        <v>82</v>
      </c>
      <c r="C8" s="15">
        <f t="shared" si="4"/>
        <v>40.98</v>
      </c>
      <c r="D8" s="29">
        <v>1</v>
      </c>
      <c r="E8" s="29">
        <v>4</v>
      </c>
      <c r="F8" s="30">
        <v>40.98</v>
      </c>
      <c r="G8" s="30">
        <v>0</v>
      </c>
      <c r="H8" s="31">
        <f t="shared" si="1"/>
        <v>0</v>
      </c>
      <c r="I8" s="31">
        <f t="shared" si="2"/>
        <v>0.42017680287809767</v>
      </c>
      <c r="J8" s="32">
        <f t="shared" si="5"/>
        <v>17.21884538194444</v>
      </c>
      <c r="K8" s="32">
        <f t="shared" si="3"/>
        <v>17.21884538194444</v>
      </c>
      <c r="L8" s="29">
        <v>0</v>
      </c>
      <c r="M8" s="33" t="str">
        <f t="shared" si="6"/>
        <v>-</v>
      </c>
      <c r="N8" s="29">
        <v>18</v>
      </c>
      <c r="O8" s="34">
        <f t="shared" ref="O8:P8" si="16">D8/7</f>
        <v>0.14285714285714285</v>
      </c>
      <c r="P8" s="34">
        <f t="shared" si="16"/>
        <v>0.5714285714285714</v>
      </c>
      <c r="Q8" s="29">
        <f t="shared" si="8"/>
        <v>25</v>
      </c>
      <c r="R8" s="29"/>
      <c r="S8" s="35">
        <v>3.0491803278688501</v>
      </c>
      <c r="T8" s="28">
        <v>210</v>
      </c>
      <c r="U8" s="36">
        <v>78</v>
      </c>
      <c r="V8" s="37" t="s">
        <v>1309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s">
        <v>34</v>
      </c>
      <c r="AB8" s="40">
        <f t="shared" si="11"/>
        <v>-0.69</v>
      </c>
      <c r="AC8" s="41">
        <v>3.9242476851851858E-2</v>
      </c>
      <c r="AD8" s="39">
        <f t="shared" si="12"/>
        <v>-5.4154618055555562E-2</v>
      </c>
      <c r="AE8" s="39">
        <v>-6.18</v>
      </c>
      <c r="AF8" s="39">
        <v>-11.38</v>
      </c>
      <c r="AG8" s="39">
        <v>0</v>
      </c>
    </row>
    <row r="9" spans="1:33" ht="15.75" customHeight="1" x14ac:dyDescent="0.2">
      <c r="A9" s="28" t="s">
        <v>43</v>
      </c>
      <c r="B9" s="28" t="s">
        <v>101</v>
      </c>
      <c r="C9" s="15">
        <f t="shared" si="4"/>
        <v>38.550000000000004</v>
      </c>
      <c r="D9" s="29">
        <v>7</v>
      </c>
      <c r="E9" s="29">
        <v>9</v>
      </c>
      <c r="F9" s="30">
        <v>269.85000000000002</v>
      </c>
      <c r="G9" s="30">
        <v>0</v>
      </c>
      <c r="H9" s="31">
        <f t="shared" si="1"/>
        <v>0</v>
      </c>
      <c r="I9" s="31">
        <f t="shared" si="2"/>
        <v>0.3881474297310647</v>
      </c>
      <c r="J9" s="32">
        <f t="shared" si="5"/>
        <v>104.74158391292782</v>
      </c>
      <c r="K9" s="32">
        <f t="shared" si="3"/>
        <v>14.963083416132546</v>
      </c>
      <c r="L9" s="29">
        <v>47</v>
      </c>
      <c r="M9" s="33">
        <f t="shared" si="6"/>
        <v>0.14893617021276595</v>
      </c>
      <c r="N9" s="29">
        <v>0</v>
      </c>
      <c r="O9" s="34">
        <f t="shared" ref="O9:P9" si="17">D9/7</f>
        <v>1</v>
      </c>
      <c r="P9" s="34">
        <f t="shared" si="17"/>
        <v>1.2857142857142858</v>
      </c>
      <c r="Q9" s="29">
        <f t="shared" si="8"/>
        <v>0</v>
      </c>
      <c r="R9" s="29"/>
      <c r="S9" s="35">
        <v>2.4225352112676002</v>
      </c>
      <c r="T9" s="28">
        <v>372</v>
      </c>
      <c r="U9" s="36">
        <v>240</v>
      </c>
      <c r="V9" s="37" t="s">
        <v>1310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3.9242476851851858E-2</v>
      </c>
      <c r="AD9" s="39">
        <f t="shared" si="12"/>
        <v>-0.37908232638888895</v>
      </c>
      <c r="AE9" s="39">
        <v>-6.18</v>
      </c>
      <c r="AF9" s="39">
        <v>-11.5702619658119</v>
      </c>
      <c r="AG9" s="39">
        <v>0</v>
      </c>
    </row>
    <row r="10" spans="1:33" ht="15.75" customHeight="1" x14ac:dyDescent="0.2">
      <c r="A10" s="28" t="s">
        <v>44</v>
      </c>
      <c r="B10" s="28" t="s">
        <v>101</v>
      </c>
      <c r="C10" s="15">
        <f t="shared" si="4"/>
        <v>39.75</v>
      </c>
      <c r="D10" s="29">
        <v>8</v>
      </c>
      <c r="E10" s="29">
        <v>0</v>
      </c>
      <c r="F10" s="30">
        <v>318</v>
      </c>
      <c r="G10" s="30">
        <v>0</v>
      </c>
      <c r="H10" s="31">
        <f t="shared" si="1"/>
        <v>0</v>
      </c>
      <c r="I10" s="31">
        <f t="shared" si="2"/>
        <v>0.40209014883352312</v>
      </c>
      <c r="J10" s="32">
        <f t="shared" si="5"/>
        <v>127.86466732906035</v>
      </c>
      <c r="K10" s="32">
        <f t="shared" si="3"/>
        <v>15.983083416132544</v>
      </c>
      <c r="L10" s="29">
        <v>58</v>
      </c>
      <c r="M10" s="33">
        <f t="shared" si="6"/>
        <v>0.13793103448275862</v>
      </c>
      <c r="N10" s="29">
        <v>4</v>
      </c>
      <c r="O10" s="34">
        <f t="shared" ref="O10:P10" si="18">D10/7</f>
        <v>1.1428571428571428</v>
      </c>
      <c r="P10" s="34">
        <f t="shared" si="18"/>
        <v>0</v>
      </c>
      <c r="Q10" s="29">
        <f t="shared" si="8"/>
        <v>3</v>
      </c>
      <c r="R10" s="29"/>
      <c r="S10" s="35">
        <v>2.99159663865546</v>
      </c>
      <c r="T10" s="28">
        <v>372</v>
      </c>
      <c r="U10" s="36">
        <v>240</v>
      </c>
      <c r="V10" s="37" t="s">
        <v>1311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s">
        <v>34</v>
      </c>
      <c r="AB10" s="40">
        <f t="shared" si="11"/>
        <v>-0.69</v>
      </c>
      <c r="AC10" s="41">
        <v>3.9242476851851858E-2</v>
      </c>
      <c r="AD10" s="39">
        <f t="shared" si="12"/>
        <v>-0.43323694444444449</v>
      </c>
      <c r="AE10" s="39">
        <v>-6.18</v>
      </c>
      <c r="AF10" s="39">
        <v>-11.5702619658119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156</v>
      </c>
      <c r="U11" s="36">
        <v>24</v>
      </c>
      <c r="V11" s="37" t="s">
        <v>1312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-11.5702619658119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78</v>
      </c>
      <c r="U12" s="36">
        <v>24</v>
      </c>
      <c r="V12" s="37" t="s">
        <v>1313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-11.5702619658119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78</v>
      </c>
      <c r="U13" s="36">
        <v>24</v>
      </c>
      <c r="V13" s="37" t="s">
        <v>1314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-11.671116666666601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354</v>
      </c>
      <c r="U14" s="36">
        <v>24</v>
      </c>
      <c r="V14" s="37" t="s">
        <v>1314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-11.671116666666601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354</v>
      </c>
      <c r="U15" s="36">
        <v>24</v>
      </c>
      <c r="V15" s="37" t="s">
        <v>1314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-11.671116666666601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1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>
        <v>2.8837209302325499</v>
      </c>
      <c r="T16" s="28">
        <v>354</v>
      </c>
      <c r="U16" s="36">
        <v>24</v>
      </c>
      <c r="V16" s="37" t="s">
        <v>1314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s">
        <v>34</v>
      </c>
      <c r="AB16" s="40">
        <f t="shared" si="11"/>
        <v>-0.69</v>
      </c>
      <c r="AC16" s="41">
        <v>3.9242476851851858E-2</v>
      </c>
      <c r="AD16" s="39">
        <f t="shared" si="12"/>
        <v>0</v>
      </c>
      <c r="AE16" s="39">
        <v>-6.18</v>
      </c>
      <c r="AF16" s="39">
        <v>-11.671116666666601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354</v>
      </c>
      <c r="U17" s="36">
        <v>24</v>
      </c>
      <c r="V17" s="37" t="s">
        <v>1314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-11.671116666666601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438</v>
      </c>
      <c r="U18" s="36">
        <v>54</v>
      </c>
      <c r="V18" s="37" t="s">
        <v>1315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-11.671116666666601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330</v>
      </c>
      <c r="U19" s="36">
        <v>54</v>
      </c>
      <c r="V19" s="37" t="s">
        <v>1316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-11.671116666666666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330</v>
      </c>
      <c r="U20" s="36">
        <v>54</v>
      </c>
      <c r="V20" s="37" t="s">
        <v>1317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-11.671116666666666</v>
      </c>
      <c r="AG20" s="39">
        <v>0</v>
      </c>
    </row>
    <row r="21" spans="1:33" ht="15.75" customHeight="1" x14ac:dyDescent="0.2">
      <c r="A21" s="28" t="s">
        <v>56</v>
      </c>
      <c r="B21" s="48">
        <v>29.99</v>
      </c>
      <c r="C21" s="15" t="str">
        <f t="shared" si="4"/>
        <v xml:space="preserve"> - </v>
      </c>
      <c r="D21" s="29">
        <v>0</v>
      </c>
      <c r="E21" s="29">
        <v>1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24</v>
      </c>
      <c r="O21" s="34">
        <f t="shared" ref="O21:P21" si="29">D21/7</f>
        <v>0</v>
      </c>
      <c r="P21" s="34">
        <f t="shared" si="29"/>
        <v>0.14285714285714285</v>
      </c>
      <c r="Q21" s="29">
        <f t="shared" si="8"/>
        <v>168</v>
      </c>
      <c r="R21" s="29"/>
      <c r="S21" s="35">
        <v>1.3333333333333299</v>
      </c>
      <c r="T21" s="28">
        <v>330</v>
      </c>
      <c r="U21" s="36">
        <v>54</v>
      </c>
      <c r="V21" s="37" t="s">
        <v>1317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s">
        <v>34</v>
      </c>
      <c r="AB21" s="40">
        <f t="shared" si="11"/>
        <v>-0.69</v>
      </c>
      <c r="AC21" s="41">
        <v>3.9242476851851858E-2</v>
      </c>
      <c r="AD21" s="39">
        <f t="shared" si="12"/>
        <v>0</v>
      </c>
      <c r="AE21" s="39">
        <v>-6.18</v>
      </c>
      <c r="AF21" s="39">
        <v>-11.671116666666666</v>
      </c>
      <c r="AG21" s="39">
        <v>0</v>
      </c>
    </row>
    <row r="22" spans="1:33" ht="15.75" customHeight="1" x14ac:dyDescent="0.2">
      <c r="A22" s="28" t="s">
        <v>57</v>
      </c>
      <c r="B22" s="28" t="s">
        <v>1318</v>
      </c>
      <c r="C22" s="15">
        <f t="shared" si="4"/>
        <v>39.293333333333329</v>
      </c>
      <c r="D22" s="29">
        <v>6</v>
      </c>
      <c r="E22" s="29">
        <v>1</v>
      </c>
      <c r="F22" s="30">
        <v>235.76</v>
      </c>
      <c r="G22" s="30">
        <v>-0.02</v>
      </c>
      <c r="H22" s="31">
        <f t="shared" si="1"/>
        <v>8.4832032575500515E-5</v>
      </c>
      <c r="I22" s="31">
        <f t="shared" si="2"/>
        <v>0.39423300089780555</v>
      </c>
      <c r="J22" s="32">
        <f t="shared" si="5"/>
        <v>92.944372291666639</v>
      </c>
      <c r="K22" s="32">
        <f t="shared" si="3"/>
        <v>15.490728715277774</v>
      </c>
      <c r="L22" s="29">
        <v>12</v>
      </c>
      <c r="M22" s="33">
        <f t="shared" si="6"/>
        <v>0.5</v>
      </c>
      <c r="N22" s="29">
        <v>17</v>
      </c>
      <c r="O22" s="34">
        <f t="shared" ref="O22:P22" si="30">D22/7</f>
        <v>0.8571428571428571</v>
      </c>
      <c r="P22" s="34">
        <f t="shared" si="30"/>
        <v>0.14285714285714285</v>
      </c>
      <c r="Q22" s="29">
        <f t="shared" si="8"/>
        <v>17</v>
      </c>
      <c r="R22" s="29"/>
      <c r="S22" s="35">
        <v>1.2093023255813899</v>
      </c>
      <c r="T22" s="28">
        <v>414</v>
      </c>
      <c r="U22" s="36">
        <v>54</v>
      </c>
      <c r="V22" s="37" t="s">
        <v>1319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s">
        <v>34</v>
      </c>
      <c r="AB22" s="40">
        <f t="shared" si="11"/>
        <v>-0.69</v>
      </c>
      <c r="AC22" s="41">
        <v>3.9242476851851858E-2</v>
      </c>
      <c r="AD22" s="39">
        <f t="shared" si="12"/>
        <v>-0.3249277083333334</v>
      </c>
      <c r="AE22" s="39">
        <v>-6.18</v>
      </c>
      <c r="AF22" s="39">
        <v>-11.671116666666666</v>
      </c>
      <c r="AG22" s="39">
        <v>0</v>
      </c>
    </row>
    <row r="23" spans="1:33" ht="15.75" customHeight="1" x14ac:dyDescent="0.2">
      <c r="A23" s="28" t="s">
        <v>58</v>
      </c>
      <c r="B23" s="28" t="s">
        <v>1320</v>
      </c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-0.03</v>
      </c>
      <c r="H23" s="31" t="e">
        <f t="shared" si="1"/>
        <v>#DIV/0!</v>
      </c>
      <c r="I23" s="31" t="e">
        <f t="shared" si="2"/>
        <v>#DIV/0!</v>
      </c>
      <c r="J23" s="32">
        <f t="shared" si="5"/>
        <v>-0.03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14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>
        <v>1.1578947368421</v>
      </c>
      <c r="T23" s="28">
        <v>414</v>
      </c>
      <c r="U23" s="36">
        <v>54</v>
      </c>
      <c r="V23" s="37" t="s">
        <v>1321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3.9242476851851858E-2</v>
      </c>
      <c r="AD23" s="39">
        <f t="shared" si="12"/>
        <v>0</v>
      </c>
      <c r="AE23" s="39">
        <v>-6.18</v>
      </c>
      <c r="AF23" s="39">
        <v>-11.671116666666666</v>
      </c>
      <c r="AG23" s="39">
        <v>0</v>
      </c>
    </row>
    <row r="24" spans="1:33" ht="15.75" customHeight="1" x14ac:dyDescent="0.2">
      <c r="A24" s="28" t="s">
        <v>59</v>
      </c>
      <c r="B24" s="28" t="s">
        <v>243</v>
      </c>
      <c r="C24" s="15">
        <f t="shared" si="4"/>
        <v>33.090000000000003</v>
      </c>
      <c r="D24" s="29">
        <v>1</v>
      </c>
      <c r="E24" s="29">
        <v>0</v>
      </c>
      <c r="F24" s="32">
        <v>33.090000000000003</v>
      </c>
      <c r="G24" s="32">
        <v>-0.02</v>
      </c>
      <c r="H24" s="31">
        <f t="shared" si="1"/>
        <v>6.0441220912662436E-4</v>
      </c>
      <c r="I24" s="31">
        <f t="shared" si="2"/>
        <v>0.30828735918035</v>
      </c>
      <c r="J24" s="32">
        <f t="shared" si="5"/>
        <v>10.201228715277782</v>
      </c>
      <c r="K24" s="32">
        <f t="shared" si="3"/>
        <v>10.201228715277782</v>
      </c>
      <c r="L24" s="29">
        <v>18</v>
      </c>
      <c r="M24" s="33">
        <f t="shared" si="6"/>
        <v>5.5555555555555552E-2</v>
      </c>
      <c r="N24" s="29">
        <v>13</v>
      </c>
      <c r="O24" s="34">
        <f t="shared" ref="O24:P24" si="32">D24/7</f>
        <v>0.14285714285714285</v>
      </c>
      <c r="P24" s="34">
        <f t="shared" si="32"/>
        <v>0</v>
      </c>
      <c r="Q24" s="29">
        <f t="shared" si="8"/>
        <v>91</v>
      </c>
      <c r="R24" s="29"/>
      <c r="S24" s="35">
        <v>1.28</v>
      </c>
      <c r="T24" s="28">
        <v>414</v>
      </c>
      <c r="U24" s="36">
        <v>54</v>
      </c>
      <c r="V24" s="37" t="s">
        <v>1321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3.9242476851851858E-2</v>
      </c>
      <c r="AD24" s="39">
        <f t="shared" si="12"/>
        <v>-5.4154618055555562E-2</v>
      </c>
      <c r="AE24" s="39">
        <v>-6.18</v>
      </c>
      <c r="AF24" s="39">
        <v>-11.671116666666666</v>
      </c>
      <c r="AG24" s="39">
        <v>0</v>
      </c>
    </row>
    <row r="25" spans="1:33" ht="15.75" customHeight="1" x14ac:dyDescent="0.2">
      <c r="A25" s="14" t="s">
        <v>60</v>
      </c>
      <c r="B25" s="14" t="s">
        <v>1322</v>
      </c>
      <c r="C25" s="15" t="str">
        <f t="shared" si="4"/>
        <v xml:space="preserve"> - </v>
      </c>
      <c r="D25" s="16">
        <v>0</v>
      </c>
      <c r="E25" s="16">
        <v>1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10</v>
      </c>
      <c r="O25" s="34">
        <f t="shared" ref="O25:P25" si="33">D25/7</f>
        <v>0</v>
      </c>
      <c r="P25" s="34">
        <f t="shared" si="33"/>
        <v>0.14285714285714285</v>
      </c>
      <c r="Q25" s="29">
        <f t="shared" si="8"/>
        <v>70</v>
      </c>
      <c r="R25" s="29"/>
      <c r="S25" s="21">
        <v>0.83333333333333337</v>
      </c>
      <c r="T25" s="28">
        <v>360</v>
      </c>
      <c r="U25" s="36" t="s">
        <v>33</v>
      </c>
      <c r="V25" s="37" t="s">
        <v>1323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3.9242476851851858E-2</v>
      </c>
      <c r="AD25" s="39">
        <f t="shared" si="12"/>
        <v>0</v>
      </c>
      <c r="AE25" s="25">
        <v>-6.18</v>
      </c>
      <c r="AF25" s="25">
        <v>-11.67</v>
      </c>
      <c r="AG25" s="25">
        <v>0</v>
      </c>
    </row>
    <row r="26" spans="1:33" ht="15.75" customHeight="1" x14ac:dyDescent="0.2">
      <c r="A26" s="14" t="s">
        <v>61</v>
      </c>
      <c r="B26" s="14" t="s">
        <v>1324</v>
      </c>
      <c r="C26" s="15">
        <f t="shared" si="4"/>
        <v>29.207142857142856</v>
      </c>
      <c r="D26" s="16">
        <v>7</v>
      </c>
      <c r="E26" s="16">
        <v>0</v>
      </c>
      <c r="F26" s="17">
        <v>204.45</v>
      </c>
      <c r="G26" s="17">
        <v>0</v>
      </c>
      <c r="H26" s="31">
        <f t="shared" si="1"/>
        <v>0</v>
      </c>
      <c r="I26" s="31">
        <f t="shared" si="2"/>
        <v>0.23353191981875721</v>
      </c>
      <c r="J26" s="32">
        <f t="shared" si="5"/>
        <v>47.745601006944909</v>
      </c>
      <c r="K26" s="32">
        <f t="shared" si="3"/>
        <v>6.8208001438492731</v>
      </c>
      <c r="L26" s="16">
        <v>22</v>
      </c>
      <c r="M26" s="33">
        <f t="shared" si="6"/>
        <v>0.31818181818181818</v>
      </c>
      <c r="N26" s="16">
        <v>58</v>
      </c>
      <c r="O26" s="34">
        <f t="shared" ref="O26:P26" si="34">D26/7</f>
        <v>1</v>
      </c>
      <c r="P26" s="34">
        <f t="shared" si="34"/>
        <v>0</v>
      </c>
      <c r="Q26" s="29">
        <f t="shared" si="8"/>
        <v>58</v>
      </c>
      <c r="R26" s="29"/>
      <c r="S26" s="21">
        <v>0.63157894736842102</v>
      </c>
      <c r="T26" s="28">
        <v>84</v>
      </c>
      <c r="U26" s="36">
        <v>84</v>
      </c>
      <c r="V26" s="37" t="s">
        <v>1325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3.9242476851851858E-2</v>
      </c>
      <c r="AD26" s="39">
        <f t="shared" si="12"/>
        <v>-0.37908232638888895</v>
      </c>
      <c r="AE26" s="25">
        <v>-6.28</v>
      </c>
      <c r="AF26" s="25">
        <v>-11.671116666666601</v>
      </c>
      <c r="AG26" s="25">
        <v>0</v>
      </c>
    </row>
    <row r="27" spans="1:33" ht="15.75" customHeight="1" x14ac:dyDescent="0.2">
      <c r="A27" s="14" t="s">
        <v>62</v>
      </c>
      <c r="B27" s="14"/>
      <c r="C27" s="15">
        <f t="shared" si="4"/>
        <v>27.17</v>
      </c>
      <c r="D27" s="16">
        <v>1</v>
      </c>
      <c r="E27" s="16">
        <v>6</v>
      </c>
      <c r="F27" s="17">
        <v>27.17</v>
      </c>
      <c r="G27" s="17">
        <v>0</v>
      </c>
      <c r="H27" s="31">
        <f t="shared" si="1"/>
        <v>0</v>
      </c>
      <c r="I27" s="31">
        <f t="shared" si="2"/>
        <v>0.18731058944710502</v>
      </c>
      <c r="J27" s="32">
        <f t="shared" si="5"/>
        <v>5.0892287152778435</v>
      </c>
      <c r="K27" s="32">
        <f t="shared" si="3"/>
        <v>5.0892287152778435</v>
      </c>
      <c r="L27" s="16">
        <v>21</v>
      </c>
      <c r="M27" s="33">
        <f t="shared" si="6"/>
        <v>4.7619047619047616E-2</v>
      </c>
      <c r="N27" s="16">
        <v>54</v>
      </c>
      <c r="O27" s="34">
        <f t="shared" ref="O27:P27" si="35">D27/7</f>
        <v>0.14285714285714285</v>
      </c>
      <c r="P27" s="34">
        <f t="shared" si="35"/>
        <v>0.8571428571428571</v>
      </c>
      <c r="Q27" s="29">
        <f t="shared" si="8"/>
        <v>54</v>
      </c>
      <c r="R27" s="29"/>
      <c r="S27" s="21">
        <v>1.024390243902439</v>
      </c>
      <c r="T27" s="28">
        <v>84</v>
      </c>
      <c r="U27" s="36">
        <v>84</v>
      </c>
      <c r="V27" s="37" t="s">
        <v>1325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3.9242476851851858E-2</v>
      </c>
      <c r="AD27" s="39">
        <f t="shared" si="12"/>
        <v>-5.4154618055555562E-2</v>
      </c>
      <c r="AE27" s="25">
        <v>-6.28</v>
      </c>
      <c r="AF27" s="25">
        <v>-11.671116666666601</v>
      </c>
      <c r="AG27" s="25">
        <v>0</v>
      </c>
    </row>
    <row r="28" spans="1:33" ht="15.75" customHeight="1" x14ac:dyDescent="0.2">
      <c r="A28" s="14" t="s">
        <v>63</v>
      </c>
      <c r="B28" s="14" t="s">
        <v>1324</v>
      </c>
      <c r="C28" s="15">
        <f t="shared" si="4"/>
        <v>26.71</v>
      </c>
      <c r="D28" s="16">
        <v>1</v>
      </c>
      <c r="E28" s="16">
        <v>0</v>
      </c>
      <c r="F28" s="17">
        <v>26.71</v>
      </c>
      <c r="G28" s="17">
        <v>0</v>
      </c>
      <c r="H28" s="31">
        <f t="shared" si="1"/>
        <v>0</v>
      </c>
      <c r="I28" s="31">
        <f t="shared" si="2"/>
        <v>8.0307897520698099E-2</v>
      </c>
      <c r="J28" s="32">
        <f t="shared" si="5"/>
        <v>2.1450239427778461</v>
      </c>
      <c r="K28" s="32">
        <f t="shared" si="3"/>
        <v>2.1450239427778461</v>
      </c>
      <c r="L28" s="16">
        <v>33</v>
      </c>
      <c r="M28" s="33">
        <f t="shared" si="6"/>
        <v>3.0303030303030304E-2</v>
      </c>
      <c r="N28" s="16">
        <v>38</v>
      </c>
      <c r="O28" s="34">
        <f t="shared" ref="O28:P28" si="36">D28/7</f>
        <v>0.14285714285714285</v>
      </c>
      <c r="P28" s="34">
        <f t="shared" si="36"/>
        <v>0</v>
      </c>
      <c r="Q28" s="29">
        <f t="shared" si="8"/>
        <v>266</v>
      </c>
      <c r="R28" s="29"/>
      <c r="S28" s="21">
        <v>1.6949152542372881</v>
      </c>
      <c r="T28" s="14" t="s">
        <v>33</v>
      </c>
      <c r="U28" s="22">
        <v>84</v>
      </c>
      <c r="V28" s="43" t="s">
        <v>1326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s">
        <v>34</v>
      </c>
      <c r="AB28" s="40">
        <f t="shared" si="11"/>
        <v>-0.69</v>
      </c>
      <c r="AC28" s="41">
        <v>3.9242476851851858E-2</v>
      </c>
      <c r="AD28" s="39">
        <f t="shared" si="12"/>
        <v>-5.4154618055555562E-2</v>
      </c>
      <c r="AE28" s="25">
        <v>-6.28</v>
      </c>
      <c r="AF28" s="25">
        <v>-14.2243214391666</v>
      </c>
      <c r="AG28" s="25">
        <v>0</v>
      </c>
    </row>
    <row r="29" spans="1:33" ht="15.75" customHeight="1" x14ac:dyDescent="0.2">
      <c r="A29" s="14" t="s">
        <v>65</v>
      </c>
      <c r="B29" s="14" t="s">
        <v>192</v>
      </c>
      <c r="C29" s="15" t="str">
        <f t="shared" si="4"/>
        <v xml:space="preserve"> - </v>
      </c>
      <c r="D29" s="16">
        <v>0</v>
      </c>
      <c r="E29" s="16">
        <v>1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43</v>
      </c>
      <c r="O29" s="34">
        <f t="shared" ref="O29:P29" si="37">D29/7</f>
        <v>0</v>
      </c>
      <c r="P29" s="34">
        <f t="shared" si="37"/>
        <v>0.14285714285714285</v>
      </c>
      <c r="Q29" s="29">
        <f t="shared" si="8"/>
        <v>301</v>
      </c>
      <c r="R29" s="29"/>
      <c r="S29" s="21">
        <v>1.4925373134328359</v>
      </c>
      <c r="T29" s="14" t="s">
        <v>33</v>
      </c>
      <c r="U29" s="22">
        <v>84</v>
      </c>
      <c r="V29" s="43" t="s">
        <v>1326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s">
        <v>34</v>
      </c>
      <c r="AB29" s="40">
        <f t="shared" si="11"/>
        <v>-0.69</v>
      </c>
      <c r="AC29" s="41">
        <v>3.9242476851851858E-2</v>
      </c>
      <c r="AD29" s="39">
        <f t="shared" si="12"/>
        <v>0</v>
      </c>
      <c r="AE29" s="25">
        <v>-6.28</v>
      </c>
      <c r="AF29" s="25">
        <v>-13.322465414166601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27.195000000000004</v>
      </c>
      <c r="D30" s="16">
        <v>6</v>
      </c>
      <c r="E30" s="16">
        <v>0</v>
      </c>
      <c r="F30" s="17">
        <v>163.17000000000002</v>
      </c>
      <c r="G30" s="17">
        <v>-1.35</v>
      </c>
      <c r="H30" s="31">
        <f t="shared" si="1"/>
        <v>8.2735797021511303E-3</v>
      </c>
      <c r="I30" s="31">
        <f t="shared" si="2"/>
        <v>0.16225929596688532</v>
      </c>
      <c r="J30" s="32">
        <f t="shared" si="5"/>
        <v>26.47584932291668</v>
      </c>
      <c r="K30" s="32">
        <f t="shared" si="3"/>
        <v>4.412641553819447</v>
      </c>
      <c r="L30" s="16">
        <v>23</v>
      </c>
      <c r="M30" s="33">
        <f t="shared" si="6"/>
        <v>0.2608695652173913</v>
      </c>
      <c r="N30" s="16">
        <v>43</v>
      </c>
      <c r="O30" s="34">
        <f t="shared" ref="O30:P30" si="38">D30/7</f>
        <v>0.8571428571428571</v>
      </c>
      <c r="P30" s="34">
        <f t="shared" si="38"/>
        <v>0</v>
      </c>
      <c r="Q30" s="29">
        <f t="shared" si="8"/>
        <v>50</v>
      </c>
      <c r="R30" s="29"/>
      <c r="S30" s="21">
        <v>1.3626373626373629</v>
      </c>
      <c r="T30" s="14" t="s">
        <v>33</v>
      </c>
      <c r="U30" s="22">
        <v>84</v>
      </c>
      <c r="V30" s="43" t="s">
        <v>1326</v>
      </c>
      <c r="W30" s="14">
        <v>2</v>
      </c>
      <c r="X30" s="38">
        <f t="shared" si="9"/>
        <v>0.33333333333333331</v>
      </c>
      <c r="Y30" s="39">
        <f t="shared" si="10"/>
        <v>0.67500000000000004</v>
      </c>
      <c r="Z30" s="14">
        <v>0</v>
      </c>
      <c r="AA30" s="28" t="s">
        <v>34</v>
      </c>
      <c r="AB30" s="40">
        <f t="shared" si="11"/>
        <v>-0.69</v>
      </c>
      <c r="AC30" s="41">
        <v>3.9242476851851858E-2</v>
      </c>
      <c r="AD30" s="39">
        <f t="shared" si="12"/>
        <v>-0.3249277083333334</v>
      </c>
      <c r="AE30" s="25">
        <v>-6.28</v>
      </c>
      <c r="AF30" s="25">
        <v>-12.143953828124999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4"/>
        <v>24.234545454545454</v>
      </c>
      <c r="D31" s="16">
        <v>11</v>
      </c>
      <c r="E31" s="16">
        <v>1</v>
      </c>
      <c r="F31" s="17">
        <v>266.58</v>
      </c>
      <c r="G31" s="44">
        <v>-6.1199999999999992</v>
      </c>
      <c r="H31" s="31">
        <f t="shared" si="1"/>
        <v>2.2957461174881837E-2</v>
      </c>
      <c r="I31" s="31">
        <f t="shared" si="2"/>
        <v>6.4572762742943324E-2</v>
      </c>
      <c r="J31" s="32">
        <f t="shared" si="5"/>
        <v>17.21380709201383</v>
      </c>
      <c r="K31" s="32">
        <f t="shared" si="3"/>
        <v>1.5648915538194392</v>
      </c>
      <c r="L31" s="16">
        <v>32</v>
      </c>
      <c r="M31" s="33">
        <f t="shared" si="6"/>
        <v>0.34375</v>
      </c>
      <c r="N31" s="16">
        <v>38</v>
      </c>
      <c r="O31" s="34">
        <f t="shared" ref="O31:P32" si="39">D31/7</f>
        <v>1.5714285714285714</v>
      </c>
      <c r="P31" s="34">
        <f t="shared" si="39"/>
        <v>0.14285714285714285</v>
      </c>
      <c r="Q31" s="29">
        <f t="shared" si="8"/>
        <v>22</v>
      </c>
      <c r="R31" s="29"/>
      <c r="S31" s="21">
        <v>1</v>
      </c>
      <c r="T31" s="14">
        <v>192</v>
      </c>
      <c r="U31" s="22">
        <v>84</v>
      </c>
      <c r="V31" s="43" t="s">
        <v>1348</v>
      </c>
      <c r="W31" s="14">
        <v>4</v>
      </c>
      <c r="X31" s="38">
        <f t="shared" si="9"/>
        <v>0.36363636363636365</v>
      </c>
      <c r="Y31" s="39">
        <f t="shared" si="10"/>
        <v>1.5299999999999998</v>
      </c>
      <c r="Z31" s="14">
        <v>0</v>
      </c>
      <c r="AA31" s="14" t="s">
        <v>34</v>
      </c>
      <c r="AB31" s="40">
        <f t="shared" si="11"/>
        <v>-0.69</v>
      </c>
      <c r="AC31" s="27">
        <v>3.9242476851851858E-2</v>
      </c>
      <c r="AD31" s="39">
        <f t="shared" si="12"/>
        <v>-0.59570079861111114</v>
      </c>
      <c r="AE31" s="45">
        <v>-6.28</v>
      </c>
      <c r="AF31" s="45">
        <v>-12.143953828125003</v>
      </c>
      <c r="AG31" s="25">
        <v>0</v>
      </c>
    </row>
    <row r="32" spans="1:33" s="53" customFormat="1" ht="15.75" customHeight="1" x14ac:dyDescent="0.2">
      <c r="A32" s="53" t="s">
        <v>1347</v>
      </c>
      <c r="C32" s="15">
        <f t="shared" si="4"/>
        <v>23.24</v>
      </c>
      <c r="D32" s="54">
        <v>8</v>
      </c>
      <c r="E32" s="54">
        <v>1</v>
      </c>
      <c r="F32" s="55">
        <v>185.92</v>
      </c>
      <c r="G32" s="55">
        <v>-1.62</v>
      </c>
      <c r="H32" s="31">
        <f t="shared" si="1"/>
        <v>8.7134251290877807E-3</v>
      </c>
      <c r="I32" s="31">
        <f t="shared" si="2"/>
        <v>4.6187244140251375E-2</v>
      </c>
      <c r="J32" s="32">
        <f t="shared" si="5"/>
        <v>8.5871324305555348</v>
      </c>
      <c r="K32" s="32">
        <f t="shared" si="3"/>
        <v>1.0733915538194418</v>
      </c>
      <c r="L32" s="54">
        <v>26</v>
      </c>
      <c r="M32" s="33">
        <f t="shared" si="6"/>
        <v>0.30769230769230771</v>
      </c>
      <c r="N32" s="54">
        <v>20</v>
      </c>
      <c r="O32" s="34">
        <f t="shared" si="39"/>
        <v>1.1428571428571428</v>
      </c>
      <c r="P32" s="34">
        <f t="shared" si="39"/>
        <v>0.14285714285714285</v>
      </c>
      <c r="Q32" s="29">
        <f t="shared" si="8"/>
        <v>15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1.939393939393939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3.9242476851851858E-2</v>
      </c>
      <c r="AD32" s="39">
        <f t="shared" si="12"/>
        <v>-0.43323694444444449</v>
      </c>
      <c r="AE32" s="60">
        <v>-6.28</v>
      </c>
      <c r="AF32" s="60">
        <v>-12.143953828124999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1:33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1:33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1:33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1:33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45.3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8.66406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Info!B1:BJ5000""),3,FALSE),"""")"),"Black Kitchen Cabinet Pulls - 3 Inch Bar - 10 Pack of Kitchen Cabinet Hardware - New Design")</f>
        <v>Black Kitchen Cabinet Pulls - 3 Inch Bar - 10 Pack of Kitchen Cabinet Hardware - New Design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Info!B1:BJ5000""),2,FALSE),"""")"),"B07FF7YMVV")</f>
        <v>B07FF7YMVV</v>
      </c>
      <c r="B2" s="2" t="s">
        <v>1327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20.274566701494944</v>
      </c>
      <c r="D3" s="4">
        <f>SUM(D4:D99702)</f>
        <v>122</v>
      </c>
      <c r="E3" s="4"/>
      <c r="F3" s="5">
        <f t="shared" ref="F3:G3" si="0">SUM(F4:F99702)</f>
        <v>3138.36</v>
      </c>
      <c r="G3" s="5">
        <f t="shared" si="0"/>
        <v>-354.68</v>
      </c>
      <c r="H3" s="6">
        <f t="shared" ref="H3:H32" si="1">G3/F3*-1</f>
        <v>0.11301444066327636</v>
      </c>
      <c r="I3" s="7">
        <f t="shared" ref="I3:I32" si="2">J3/F3</f>
        <v>7.4944873944171764E-2</v>
      </c>
      <c r="J3" s="5">
        <f>SUM(J4:J99702)</f>
        <v>235.20399459143093</v>
      </c>
      <c r="K3" s="5">
        <f t="shared" ref="K3:K32" si="3">J3/D3</f>
        <v>1.9279015950117289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Sheet!a1:g5000""),2,FALSE),"""")"),"0.5 - March
0.5 - April
0.5 - May
2.5 - June
2.5 - July
2.5 - Aug
2.5 - Sept
2.5 - Oct
2.5 - Nov
2 - Dec
0.5 - Jan
0.5 - Feb")</f>
        <v>0.5 - March
0.5 - April
0.5 - May
2.5 - June
2.5 - July
2.5 - Aug
2.5 - Sept
2.5 - Oct
2.5 - Nov
2 - Dec
0.5 - Jan
0.5 -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QTY-180")</f>
        <v>US QTY-180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Transit-0")</f>
        <v>In Transit-0</v>
      </c>
      <c r="W3" s="4">
        <f>SUM(W4:W99702)</f>
        <v>17</v>
      </c>
      <c r="X3" s="6">
        <f>W3/D3</f>
        <v>0.13934426229508196</v>
      </c>
      <c r="Y3" s="5"/>
      <c r="Z3" s="4"/>
      <c r="AA3" s="4"/>
      <c r="AB3" s="4"/>
      <c r="AC3" s="4"/>
      <c r="AD3" s="5">
        <f>SUM(AD4:AD99702)</f>
        <v>-10.733153881807645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Info!B2:BZ3000""),37,FALSE)),"""")*-1"),-10.9533816962707)</f>
        <v>-10.9533816962707</v>
      </c>
      <c r="AG3" s="5">
        <f>SUM(AG4:AG99702)</f>
        <v>-1.32</v>
      </c>
    </row>
    <row r="4" spans="1:33" ht="15.75" customHeight="1" x14ac:dyDescent="0.2">
      <c r="A4" s="14" t="s">
        <v>31</v>
      </c>
      <c r="B4" s="14" t="s">
        <v>82</v>
      </c>
      <c r="C4" s="15">
        <f t="shared" ref="C4:C32" si="4">IFERROR(F4/D4," - ")</f>
        <v>29.99</v>
      </c>
      <c r="D4" s="16">
        <v>2</v>
      </c>
      <c r="E4" s="16">
        <v>3</v>
      </c>
      <c r="F4" s="17">
        <v>59.98</v>
      </c>
      <c r="G4" s="17">
        <v>0</v>
      </c>
      <c r="H4" s="18">
        <f t="shared" si="1"/>
        <v>0</v>
      </c>
      <c r="I4" s="18">
        <f t="shared" si="2"/>
        <v>0.27840474602645326</v>
      </c>
      <c r="J4" s="17">
        <f t="shared" ref="J4:J32" si="5">F4*0.85+G4+AF4*D4+D4*AE4+AG4+AD4</f>
        <v>16.698716666666666</v>
      </c>
      <c r="K4" s="17">
        <f t="shared" si="3"/>
        <v>8.349358333333333</v>
      </c>
      <c r="L4" s="16">
        <v>29</v>
      </c>
      <c r="M4" s="19">
        <f t="shared" ref="M4:M32" si="6">IFERROR(D4/L4,"-")</f>
        <v>6.8965517241379309E-2</v>
      </c>
      <c r="N4" s="16">
        <v>116</v>
      </c>
      <c r="O4" s="20">
        <f t="shared" ref="O4:P4" si="7">D4/7</f>
        <v>0.2857142857142857</v>
      </c>
      <c r="P4" s="20">
        <f t="shared" si="7"/>
        <v>0.42857142857142855</v>
      </c>
      <c r="Q4" s="16">
        <f t="shared" ref="Q4:Q32" si="8">ROUNDDOWN(N4/(O4+P4),0)</f>
        <v>162</v>
      </c>
      <c r="R4" s="16"/>
      <c r="S4" s="21">
        <v>0.93491124260354996</v>
      </c>
      <c r="T4" s="14">
        <v>276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s">
        <v>34</v>
      </c>
      <c r="AB4" s="26">
        <f t="shared" ref="AB4:AB32" si="11">IF(OR(AA4="UsLargeStandardSize",AA4="UsSmallStandardSize"),-0.69,-0.48)</f>
        <v>-0.69</v>
      </c>
      <c r="AC4" s="27">
        <v>6.3750000000000001E-2</v>
      </c>
      <c r="AD4" s="25">
        <f t="shared" ref="AD4:AD32" si="12">IFERROR(AB4*AC4*D4*2,0)</f>
        <v>-0.17595</v>
      </c>
      <c r="AE4" s="25">
        <v>-6.18</v>
      </c>
      <c r="AF4" s="25">
        <v>-10.874166666666666</v>
      </c>
      <c r="AG4" s="25">
        <v>0</v>
      </c>
    </row>
    <row r="5" spans="1:33" ht="15.75" customHeight="1" x14ac:dyDescent="0.2">
      <c r="A5" s="28" t="s">
        <v>35</v>
      </c>
      <c r="B5" s="28" t="s">
        <v>660</v>
      </c>
      <c r="C5" s="15">
        <f t="shared" si="4"/>
        <v>28.99</v>
      </c>
      <c r="D5" s="29">
        <v>2</v>
      </c>
      <c r="E5" s="29">
        <v>0</v>
      </c>
      <c r="F5" s="30">
        <v>57.98</v>
      </c>
      <c r="G5" s="30">
        <v>-14.190000000000001</v>
      </c>
      <c r="H5" s="31">
        <f t="shared" si="1"/>
        <v>0.2447395653673681</v>
      </c>
      <c r="I5" s="31">
        <f t="shared" si="2"/>
        <v>1.3944684112780456E-2</v>
      </c>
      <c r="J5" s="32">
        <f t="shared" si="5"/>
        <v>0.80851278485901079</v>
      </c>
      <c r="K5" s="32">
        <f t="shared" si="3"/>
        <v>0.4042563924295054</v>
      </c>
      <c r="L5" s="29">
        <v>59</v>
      </c>
      <c r="M5" s="33">
        <f t="shared" si="6"/>
        <v>3.3898305084745763E-2</v>
      </c>
      <c r="N5" s="29">
        <v>114</v>
      </c>
      <c r="O5" s="34">
        <f t="shared" ref="O5:P5" si="13">D5/7</f>
        <v>0.2857142857142857</v>
      </c>
      <c r="P5" s="34">
        <f t="shared" si="13"/>
        <v>0</v>
      </c>
      <c r="Q5" s="29">
        <f t="shared" si="8"/>
        <v>399</v>
      </c>
      <c r="R5" s="29"/>
      <c r="S5" s="35">
        <v>0.90322580645161199</v>
      </c>
      <c r="T5" s="28">
        <v>276</v>
      </c>
      <c r="U5" s="36" t="s">
        <v>33</v>
      </c>
      <c r="V5" s="37" t="s">
        <v>33</v>
      </c>
      <c r="W5" s="28">
        <v>1</v>
      </c>
      <c r="X5" s="38">
        <f t="shared" si="9"/>
        <v>0.5</v>
      </c>
      <c r="Y5" s="39">
        <f t="shared" si="10"/>
        <v>14.190000000000001</v>
      </c>
      <c r="Z5" s="28">
        <v>0</v>
      </c>
      <c r="AA5" s="28" t="s">
        <v>34</v>
      </c>
      <c r="AB5" s="40">
        <f t="shared" si="11"/>
        <v>-0.69</v>
      </c>
      <c r="AC5" s="41">
        <v>6.3823870220162227E-2</v>
      </c>
      <c r="AD5" s="39">
        <f t="shared" si="12"/>
        <v>-0.17615388180764774</v>
      </c>
      <c r="AE5" s="39">
        <v>-6.18</v>
      </c>
      <c r="AF5" s="39">
        <v>-10.874166666666666</v>
      </c>
      <c r="AG5" s="39">
        <v>0</v>
      </c>
    </row>
    <row r="6" spans="1:33" ht="15.75" customHeight="1" x14ac:dyDescent="0.2">
      <c r="A6" s="28" t="s">
        <v>37</v>
      </c>
      <c r="B6" s="28" t="s">
        <v>283</v>
      </c>
      <c r="C6" s="15">
        <f t="shared" si="4"/>
        <v>29.357142857142858</v>
      </c>
      <c r="D6" s="29">
        <v>7</v>
      </c>
      <c r="E6" s="29">
        <v>0</v>
      </c>
      <c r="F6" s="30">
        <v>205.5</v>
      </c>
      <c r="G6" s="30">
        <v>-10.3</v>
      </c>
      <c r="H6" s="31">
        <f t="shared" si="1"/>
        <v>5.0121654501216549E-2</v>
      </c>
      <c r="I6" s="31">
        <f t="shared" si="2"/>
        <v>0.21596111111111102</v>
      </c>
      <c r="J6" s="32">
        <f t="shared" si="5"/>
        <v>44.380008333333315</v>
      </c>
      <c r="K6" s="32">
        <f t="shared" si="3"/>
        <v>6.3400011904761877</v>
      </c>
      <c r="L6" s="29">
        <v>65</v>
      </c>
      <c r="M6" s="33">
        <f t="shared" si="6"/>
        <v>0.1076923076923077</v>
      </c>
      <c r="N6" s="29">
        <v>110</v>
      </c>
      <c r="O6" s="34">
        <f t="shared" ref="O6:P6" si="14">D6/7</f>
        <v>1</v>
      </c>
      <c r="P6" s="34">
        <f t="shared" si="14"/>
        <v>0</v>
      </c>
      <c r="Q6" s="29">
        <f t="shared" si="8"/>
        <v>110</v>
      </c>
      <c r="R6" s="29"/>
      <c r="S6" s="35">
        <v>0.60579064587973197</v>
      </c>
      <c r="T6" s="28">
        <v>276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10.3</v>
      </c>
      <c r="Z6" s="28">
        <v>1</v>
      </c>
      <c r="AA6" s="28" t="s">
        <v>34</v>
      </c>
      <c r="AB6" s="40">
        <f t="shared" si="11"/>
        <v>-0.69</v>
      </c>
      <c r="AC6" s="41">
        <v>6.3750000000000001E-2</v>
      </c>
      <c r="AD6" s="39">
        <f t="shared" si="12"/>
        <v>-0.61582499999999996</v>
      </c>
      <c r="AE6" s="39">
        <v>-6.18</v>
      </c>
      <c r="AF6" s="39">
        <v>-10.874166666666666</v>
      </c>
      <c r="AG6" s="39">
        <v>0</v>
      </c>
    </row>
    <row r="7" spans="1:33" ht="15.75" customHeight="1" x14ac:dyDescent="0.2">
      <c r="A7" s="28" t="s">
        <v>39</v>
      </c>
      <c r="B7" s="28" t="s">
        <v>283</v>
      </c>
      <c r="C7" s="15">
        <f t="shared" si="4"/>
        <v>28.583749999999998</v>
      </c>
      <c r="D7" s="29">
        <v>8</v>
      </c>
      <c r="E7" s="29">
        <v>0</v>
      </c>
      <c r="F7" s="30">
        <v>228.67</v>
      </c>
      <c r="G7" s="30">
        <v>-10.36</v>
      </c>
      <c r="H7" s="31">
        <f t="shared" si="1"/>
        <v>4.5305462019504091E-2</v>
      </c>
      <c r="I7" s="31">
        <f t="shared" si="2"/>
        <v>0.20497820731476224</v>
      </c>
      <c r="J7" s="32">
        <f t="shared" si="5"/>
        <v>46.872366666666679</v>
      </c>
      <c r="K7" s="32">
        <f t="shared" si="3"/>
        <v>5.8590458333333348</v>
      </c>
      <c r="L7" s="29">
        <v>66</v>
      </c>
      <c r="M7" s="33">
        <f t="shared" si="6"/>
        <v>0.12121212121212122</v>
      </c>
      <c r="N7" s="29">
        <v>99</v>
      </c>
      <c r="O7" s="34">
        <f t="shared" ref="O7:P7" si="15">D7/7</f>
        <v>1.1428571428571428</v>
      </c>
      <c r="P7" s="34">
        <f t="shared" si="15"/>
        <v>0</v>
      </c>
      <c r="Q7" s="29">
        <f t="shared" si="8"/>
        <v>86</v>
      </c>
      <c r="R7" s="29"/>
      <c r="S7" s="35">
        <v>0.69320843091334805</v>
      </c>
      <c r="T7" s="28">
        <v>276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s">
        <v>34</v>
      </c>
      <c r="AB7" s="40">
        <f t="shared" si="11"/>
        <v>-0.69</v>
      </c>
      <c r="AC7" s="41">
        <v>6.3750000000000001E-2</v>
      </c>
      <c r="AD7" s="39">
        <f t="shared" si="12"/>
        <v>-0.70379999999999998</v>
      </c>
      <c r="AE7" s="39">
        <v>-6.18</v>
      </c>
      <c r="AF7" s="39">
        <v>-10.874166666666666</v>
      </c>
      <c r="AG7" s="39">
        <v>0</v>
      </c>
    </row>
    <row r="8" spans="1:33" ht="15.75" customHeight="1" x14ac:dyDescent="0.2">
      <c r="A8" s="28" t="s">
        <v>41</v>
      </c>
      <c r="B8" s="14" t="s">
        <v>82</v>
      </c>
      <c r="C8" s="15">
        <f t="shared" si="4"/>
        <v>28.946666666666669</v>
      </c>
      <c r="D8" s="29">
        <v>6</v>
      </c>
      <c r="E8" s="29">
        <v>1</v>
      </c>
      <c r="F8" s="30">
        <v>173.68</v>
      </c>
      <c r="G8" s="30">
        <v>-20.059999999999999</v>
      </c>
      <c r="H8" s="31">
        <f t="shared" si="1"/>
        <v>0.11549976969138645</v>
      </c>
      <c r="I8" s="31">
        <f t="shared" si="2"/>
        <v>0.14244674113311845</v>
      </c>
      <c r="J8" s="32">
        <f t="shared" si="5"/>
        <v>24.740150000000014</v>
      </c>
      <c r="K8" s="32">
        <f t="shared" si="3"/>
        <v>4.1233583333333357</v>
      </c>
      <c r="L8" s="29">
        <v>57</v>
      </c>
      <c r="M8" s="33">
        <f t="shared" si="6"/>
        <v>0.10526315789473684</v>
      </c>
      <c r="N8" s="29">
        <v>92</v>
      </c>
      <c r="O8" s="34">
        <f t="shared" ref="O8:P8" si="16">D8/7</f>
        <v>0.8571428571428571</v>
      </c>
      <c r="P8" s="34">
        <f t="shared" si="16"/>
        <v>0.14285714285714285</v>
      </c>
      <c r="Q8" s="29">
        <f t="shared" si="8"/>
        <v>92</v>
      </c>
      <c r="R8" s="29"/>
      <c r="S8" s="35">
        <v>0.79356568364611202</v>
      </c>
      <c r="T8" s="28">
        <v>276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6.6866666666666665</v>
      </c>
      <c r="Z8" s="28">
        <v>3</v>
      </c>
      <c r="AA8" s="28" t="s">
        <v>34</v>
      </c>
      <c r="AB8" s="40">
        <f t="shared" si="11"/>
        <v>-0.69</v>
      </c>
      <c r="AC8" s="41">
        <v>6.3750000000000001E-2</v>
      </c>
      <c r="AD8" s="39">
        <f t="shared" si="12"/>
        <v>-0.52784999999999993</v>
      </c>
      <c r="AE8" s="39">
        <v>-6.18</v>
      </c>
      <c r="AF8" s="39">
        <v>-10.87</v>
      </c>
      <c r="AG8" s="39">
        <v>0</v>
      </c>
    </row>
    <row r="9" spans="1:33" ht="15.75" customHeight="1" x14ac:dyDescent="0.2">
      <c r="A9" s="28" t="s">
        <v>43</v>
      </c>
      <c r="B9" s="14" t="s">
        <v>82</v>
      </c>
      <c r="C9" s="15">
        <f t="shared" si="4"/>
        <v>28.173750000000002</v>
      </c>
      <c r="D9" s="29">
        <v>8</v>
      </c>
      <c r="E9" s="29">
        <v>0</v>
      </c>
      <c r="F9" s="30">
        <v>225.39000000000001</v>
      </c>
      <c r="G9" s="30">
        <v>-22.099999999999998</v>
      </c>
      <c r="H9" s="31">
        <f t="shared" si="1"/>
        <v>9.8052264962953092E-2</v>
      </c>
      <c r="I9" s="31">
        <f t="shared" si="2"/>
        <v>0.13226422349409295</v>
      </c>
      <c r="J9" s="32">
        <f t="shared" si="5"/>
        <v>29.811033333333611</v>
      </c>
      <c r="K9" s="32">
        <f t="shared" si="3"/>
        <v>3.7263791666667014</v>
      </c>
      <c r="L9" s="29">
        <v>68</v>
      </c>
      <c r="M9" s="33">
        <f t="shared" si="6"/>
        <v>0.11764705882352941</v>
      </c>
      <c r="N9" s="29">
        <v>85</v>
      </c>
      <c r="O9" s="34">
        <f t="shared" ref="O9:P9" si="17">D9/7</f>
        <v>1.1428571428571428</v>
      </c>
      <c r="P9" s="34">
        <f t="shared" si="17"/>
        <v>0</v>
      </c>
      <c r="Q9" s="29">
        <f t="shared" si="8"/>
        <v>74</v>
      </c>
      <c r="R9" s="29"/>
      <c r="S9" s="35">
        <v>0.86631016042780695</v>
      </c>
      <c r="T9" s="28">
        <v>3036</v>
      </c>
      <c r="U9" s="36">
        <v>2760</v>
      </c>
      <c r="V9" s="37" t="s">
        <v>1328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s">
        <v>34</v>
      </c>
      <c r="AB9" s="40">
        <f t="shared" si="11"/>
        <v>-0.69</v>
      </c>
      <c r="AC9" s="41">
        <v>6.3750000000000001E-2</v>
      </c>
      <c r="AD9" s="39">
        <f t="shared" si="12"/>
        <v>-0.70379999999999998</v>
      </c>
      <c r="AE9" s="39">
        <v>-6.18</v>
      </c>
      <c r="AF9" s="39">
        <v>-11.1908333333333</v>
      </c>
      <c r="AG9" s="39">
        <v>0</v>
      </c>
    </row>
    <row r="10" spans="1:33" ht="15.75" customHeight="1" x14ac:dyDescent="0.2">
      <c r="A10" s="28" t="s">
        <v>44</v>
      </c>
      <c r="B10" s="28" t="s">
        <v>283</v>
      </c>
      <c r="C10" s="15">
        <f t="shared" si="4"/>
        <v>29.123333333333331</v>
      </c>
      <c r="D10" s="29">
        <v>3</v>
      </c>
      <c r="E10" s="29">
        <v>3</v>
      </c>
      <c r="F10" s="30">
        <v>87.36999999999999</v>
      </c>
      <c r="G10" s="30">
        <v>-22.15</v>
      </c>
      <c r="H10" s="31">
        <f t="shared" si="1"/>
        <v>0.25351951470756556</v>
      </c>
      <c r="I10" s="31">
        <f t="shared" si="2"/>
        <v>-2.9978825683863145E-3</v>
      </c>
      <c r="J10" s="32">
        <f t="shared" si="5"/>
        <v>-0.26192499999991226</v>
      </c>
      <c r="K10" s="32">
        <f t="shared" si="3"/>
        <v>-8.7308333333304081E-2</v>
      </c>
      <c r="L10" s="29">
        <v>70</v>
      </c>
      <c r="M10" s="33">
        <f t="shared" si="6"/>
        <v>4.2857142857142858E-2</v>
      </c>
      <c r="N10" s="29">
        <v>80</v>
      </c>
      <c r="O10" s="34">
        <f t="shared" ref="O10:P10" si="18">D10/7</f>
        <v>0.42857142857142855</v>
      </c>
      <c r="P10" s="34">
        <f t="shared" si="18"/>
        <v>0.42857142857142855</v>
      </c>
      <c r="Q10" s="29">
        <f t="shared" si="8"/>
        <v>93</v>
      </c>
      <c r="R10" s="29"/>
      <c r="S10" s="35">
        <v>0.86609686609686598</v>
      </c>
      <c r="T10" s="28">
        <v>3036</v>
      </c>
      <c r="U10" s="36">
        <v>2760</v>
      </c>
      <c r="V10" s="37" t="s">
        <v>1329</v>
      </c>
      <c r="W10" s="28">
        <v>3</v>
      </c>
      <c r="X10" s="38">
        <f t="shared" si="9"/>
        <v>1</v>
      </c>
      <c r="Y10" s="39">
        <f t="shared" si="10"/>
        <v>4.43</v>
      </c>
      <c r="Z10" s="28">
        <v>2</v>
      </c>
      <c r="AA10" s="28" t="s">
        <v>34</v>
      </c>
      <c r="AB10" s="40">
        <f t="shared" si="11"/>
        <v>-0.69</v>
      </c>
      <c r="AC10" s="41">
        <v>6.3750000000000001E-2</v>
      </c>
      <c r="AD10" s="39">
        <f t="shared" si="12"/>
        <v>-0.26392499999999997</v>
      </c>
      <c r="AE10" s="39">
        <v>-6.18</v>
      </c>
      <c r="AF10" s="39">
        <v>-11.1908333333333</v>
      </c>
      <c r="AG10" s="39">
        <v>0</v>
      </c>
    </row>
    <row r="11" spans="1:33" ht="15.75" customHeight="1" x14ac:dyDescent="0.2">
      <c r="A11" s="28" t="s">
        <v>45</v>
      </c>
      <c r="B11" s="14" t="s">
        <v>82</v>
      </c>
      <c r="C11" s="15">
        <f t="shared" si="4"/>
        <v>28.150000000000002</v>
      </c>
      <c r="D11" s="29">
        <v>6</v>
      </c>
      <c r="E11" s="29">
        <v>0</v>
      </c>
      <c r="F11" s="30">
        <v>168.9</v>
      </c>
      <c r="G11" s="30">
        <v>-28.230000000000004</v>
      </c>
      <c r="H11" s="31">
        <f t="shared" si="1"/>
        <v>0.1671403197158082</v>
      </c>
      <c r="I11" s="31">
        <f t="shared" si="2"/>
        <v>6.2653345174660729E-2</v>
      </c>
      <c r="J11" s="32">
        <f t="shared" si="5"/>
        <v>10.582150000000198</v>
      </c>
      <c r="K11" s="32">
        <f t="shared" si="3"/>
        <v>1.7636916666666995</v>
      </c>
      <c r="L11" s="29">
        <v>57</v>
      </c>
      <c r="M11" s="33">
        <f t="shared" si="6"/>
        <v>0.10526315789473684</v>
      </c>
      <c r="N11" s="29">
        <v>78</v>
      </c>
      <c r="O11" s="34">
        <f t="shared" ref="O11:P11" si="19">D11/7</f>
        <v>0.8571428571428571</v>
      </c>
      <c r="P11" s="34">
        <f t="shared" si="19"/>
        <v>0</v>
      </c>
      <c r="Q11" s="29">
        <f t="shared" si="8"/>
        <v>91</v>
      </c>
      <c r="R11" s="29"/>
      <c r="S11" s="35">
        <v>0.61538461538461497</v>
      </c>
      <c r="T11" s="28">
        <v>552</v>
      </c>
      <c r="U11" s="36">
        <v>276</v>
      </c>
      <c r="V11" s="37" t="s">
        <v>1330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s">
        <v>34</v>
      </c>
      <c r="AB11" s="40">
        <f t="shared" si="11"/>
        <v>-0.69</v>
      </c>
      <c r="AC11" s="41">
        <v>6.3750000000000001E-2</v>
      </c>
      <c r="AD11" s="39">
        <f t="shared" si="12"/>
        <v>-0.52784999999999993</v>
      </c>
      <c r="AE11" s="39">
        <v>-6.18</v>
      </c>
      <c r="AF11" s="39">
        <v>-11.1908333333333</v>
      </c>
      <c r="AG11" s="39">
        <v>0</v>
      </c>
    </row>
    <row r="12" spans="1:33" ht="15.75" customHeight="1" x14ac:dyDescent="0.2">
      <c r="A12" s="28" t="s">
        <v>46</v>
      </c>
      <c r="B12" s="28" t="s">
        <v>163</v>
      </c>
      <c r="C12" s="15">
        <f t="shared" si="4"/>
        <v>27.99</v>
      </c>
      <c r="D12" s="29">
        <v>2</v>
      </c>
      <c r="E12" s="29">
        <v>0</v>
      </c>
      <c r="F12" s="30">
        <v>55.98</v>
      </c>
      <c r="G12" s="30">
        <v>-28.040000000000003</v>
      </c>
      <c r="H12" s="31">
        <f t="shared" si="1"/>
        <v>0.50089317613433382</v>
      </c>
      <c r="I12" s="31">
        <f t="shared" si="2"/>
        <v>-0.27464481362391219</v>
      </c>
      <c r="J12" s="32">
        <f t="shared" si="5"/>
        <v>-15.374616666666604</v>
      </c>
      <c r="K12" s="32">
        <f t="shared" si="3"/>
        <v>-7.6873083333333021</v>
      </c>
      <c r="L12" s="29">
        <v>66</v>
      </c>
      <c r="M12" s="33">
        <f t="shared" si="6"/>
        <v>3.0303030303030304E-2</v>
      </c>
      <c r="N12" s="29">
        <v>72</v>
      </c>
      <c r="O12" s="34">
        <f t="shared" ref="O12:P12" si="20">D12/7</f>
        <v>0.2857142857142857</v>
      </c>
      <c r="P12" s="34">
        <f t="shared" si="20"/>
        <v>0</v>
      </c>
      <c r="Q12" s="29">
        <f t="shared" si="8"/>
        <v>252</v>
      </c>
      <c r="R12" s="29"/>
      <c r="S12" s="35">
        <v>0.62100456621004496</v>
      </c>
      <c r="T12" s="28">
        <v>276</v>
      </c>
      <c r="U12" s="36">
        <v>276</v>
      </c>
      <c r="V12" s="37" t="s">
        <v>1331</v>
      </c>
      <c r="W12" s="28">
        <v>0</v>
      </c>
      <c r="X12" s="38">
        <f t="shared" si="9"/>
        <v>0</v>
      </c>
      <c r="Y12" s="39">
        <f t="shared" si="10"/>
        <v>28.040000000000003</v>
      </c>
      <c r="Z12" s="28">
        <v>1</v>
      </c>
      <c r="AA12" s="28" t="s">
        <v>34</v>
      </c>
      <c r="AB12" s="40">
        <f t="shared" si="11"/>
        <v>-0.69</v>
      </c>
      <c r="AC12" s="41">
        <v>6.3750000000000001E-2</v>
      </c>
      <c r="AD12" s="39">
        <f t="shared" si="12"/>
        <v>-0.17595</v>
      </c>
      <c r="AE12" s="39">
        <v>-6.18</v>
      </c>
      <c r="AF12" s="39">
        <v>-11.1908333333333</v>
      </c>
      <c r="AG12" s="39">
        <v>0</v>
      </c>
    </row>
    <row r="13" spans="1:33" ht="15.75" customHeight="1" x14ac:dyDescent="0.2">
      <c r="A13" s="28" t="s">
        <v>47</v>
      </c>
      <c r="B13" s="14" t="s">
        <v>82</v>
      </c>
      <c r="C13" s="15">
        <f t="shared" si="4"/>
        <v>29.547499999999999</v>
      </c>
      <c r="D13" s="29">
        <v>8</v>
      </c>
      <c r="E13" s="29">
        <v>0</v>
      </c>
      <c r="F13" s="32">
        <v>236.38</v>
      </c>
      <c r="G13" s="30">
        <v>-8.52</v>
      </c>
      <c r="H13" s="31">
        <f t="shared" si="1"/>
        <v>3.6043658515948894E-2</v>
      </c>
      <c r="I13" s="31">
        <f t="shared" si="2"/>
        <v>0.21744310009307047</v>
      </c>
      <c r="J13" s="32">
        <f t="shared" si="5"/>
        <v>51.399199999999993</v>
      </c>
      <c r="K13" s="32">
        <f t="shared" si="3"/>
        <v>6.4248999999999992</v>
      </c>
      <c r="L13" s="29">
        <v>27</v>
      </c>
      <c r="M13" s="33">
        <f t="shared" si="6"/>
        <v>0.29629629629629628</v>
      </c>
      <c r="N13" s="29">
        <v>65</v>
      </c>
      <c r="O13" s="34">
        <f t="shared" ref="O13:P13" si="21">D13/7</f>
        <v>1.1428571428571428</v>
      </c>
      <c r="P13" s="34">
        <f t="shared" si="21"/>
        <v>0</v>
      </c>
      <c r="Q13" s="29">
        <f t="shared" si="8"/>
        <v>56</v>
      </c>
      <c r="R13" s="29"/>
      <c r="S13" s="35">
        <v>0.63551401869158797</v>
      </c>
      <c r="T13" s="28">
        <v>276</v>
      </c>
      <c r="U13" s="36">
        <v>276</v>
      </c>
      <c r="V13" s="37" t="s">
        <v>1332</v>
      </c>
      <c r="W13" s="28">
        <v>1</v>
      </c>
      <c r="X13" s="38">
        <f t="shared" si="9"/>
        <v>0.125</v>
      </c>
      <c r="Y13" s="39">
        <f t="shared" si="10"/>
        <v>8.52</v>
      </c>
      <c r="Z13" s="28">
        <v>0</v>
      </c>
      <c r="AA13" s="28" t="s">
        <v>34</v>
      </c>
      <c r="AB13" s="40">
        <f t="shared" si="11"/>
        <v>-0.69</v>
      </c>
      <c r="AC13" s="41">
        <v>6.3750000000000001E-2</v>
      </c>
      <c r="AD13" s="39">
        <f t="shared" si="12"/>
        <v>-0.70379999999999998</v>
      </c>
      <c r="AE13" s="39">
        <v>-6.18</v>
      </c>
      <c r="AF13" s="39">
        <v>-11.3575</v>
      </c>
      <c r="AG13" s="39">
        <v>0</v>
      </c>
    </row>
    <row r="14" spans="1:33" ht="15.75" customHeight="1" x14ac:dyDescent="0.2">
      <c r="A14" s="28" t="s">
        <v>48</v>
      </c>
      <c r="B14" s="28" t="s">
        <v>344</v>
      </c>
      <c r="C14" s="15">
        <f t="shared" si="4"/>
        <v>28.6325</v>
      </c>
      <c r="D14" s="29">
        <v>4</v>
      </c>
      <c r="E14" s="29">
        <v>0</v>
      </c>
      <c r="F14" s="32">
        <v>114.53</v>
      </c>
      <c r="G14" s="30">
        <v>0</v>
      </c>
      <c r="H14" s="31">
        <f t="shared" si="1"/>
        <v>0</v>
      </c>
      <c r="I14" s="31">
        <f t="shared" si="2"/>
        <v>0.23442416834017285</v>
      </c>
      <c r="J14" s="32">
        <f t="shared" si="5"/>
        <v>26.848599999999998</v>
      </c>
      <c r="K14" s="32">
        <f t="shared" si="3"/>
        <v>6.7121499999999994</v>
      </c>
      <c r="L14" s="29">
        <v>26</v>
      </c>
      <c r="M14" s="33">
        <f t="shared" si="6"/>
        <v>0.15384615384615385</v>
      </c>
      <c r="N14" s="29">
        <v>64</v>
      </c>
      <c r="O14" s="34">
        <f t="shared" ref="O14:P14" si="22">D14/7</f>
        <v>0.5714285714285714</v>
      </c>
      <c r="P14" s="34">
        <f t="shared" si="22"/>
        <v>0</v>
      </c>
      <c r="Q14" s="29">
        <f t="shared" si="8"/>
        <v>112</v>
      </c>
      <c r="R14" s="29"/>
      <c r="S14" s="35">
        <v>0.65346534653465305</v>
      </c>
      <c r="T14" s="28">
        <v>300</v>
      </c>
      <c r="U14" s="36">
        <v>276</v>
      </c>
      <c r="V14" s="37" t="s">
        <v>1332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s">
        <v>34</v>
      </c>
      <c r="AB14" s="40">
        <f t="shared" si="11"/>
        <v>-0.69</v>
      </c>
      <c r="AC14" s="41">
        <v>6.3750000000000001E-2</v>
      </c>
      <c r="AD14" s="39">
        <f t="shared" si="12"/>
        <v>-0.35189999999999999</v>
      </c>
      <c r="AE14" s="39">
        <v>-6.18</v>
      </c>
      <c r="AF14" s="39">
        <v>-11.3575</v>
      </c>
      <c r="AG14" s="39">
        <v>0</v>
      </c>
    </row>
    <row r="15" spans="1:33" ht="15.75" customHeight="1" x14ac:dyDescent="0.2">
      <c r="A15" s="28" t="s">
        <v>49</v>
      </c>
      <c r="B15" s="28" t="s">
        <v>164</v>
      </c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-0.02</v>
      </c>
      <c r="H15" s="31" t="e">
        <f t="shared" si="1"/>
        <v>#DIV/0!</v>
      </c>
      <c r="I15" s="31" t="e">
        <f t="shared" si="2"/>
        <v>#DIV/0!</v>
      </c>
      <c r="J15" s="32">
        <f t="shared" si="5"/>
        <v>-0.02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62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>
        <v>0.62992125984251901</v>
      </c>
      <c r="T15" s="28">
        <v>300</v>
      </c>
      <c r="U15" s="36">
        <v>276</v>
      </c>
      <c r="V15" s="37" t="s">
        <v>1332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s">
        <v>34</v>
      </c>
      <c r="AB15" s="40">
        <f t="shared" si="11"/>
        <v>-0.69</v>
      </c>
      <c r="AC15" s="41">
        <v>6.3750000000000001E-2</v>
      </c>
      <c r="AD15" s="39">
        <f t="shared" si="12"/>
        <v>0</v>
      </c>
      <c r="AE15" s="39">
        <v>-6.18</v>
      </c>
      <c r="AF15" s="39">
        <v>-11.3575</v>
      </c>
      <c r="AG15" s="39">
        <v>0</v>
      </c>
    </row>
    <row r="16" spans="1:33" ht="15.75" customHeight="1" x14ac:dyDescent="0.2">
      <c r="A16" s="28" t="s">
        <v>50</v>
      </c>
      <c r="B16" s="28" t="s">
        <v>1333</v>
      </c>
      <c r="C16" s="15">
        <f t="shared" si="4"/>
        <v>27.483750000000001</v>
      </c>
      <c r="D16" s="29">
        <v>8</v>
      </c>
      <c r="E16" s="29">
        <v>0</v>
      </c>
      <c r="F16" s="32">
        <v>219.87</v>
      </c>
      <c r="G16" s="30">
        <v>-23.150000000000002</v>
      </c>
      <c r="H16" s="31">
        <f t="shared" si="1"/>
        <v>0.10528948924364398</v>
      </c>
      <c r="I16" s="31">
        <f t="shared" si="2"/>
        <v>0.10340519397825985</v>
      </c>
      <c r="J16" s="32">
        <f t="shared" si="5"/>
        <v>22.735699999999994</v>
      </c>
      <c r="K16" s="32">
        <f t="shared" si="3"/>
        <v>2.8419624999999993</v>
      </c>
      <c r="L16" s="29">
        <v>40</v>
      </c>
      <c r="M16" s="33">
        <f t="shared" si="6"/>
        <v>0.2</v>
      </c>
      <c r="N16" s="29">
        <v>56</v>
      </c>
      <c r="O16" s="34">
        <f t="shared" ref="O16:P16" si="24">D16/7</f>
        <v>1.1428571428571428</v>
      </c>
      <c r="P16" s="34">
        <f t="shared" si="24"/>
        <v>0</v>
      </c>
      <c r="Q16" s="29">
        <f t="shared" si="8"/>
        <v>49</v>
      </c>
      <c r="R16" s="29"/>
      <c r="S16" s="35">
        <v>0.72222222222222199</v>
      </c>
      <c r="T16" s="28">
        <v>300</v>
      </c>
      <c r="U16" s="36">
        <v>276</v>
      </c>
      <c r="V16" s="37" t="s">
        <v>1332</v>
      </c>
      <c r="W16" s="28">
        <v>4</v>
      </c>
      <c r="X16" s="38">
        <f t="shared" si="9"/>
        <v>0.5</v>
      </c>
      <c r="Y16" s="39">
        <f t="shared" si="10"/>
        <v>5.7875000000000005</v>
      </c>
      <c r="Z16" s="28">
        <v>0</v>
      </c>
      <c r="AA16" s="28" t="s">
        <v>34</v>
      </c>
      <c r="AB16" s="40">
        <f t="shared" si="11"/>
        <v>-0.69</v>
      </c>
      <c r="AC16" s="41">
        <v>6.3750000000000001E-2</v>
      </c>
      <c r="AD16" s="39">
        <f t="shared" si="12"/>
        <v>-0.70379999999999998</v>
      </c>
      <c r="AE16" s="39">
        <v>-6.18</v>
      </c>
      <c r="AF16" s="39">
        <v>-11.3575</v>
      </c>
      <c r="AG16" s="39">
        <v>0</v>
      </c>
    </row>
    <row r="17" spans="1:33" ht="15.75" customHeight="1" x14ac:dyDescent="0.2">
      <c r="A17" s="28" t="s">
        <v>51</v>
      </c>
      <c r="B17" s="28" t="s">
        <v>1334</v>
      </c>
      <c r="C17" s="15">
        <f t="shared" si="4"/>
        <v>25.99</v>
      </c>
      <c r="D17" s="29">
        <v>1</v>
      </c>
      <c r="E17" s="29">
        <v>0</v>
      </c>
      <c r="F17" s="32">
        <v>25.99</v>
      </c>
      <c r="G17" s="30">
        <v>-41.16</v>
      </c>
      <c r="H17" s="31">
        <f t="shared" si="1"/>
        <v>1.5836860330896498</v>
      </c>
      <c r="I17" s="31">
        <f t="shared" si="2"/>
        <v>-1.4118497499038094</v>
      </c>
      <c r="J17" s="32">
        <f t="shared" si="5"/>
        <v>-36.693975000000002</v>
      </c>
      <c r="K17" s="32">
        <f t="shared" si="3"/>
        <v>-36.693975000000002</v>
      </c>
      <c r="L17" s="29">
        <v>60</v>
      </c>
      <c r="M17" s="33">
        <f t="shared" si="6"/>
        <v>1.6666666666666666E-2</v>
      </c>
      <c r="N17" s="29">
        <v>54</v>
      </c>
      <c r="O17" s="34">
        <f t="shared" ref="O17:P17" si="25">D17/7</f>
        <v>0.14285714285714285</v>
      </c>
      <c r="P17" s="34">
        <f t="shared" si="25"/>
        <v>0</v>
      </c>
      <c r="Q17" s="29">
        <f t="shared" si="8"/>
        <v>378</v>
      </c>
      <c r="R17" s="29"/>
      <c r="S17" s="35">
        <v>0.726224783861671</v>
      </c>
      <c r="T17" s="28">
        <v>300</v>
      </c>
      <c r="U17" s="36">
        <v>276</v>
      </c>
      <c r="V17" s="37" t="s">
        <v>1332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s">
        <v>34</v>
      </c>
      <c r="AB17" s="40">
        <f t="shared" si="11"/>
        <v>-0.69</v>
      </c>
      <c r="AC17" s="41">
        <v>6.3750000000000001E-2</v>
      </c>
      <c r="AD17" s="39">
        <f t="shared" si="12"/>
        <v>-8.7974999999999998E-2</v>
      </c>
      <c r="AE17" s="39">
        <v>-6.18</v>
      </c>
      <c r="AF17" s="39">
        <v>-11.3575</v>
      </c>
      <c r="AG17" s="39">
        <v>0</v>
      </c>
    </row>
    <row r="18" spans="1:33" ht="15.75" customHeight="1" x14ac:dyDescent="0.2">
      <c r="A18" s="28" t="s">
        <v>52</v>
      </c>
      <c r="B18" s="28" t="s">
        <v>289</v>
      </c>
      <c r="C18" s="15">
        <f t="shared" si="4"/>
        <v>26.664999999999999</v>
      </c>
      <c r="D18" s="29">
        <v>4</v>
      </c>
      <c r="E18" s="29">
        <v>0</v>
      </c>
      <c r="F18" s="32">
        <v>106.66</v>
      </c>
      <c r="G18" s="30">
        <v>-7.9899999999999993</v>
      </c>
      <c r="H18" s="31">
        <f t="shared" si="1"/>
        <v>7.4910931933245828E-2</v>
      </c>
      <c r="I18" s="31">
        <f t="shared" si="2"/>
        <v>0.10171666979186206</v>
      </c>
      <c r="J18" s="32">
        <f t="shared" si="5"/>
        <v>10.849100000000007</v>
      </c>
      <c r="K18" s="32">
        <f t="shared" si="3"/>
        <v>2.7122750000000018</v>
      </c>
      <c r="L18" s="29">
        <v>27</v>
      </c>
      <c r="M18" s="33">
        <f t="shared" si="6"/>
        <v>0.14814814814814814</v>
      </c>
      <c r="N18" s="29">
        <v>128</v>
      </c>
      <c r="O18" s="34">
        <f t="shared" ref="O18:P18" si="26">D18/7</f>
        <v>0.5714285714285714</v>
      </c>
      <c r="P18" s="34">
        <f t="shared" si="26"/>
        <v>0</v>
      </c>
      <c r="Q18" s="29">
        <f t="shared" si="8"/>
        <v>224</v>
      </c>
      <c r="R18" s="29"/>
      <c r="S18" s="35">
        <v>0.64197530864197505</v>
      </c>
      <c r="T18" s="28">
        <v>24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s">
        <v>34</v>
      </c>
      <c r="AB18" s="40">
        <f t="shared" si="11"/>
        <v>-0.69</v>
      </c>
      <c r="AC18" s="41">
        <v>6.3750000000000001E-2</v>
      </c>
      <c r="AD18" s="39">
        <f t="shared" si="12"/>
        <v>-0.35189999999999999</v>
      </c>
      <c r="AE18" s="39">
        <v>-6.18</v>
      </c>
      <c r="AF18" s="39">
        <v>-11.3575</v>
      </c>
      <c r="AG18" s="39">
        <v>-1.32</v>
      </c>
    </row>
    <row r="19" spans="1:33" ht="15.75" customHeight="1" x14ac:dyDescent="0.2">
      <c r="A19" s="28" t="s">
        <v>54</v>
      </c>
      <c r="B19" s="28" t="s">
        <v>164</v>
      </c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128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>
        <v>0.64483627204030203</v>
      </c>
      <c r="T19" s="28">
        <v>24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s">
        <v>34</v>
      </c>
      <c r="AB19" s="40">
        <f t="shared" si="11"/>
        <v>-0.69</v>
      </c>
      <c r="AC19" s="41">
        <v>6.3750000000000001E-2</v>
      </c>
      <c r="AD19" s="39">
        <f t="shared" si="12"/>
        <v>0</v>
      </c>
      <c r="AE19" s="39">
        <v>-6.18</v>
      </c>
      <c r="AF19" s="39">
        <v>-11.3575</v>
      </c>
      <c r="AG19" s="39">
        <v>0</v>
      </c>
    </row>
    <row r="20" spans="1:33" ht="15.75" customHeight="1" x14ac:dyDescent="0.2">
      <c r="A20" s="28" t="s">
        <v>55</v>
      </c>
      <c r="B20" s="28" t="s">
        <v>1335</v>
      </c>
      <c r="C20" s="15">
        <f t="shared" si="4"/>
        <v>29.106666666666666</v>
      </c>
      <c r="D20" s="29">
        <v>3</v>
      </c>
      <c r="E20" s="29">
        <v>0</v>
      </c>
      <c r="F20" s="32">
        <v>87.32</v>
      </c>
      <c r="G20" s="30">
        <v>-12.88</v>
      </c>
      <c r="H20" s="31">
        <f t="shared" si="1"/>
        <v>0.14750343563902887</v>
      </c>
      <c r="I20" s="31">
        <f t="shared" si="2"/>
        <v>9.6948866239120413E-2</v>
      </c>
      <c r="J20" s="32">
        <f t="shared" si="5"/>
        <v>8.4655749999999941</v>
      </c>
      <c r="K20" s="32">
        <f t="shared" si="3"/>
        <v>2.8218583333333314</v>
      </c>
      <c r="L20" s="29">
        <v>22</v>
      </c>
      <c r="M20" s="33">
        <f t="shared" si="6"/>
        <v>0.13636363636363635</v>
      </c>
      <c r="N20" s="29">
        <v>113</v>
      </c>
      <c r="O20" s="34">
        <f t="shared" ref="O20:P20" si="28">D20/7</f>
        <v>0.42857142857142855</v>
      </c>
      <c r="P20" s="34">
        <f t="shared" si="28"/>
        <v>0</v>
      </c>
      <c r="Q20" s="29">
        <f t="shared" si="8"/>
        <v>263</v>
      </c>
      <c r="R20" s="29"/>
      <c r="S20" s="35">
        <v>0.61621621621621603</v>
      </c>
      <c r="T20" s="28">
        <v>24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s">
        <v>34</v>
      </c>
      <c r="AB20" s="40">
        <f t="shared" si="11"/>
        <v>-0.69</v>
      </c>
      <c r="AC20" s="41">
        <v>6.3750000000000001E-2</v>
      </c>
      <c r="AD20" s="39">
        <f t="shared" si="12"/>
        <v>-0.26392499999999997</v>
      </c>
      <c r="AE20" s="39">
        <v>-6.18</v>
      </c>
      <c r="AF20" s="39">
        <v>-11.3575</v>
      </c>
      <c r="AG20" s="39">
        <v>0</v>
      </c>
    </row>
    <row r="21" spans="1:33" ht="15.75" customHeight="1" x14ac:dyDescent="0.2">
      <c r="A21" s="28" t="s">
        <v>56</v>
      </c>
      <c r="B21" s="28" t="s">
        <v>1336</v>
      </c>
      <c r="C21" s="15">
        <f t="shared" si="4"/>
        <v>28.674999999999997</v>
      </c>
      <c r="D21" s="29">
        <v>4</v>
      </c>
      <c r="E21" s="29">
        <v>0</v>
      </c>
      <c r="F21" s="32">
        <v>114.69999999999999</v>
      </c>
      <c r="G21" s="30">
        <v>-23.82</v>
      </c>
      <c r="H21" s="31">
        <f t="shared" si="1"/>
        <v>0.20767218831734963</v>
      </c>
      <c r="I21" s="31">
        <f t="shared" si="2"/>
        <v>2.7664341761115822E-2</v>
      </c>
      <c r="J21" s="32">
        <f t="shared" si="5"/>
        <v>3.1730999999999843</v>
      </c>
      <c r="K21" s="32">
        <f t="shared" si="3"/>
        <v>0.79327499999999607</v>
      </c>
      <c r="L21" s="29">
        <v>25</v>
      </c>
      <c r="M21" s="33">
        <f t="shared" si="6"/>
        <v>0.16</v>
      </c>
      <c r="N21" s="29">
        <v>131</v>
      </c>
      <c r="O21" s="34">
        <f t="shared" ref="O21:P21" si="29">D21/7</f>
        <v>0.5714285714285714</v>
      </c>
      <c r="P21" s="34">
        <f t="shared" si="29"/>
        <v>0</v>
      </c>
      <c r="Q21" s="29">
        <f t="shared" si="8"/>
        <v>229</v>
      </c>
      <c r="R21" s="29"/>
      <c r="S21" s="35">
        <v>0.52459016393442603</v>
      </c>
      <c r="T21" s="28">
        <v>24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23.82</v>
      </c>
      <c r="Z21" s="28">
        <v>1</v>
      </c>
      <c r="AA21" s="28" t="s">
        <v>34</v>
      </c>
      <c r="AB21" s="40">
        <f t="shared" si="11"/>
        <v>-0.69</v>
      </c>
      <c r="AC21" s="41">
        <v>6.3750000000000001E-2</v>
      </c>
      <c r="AD21" s="39">
        <f t="shared" si="12"/>
        <v>-0.35189999999999999</v>
      </c>
      <c r="AE21" s="39">
        <v>-6.18</v>
      </c>
      <c r="AF21" s="39">
        <v>-11.3575</v>
      </c>
      <c r="AG21" s="39">
        <v>0</v>
      </c>
    </row>
    <row r="22" spans="1:33" ht="15.75" customHeight="1" x14ac:dyDescent="0.2">
      <c r="A22" s="28" t="s">
        <v>57</v>
      </c>
      <c r="B22" s="28" t="s">
        <v>1337</v>
      </c>
      <c r="C22" s="15">
        <f t="shared" si="4"/>
        <v>29.99</v>
      </c>
      <c r="D22" s="29">
        <v>1</v>
      </c>
      <c r="E22" s="29">
        <v>1</v>
      </c>
      <c r="F22" s="30">
        <v>29.99</v>
      </c>
      <c r="G22" s="30">
        <v>-9.3899999999999988</v>
      </c>
      <c r="H22" s="31">
        <f t="shared" si="1"/>
        <v>0.31310436812270753</v>
      </c>
      <c r="I22" s="31">
        <f t="shared" si="2"/>
        <v>-5.0816105368456092E-2</v>
      </c>
      <c r="J22" s="32">
        <f t="shared" si="5"/>
        <v>-1.5239749999999981</v>
      </c>
      <c r="K22" s="32">
        <f t="shared" si="3"/>
        <v>-1.5239749999999981</v>
      </c>
      <c r="L22" s="29">
        <v>23</v>
      </c>
      <c r="M22" s="33">
        <f t="shared" si="6"/>
        <v>4.3478260869565216E-2</v>
      </c>
      <c r="N22" s="29">
        <v>135</v>
      </c>
      <c r="O22" s="34">
        <f t="shared" ref="O22:P22" si="30">D22/7</f>
        <v>0.14285714285714285</v>
      </c>
      <c r="P22" s="34">
        <f t="shared" si="30"/>
        <v>0.14285714285714285</v>
      </c>
      <c r="Q22" s="29">
        <f t="shared" si="8"/>
        <v>472</v>
      </c>
      <c r="R22" s="29"/>
      <c r="S22" s="35">
        <v>0.41958041958041897</v>
      </c>
      <c r="T22" s="28">
        <v>24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9.3899999999999988</v>
      </c>
      <c r="Z22" s="28">
        <v>1</v>
      </c>
      <c r="AA22" s="28" t="s">
        <v>34</v>
      </c>
      <c r="AB22" s="40">
        <f t="shared" si="11"/>
        <v>-0.69</v>
      </c>
      <c r="AC22" s="41">
        <v>6.3750000000000001E-2</v>
      </c>
      <c r="AD22" s="39">
        <f t="shared" si="12"/>
        <v>-8.7974999999999998E-2</v>
      </c>
      <c r="AE22" s="39">
        <v>-6.18</v>
      </c>
      <c r="AF22" s="39">
        <v>-11.3575</v>
      </c>
      <c r="AG22" s="39">
        <v>0</v>
      </c>
    </row>
    <row r="23" spans="1:33" ht="15.75" customHeight="1" x14ac:dyDescent="0.2">
      <c r="A23" s="28" t="s">
        <v>58</v>
      </c>
      <c r="B23" s="28" t="s">
        <v>206</v>
      </c>
      <c r="C23" s="15">
        <f t="shared" si="4"/>
        <v>22.630000000000003</v>
      </c>
      <c r="D23" s="29">
        <v>5</v>
      </c>
      <c r="E23" s="29">
        <v>0</v>
      </c>
      <c r="F23" s="32">
        <v>113.15</v>
      </c>
      <c r="G23" s="30">
        <v>-0.06</v>
      </c>
      <c r="H23" s="31">
        <f t="shared" si="1"/>
        <v>5.3026955368979225E-4</v>
      </c>
      <c r="I23" s="31">
        <f t="shared" si="2"/>
        <v>7.0615333627927587E-2</v>
      </c>
      <c r="J23" s="32">
        <f t="shared" si="5"/>
        <v>7.990125000000007</v>
      </c>
      <c r="K23" s="32">
        <f t="shared" si="3"/>
        <v>1.5980250000000014</v>
      </c>
      <c r="L23" s="29">
        <v>26</v>
      </c>
      <c r="M23" s="33">
        <f t="shared" si="6"/>
        <v>0.19230769230769232</v>
      </c>
      <c r="N23" s="29">
        <v>128</v>
      </c>
      <c r="O23" s="34">
        <f t="shared" ref="O23:P23" si="31">D23/7</f>
        <v>0.7142857142857143</v>
      </c>
      <c r="P23" s="34">
        <f t="shared" si="31"/>
        <v>0</v>
      </c>
      <c r="Q23" s="29">
        <f t="shared" si="8"/>
        <v>179</v>
      </c>
      <c r="R23" s="29"/>
      <c r="S23" s="35">
        <v>0.39622641509433898</v>
      </c>
      <c r="T23" s="28">
        <v>24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s">
        <v>34</v>
      </c>
      <c r="AB23" s="40">
        <f t="shared" si="11"/>
        <v>-0.69</v>
      </c>
      <c r="AC23" s="41">
        <v>6.3750000000000001E-2</v>
      </c>
      <c r="AD23" s="39">
        <f t="shared" si="12"/>
        <v>-0.43987500000000002</v>
      </c>
      <c r="AE23" s="39">
        <v>-6.18</v>
      </c>
      <c r="AF23" s="39">
        <v>-11.3575</v>
      </c>
      <c r="AG23" s="39">
        <v>0</v>
      </c>
    </row>
    <row r="24" spans="1:33" ht="15.75" customHeight="1" x14ac:dyDescent="0.2">
      <c r="A24" s="28" t="s">
        <v>59</v>
      </c>
      <c r="B24" s="28" t="s">
        <v>1338</v>
      </c>
      <c r="C24" s="15">
        <f t="shared" si="4"/>
        <v>22.016666666666666</v>
      </c>
      <c r="D24" s="29">
        <v>3</v>
      </c>
      <c r="E24" s="29">
        <v>0</v>
      </c>
      <c r="F24" s="32">
        <v>66.05</v>
      </c>
      <c r="G24" s="32">
        <v>0</v>
      </c>
      <c r="H24" s="31">
        <f t="shared" si="1"/>
        <v>0</v>
      </c>
      <c r="I24" s="31">
        <f t="shared" si="2"/>
        <v>4.9448523845571558E-2</v>
      </c>
      <c r="J24" s="32">
        <f t="shared" si="5"/>
        <v>3.2660750000000012</v>
      </c>
      <c r="K24" s="32">
        <f t="shared" si="3"/>
        <v>1.0886916666666671</v>
      </c>
      <c r="L24" s="29">
        <v>22</v>
      </c>
      <c r="M24" s="33">
        <f t="shared" si="6"/>
        <v>0.13636363636363635</v>
      </c>
      <c r="N24" s="29">
        <v>124</v>
      </c>
      <c r="O24" s="34">
        <f t="shared" ref="O24:P24" si="32">D24/7</f>
        <v>0.42857142857142855</v>
      </c>
      <c r="P24" s="34">
        <f t="shared" si="32"/>
        <v>0</v>
      </c>
      <c r="Q24" s="29">
        <f t="shared" si="8"/>
        <v>289</v>
      </c>
      <c r="R24" s="29"/>
      <c r="S24" s="35">
        <v>0.452088452088452</v>
      </c>
      <c r="T24" s="28">
        <v>24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s">
        <v>34</v>
      </c>
      <c r="AB24" s="40">
        <f t="shared" si="11"/>
        <v>-0.69</v>
      </c>
      <c r="AC24" s="41">
        <v>6.3750000000000001E-2</v>
      </c>
      <c r="AD24" s="39">
        <f t="shared" si="12"/>
        <v>-0.26392499999999997</v>
      </c>
      <c r="AE24" s="39">
        <v>-6.18</v>
      </c>
      <c r="AF24" s="39">
        <v>-11.3575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127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0.42105263157894729</v>
      </c>
      <c r="T25" s="28">
        <v>24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s">
        <v>34</v>
      </c>
      <c r="AB25" s="40">
        <f t="shared" si="11"/>
        <v>-0.69</v>
      </c>
      <c r="AC25" s="41">
        <v>6.3750000000000001E-2</v>
      </c>
      <c r="AD25" s="39">
        <f t="shared" si="12"/>
        <v>0</v>
      </c>
      <c r="AE25" s="25">
        <v>-6.18</v>
      </c>
      <c r="AF25" s="25">
        <v>-11.36</v>
      </c>
      <c r="AG25" s="25">
        <v>0</v>
      </c>
    </row>
    <row r="26" spans="1:33" ht="15.75" customHeight="1" x14ac:dyDescent="0.2">
      <c r="A26" s="14" t="s">
        <v>61</v>
      </c>
      <c r="B26" s="52" t="s">
        <v>164</v>
      </c>
      <c r="C26" s="15">
        <f t="shared" si="4"/>
        <v>21.990000000000002</v>
      </c>
      <c r="D26" s="16">
        <v>10</v>
      </c>
      <c r="E26" s="16">
        <v>0</v>
      </c>
      <c r="F26" s="17">
        <v>219.9</v>
      </c>
      <c r="G26" s="17">
        <v>-0.81</v>
      </c>
      <c r="H26" s="31">
        <f t="shared" si="1"/>
        <v>3.6834924965893591E-3</v>
      </c>
      <c r="I26" s="31">
        <f t="shared" si="2"/>
        <v>4.0246703046839395E-2</v>
      </c>
      <c r="J26" s="32">
        <f t="shared" si="5"/>
        <v>8.8502499999999831</v>
      </c>
      <c r="K26" s="32">
        <f t="shared" si="3"/>
        <v>0.88502499999999829</v>
      </c>
      <c r="L26" s="16">
        <v>32</v>
      </c>
      <c r="M26" s="33">
        <f t="shared" si="6"/>
        <v>0.3125</v>
      </c>
      <c r="N26" s="16">
        <v>123</v>
      </c>
      <c r="O26" s="34">
        <f t="shared" ref="O26:P26" si="34">D26/7</f>
        <v>1.4285714285714286</v>
      </c>
      <c r="P26" s="34">
        <f t="shared" si="34"/>
        <v>0</v>
      </c>
      <c r="Q26" s="29">
        <f t="shared" si="8"/>
        <v>86</v>
      </c>
      <c r="R26" s="29"/>
      <c r="S26" s="21">
        <v>0.39276485788113702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s">
        <v>34</v>
      </c>
      <c r="AB26" s="40">
        <f t="shared" si="11"/>
        <v>-0.69</v>
      </c>
      <c r="AC26" s="41">
        <v>6.3750000000000001E-2</v>
      </c>
      <c r="AD26" s="39">
        <f t="shared" si="12"/>
        <v>-0.87975000000000003</v>
      </c>
      <c r="AE26" s="25">
        <v>-6.28</v>
      </c>
      <c r="AF26" s="25">
        <v>-11.3575</v>
      </c>
      <c r="AG26" s="25">
        <v>0</v>
      </c>
    </row>
    <row r="27" spans="1:33" ht="15.75" customHeight="1" x14ac:dyDescent="0.2">
      <c r="A27" s="14" t="s">
        <v>62</v>
      </c>
      <c r="B27" s="14" t="s">
        <v>1339</v>
      </c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-11.43</v>
      </c>
      <c r="H27" s="31" t="e">
        <f t="shared" si="1"/>
        <v>#DIV/0!</v>
      </c>
      <c r="I27" s="31" t="e">
        <f t="shared" si="2"/>
        <v>#DIV/0!</v>
      </c>
      <c r="J27" s="32">
        <f t="shared" si="5"/>
        <v>-11.43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117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0.37391304347826088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s">
        <v>34</v>
      </c>
      <c r="AB27" s="40">
        <f t="shared" si="11"/>
        <v>-0.69</v>
      </c>
      <c r="AC27" s="41">
        <v>6.3750000000000001E-2</v>
      </c>
      <c r="AD27" s="39">
        <f t="shared" si="12"/>
        <v>0</v>
      </c>
      <c r="AE27" s="25">
        <v>-6.28</v>
      </c>
      <c r="AF27" s="25">
        <v>-11.3575</v>
      </c>
      <c r="AG27" s="25">
        <v>0</v>
      </c>
    </row>
    <row r="28" spans="1:33" ht="15.75" customHeight="1" x14ac:dyDescent="0.2">
      <c r="A28" s="14" t="s">
        <v>63</v>
      </c>
      <c r="B28" s="14" t="s">
        <v>1340</v>
      </c>
      <c r="C28" s="15">
        <f t="shared" si="4"/>
        <v>20.07</v>
      </c>
      <c r="D28" s="16">
        <v>8</v>
      </c>
      <c r="E28" s="16">
        <v>0</v>
      </c>
      <c r="F28" s="17">
        <v>160.56</v>
      </c>
      <c r="G28" s="17">
        <v>-24.88</v>
      </c>
      <c r="H28" s="31">
        <f t="shared" si="1"/>
        <v>0.15495764823119082</v>
      </c>
      <c r="I28" s="31">
        <f t="shared" si="2"/>
        <v>-0.18814025909317389</v>
      </c>
      <c r="J28" s="32">
        <f t="shared" si="5"/>
        <v>-30.207799999999999</v>
      </c>
      <c r="K28" s="32">
        <f t="shared" si="3"/>
        <v>-3.7759749999999999</v>
      </c>
      <c r="L28" s="16">
        <v>38</v>
      </c>
      <c r="M28" s="33">
        <f t="shared" si="6"/>
        <v>0.21052631578947367</v>
      </c>
      <c r="N28" s="16">
        <v>110</v>
      </c>
      <c r="O28" s="34">
        <f t="shared" ref="O28:P28" si="36">D28/7</f>
        <v>1.1428571428571428</v>
      </c>
      <c r="P28" s="34">
        <f t="shared" si="36"/>
        <v>0</v>
      </c>
      <c r="Q28" s="29">
        <f t="shared" si="8"/>
        <v>96</v>
      </c>
      <c r="R28" s="29"/>
      <c r="S28" s="21">
        <v>0.43020594965675057</v>
      </c>
      <c r="T28" s="14" t="s">
        <v>33</v>
      </c>
      <c r="U28" s="22" t="s">
        <v>33</v>
      </c>
      <c r="V28" s="43" t="s">
        <v>1341</v>
      </c>
      <c r="W28" s="14">
        <v>7</v>
      </c>
      <c r="X28" s="38">
        <f t="shared" si="9"/>
        <v>0.875</v>
      </c>
      <c r="Y28" s="39">
        <f t="shared" si="10"/>
        <v>2.7644444444444445</v>
      </c>
      <c r="Z28" s="14">
        <v>2</v>
      </c>
      <c r="AA28" s="28" t="s">
        <v>34</v>
      </c>
      <c r="AB28" s="40">
        <f t="shared" si="11"/>
        <v>-0.69</v>
      </c>
      <c r="AC28" s="41">
        <v>6.3750000000000001E-2</v>
      </c>
      <c r="AD28" s="39">
        <f t="shared" si="12"/>
        <v>-0.70379999999999998</v>
      </c>
      <c r="AE28" s="25">
        <v>-6.28</v>
      </c>
      <c r="AF28" s="25">
        <v>-11.3575</v>
      </c>
      <c r="AG28" s="25">
        <v>0</v>
      </c>
    </row>
    <row r="29" spans="1:33" ht="15.75" customHeight="1" x14ac:dyDescent="0.2">
      <c r="A29" s="14" t="s">
        <v>65</v>
      </c>
      <c r="B29" s="14" t="s">
        <v>1342</v>
      </c>
      <c r="C29" s="15">
        <f t="shared" si="4"/>
        <v>19.989999999999998</v>
      </c>
      <c r="D29" s="16">
        <v>8</v>
      </c>
      <c r="E29" s="16">
        <v>0</v>
      </c>
      <c r="F29" s="17">
        <v>159.91999999999999</v>
      </c>
      <c r="G29" s="17">
        <v>-24.77</v>
      </c>
      <c r="H29" s="31">
        <f t="shared" si="1"/>
        <v>0.15488994497248626</v>
      </c>
      <c r="I29" s="31">
        <f t="shared" si="2"/>
        <v>0.17036047481375638</v>
      </c>
      <c r="J29" s="32">
        <f t="shared" si="5"/>
        <v>27.244047132215918</v>
      </c>
      <c r="K29" s="32">
        <f t="shared" si="3"/>
        <v>3.4055058915269898</v>
      </c>
      <c r="L29" s="16">
        <v>41</v>
      </c>
      <c r="M29" s="33">
        <f t="shared" si="6"/>
        <v>0.1951219512195122</v>
      </c>
      <c r="N29" s="16">
        <v>104</v>
      </c>
      <c r="O29" s="34">
        <f t="shared" ref="O29:P29" si="37">D29/7</f>
        <v>1.1428571428571428</v>
      </c>
      <c r="P29" s="34">
        <f t="shared" si="37"/>
        <v>0</v>
      </c>
      <c r="Q29" s="29">
        <f t="shared" si="8"/>
        <v>91</v>
      </c>
      <c r="R29" s="29"/>
      <c r="S29" s="21">
        <v>0.41646489104116219</v>
      </c>
      <c r="T29" s="14" t="s">
        <v>33</v>
      </c>
      <c r="U29" s="22" t="s">
        <v>33</v>
      </c>
      <c r="V29" s="43" t="s">
        <v>1341</v>
      </c>
      <c r="W29" s="14">
        <v>1</v>
      </c>
      <c r="X29" s="38">
        <f t="shared" si="9"/>
        <v>0.125</v>
      </c>
      <c r="Y29" s="39">
        <f t="shared" si="10"/>
        <v>24.77</v>
      </c>
      <c r="Z29" s="14">
        <v>0</v>
      </c>
      <c r="AA29" s="28" t="s">
        <v>34</v>
      </c>
      <c r="AB29" s="40">
        <f t="shared" si="11"/>
        <v>-0.69</v>
      </c>
      <c r="AC29" s="41">
        <v>6.3750000000000001E-2</v>
      </c>
      <c r="AD29" s="39">
        <f t="shared" si="12"/>
        <v>-0.70379999999999998</v>
      </c>
      <c r="AE29" s="25">
        <v>-6.28</v>
      </c>
      <c r="AF29" s="25">
        <v>-4.1217691084730097</v>
      </c>
      <c r="AG29" s="25">
        <v>0</v>
      </c>
    </row>
    <row r="30" spans="1:33" ht="15.75" customHeight="1" x14ac:dyDescent="0.2">
      <c r="A30" s="14" t="s">
        <v>66</v>
      </c>
      <c r="B30" s="14"/>
      <c r="C30" s="15">
        <f t="shared" si="4"/>
        <v>19.990000000000002</v>
      </c>
      <c r="D30" s="16">
        <v>5</v>
      </c>
      <c r="E30" s="16">
        <v>0</v>
      </c>
      <c r="F30" s="17">
        <v>99.95</v>
      </c>
      <c r="G30" s="17">
        <v>-10.37</v>
      </c>
      <c r="H30" s="31">
        <f t="shared" si="1"/>
        <v>0.10375187593796897</v>
      </c>
      <c r="I30" s="31">
        <f t="shared" si="2"/>
        <v>-0.12025296129418217</v>
      </c>
      <c r="J30" s="32">
        <f t="shared" si="5"/>
        <v>-12.019283481353508</v>
      </c>
      <c r="K30" s="32">
        <f t="shared" si="3"/>
        <v>-2.4038566962707018</v>
      </c>
      <c r="L30" s="16">
        <v>26</v>
      </c>
      <c r="M30" s="33">
        <f t="shared" si="6"/>
        <v>0.19230769230769232</v>
      </c>
      <c r="N30" s="16">
        <v>99</v>
      </c>
      <c r="O30" s="34">
        <f t="shared" ref="O30:P30" si="38">D30/7</f>
        <v>0.7142857142857143</v>
      </c>
      <c r="P30" s="34">
        <f t="shared" si="38"/>
        <v>0</v>
      </c>
      <c r="Q30" s="29">
        <f t="shared" si="8"/>
        <v>138</v>
      </c>
      <c r="R30" s="29"/>
      <c r="S30" s="21">
        <v>0.48484848484848492</v>
      </c>
      <c r="T30" s="14" t="s">
        <v>33</v>
      </c>
      <c r="U30" s="22" t="s">
        <v>33</v>
      </c>
      <c r="V30" s="43" t="s">
        <v>1341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s">
        <v>34</v>
      </c>
      <c r="AB30" s="40">
        <f t="shared" si="11"/>
        <v>-0.69</v>
      </c>
      <c r="AC30" s="41">
        <v>6.3750000000000001E-2</v>
      </c>
      <c r="AD30" s="39">
        <f t="shared" si="12"/>
        <v>-0.43987500000000002</v>
      </c>
      <c r="AE30" s="25">
        <v>-6.28</v>
      </c>
      <c r="AF30" s="25">
        <v>-10.9533816962707</v>
      </c>
      <c r="AG30" s="25">
        <v>0</v>
      </c>
    </row>
    <row r="31" spans="1:33" ht="15.75" customHeight="1" x14ac:dyDescent="0.2">
      <c r="A31" s="14" t="s">
        <v>67</v>
      </c>
      <c r="B31" s="14"/>
      <c r="C31" s="15">
        <f t="shared" si="4"/>
        <v>19.989999999999998</v>
      </c>
      <c r="D31" s="16">
        <v>6</v>
      </c>
      <c r="E31" s="16">
        <v>0</v>
      </c>
      <c r="F31" s="17">
        <v>119.94</v>
      </c>
      <c r="G31" s="44">
        <v>0</v>
      </c>
      <c r="H31" s="31">
        <f t="shared" si="1"/>
        <v>0</v>
      </c>
      <c r="I31" s="31">
        <f t="shared" si="2"/>
        <v>-1.6501085356214959E-2</v>
      </c>
      <c r="J31" s="32">
        <f t="shared" si="5"/>
        <v>-1.979140177624422</v>
      </c>
      <c r="K31" s="32">
        <f t="shared" si="3"/>
        <v>-0.32985669627073699</v>
      </c>
      <c r="L31" s="16">
        <v>32</v>
      </c>
      <c r="M31" s="33">
        <f t="shared" si="6"/>
        <v>0.1875</v>
      </c>
      <c r="N31" s="16">
        <v>92</v>
      </c>
      <c r="O31" s="34">
        <f t="shared" ref="O31:P32" si="39">D31/7</f>
        <v>0.8571428571428571</v>
      </c>
      <c r="P31" s="34">
        <f t="shared" si="39"/>
        <v>0</v>
      </c>
      <c r="Q31" s="29">
        <f t="shared" si="8"/>
        <v>107</v>
      </c>
      <c r="R31" s="29"/>
      <c r="S31" s="21">
        <v>0.39278557114228402</v>
      </c>
      <c r="T31" s="14">
        <v>24</v>
      </c>
      <c r="U31" s="22" t="s">
        <v>33</v>
      </c>
      <c r="V31" s="43" t="s">
        <v>1341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s">
        <v>34</v>
      </c>
      <c r="AB31" s="40">
        <f t="shared" si="11"/>
        <v>-0.69</v>
      </c>
      <c r="AC31" s="27">
        <v>6.3750000000000001E-2</v>
      </c>
      <c r="AD31" s="39">
        <f t="shared" si="12"/>
        <v>-0.52784999999999993</v>
      </c>
      <c r="AE31" s="45">
        <v>-6.28</v>
      </c>
      <c r="AF31" s="45">
        <v>-10.953381696270737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92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0.45188284518828448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s">
        <v>34</v>
      </c>
      <c r="AB32" s="40">
        <f t="shared" si="11"/>
        <v>-0.69</v>
      </c>
      <c r="AC32" s="59">
        <v>6.3750000000000001E-2</v>
      </c>
      <c r="AD32" s="39">
        <f t="shared" si="12"/>
        <v>0</v>
      </c>
      <c r="AE32" s="60">
        <v>-6.28</v>
      </c>
      <c r="AF32" s="60">
        <v>-10.9533816962707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A59" s="14"/>
      <c r="B59" s="14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1:33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1:33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1:33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1:33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- 5 Inch Bar - 10 Pack of Kitchen Cabinet Hardware")</f>
        <v>Satin Nickel Kitchen Cabinet Pulls - 5 Inch Bar - 10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Info!B1:BJ5000""),2,FALSE),"""")"),"B07FFC6Z1B")</f>
        <v>B07FFC6Z1B</v>
      </c>
      <c r="B2" s="2" t="s">
        <v>1343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6.2419532352941181</v>
      </c>
      <c r="D3" s="4">
        <f>SUM(D4:D99702)</f>
        <v>0</v>
      </c>
      <c r="E3" s="4"/>
      <c r="F3" s="5">
        <f t="shared" ref="F3:G3" si="0">SUM(F4:F99702)</f>
        <v>0</v>
      </c>
      <c r="G3" s="5">
        <f t="shared" si="0"/>
        <v>0</v>
      </c>
      <c r="H3" s="6" t="e">
        <f t="shared" ref="H3:H32" si="1">G3/F3*-1</f>
        <v>#DIV/0!</v>
      </c>
      <c r="I3" s="7" t="e">
        <f t="shared" ref="I3:I32" si="2">J3/F3</f>
        <v>#DIV/0!</v>
      </c>
      <c r="J3" s="5">
        <f>SUM(J4:J99702)</f>
        <v>0</v>
      </c>
      <c r="K3" s="5" t="e">
        <f t="shared" ref="K3:K32" si="3">J3/D3</f>
        <v>#DIV/0!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 t="e">
        <f>W3/D3</f>
        <v>#DIV/0!</v>
      </c>
      <c r="Y3" s="5"/>
      <c r="Z3" s="4"/>
      <c r="AA3" s="4"/>
      <c r="AB3" s="4"/>
      <c r="AC3" s="4"/>
      <c r="AD3" s="5">
        <f>SUM(AD4:AD99702)</f>
        <v>0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Info!B2:BZ3000""),37,FALSE)),"""")*-1"),-5.30566025)</f>
        <v>-5.3056602499999999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-5.5477230769230772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-5.5477230769230772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-5.5477230769230772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-5.5477230769230772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-5.55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-5.6938769230769202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-5.6938769230769202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-5.6938769230769202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-5.6938769230769202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-5.7707999999999897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-5.7707999999999897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-5.7707999999999897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-5.7707999999999897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-5.7707999999999897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-5.7707999999999897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-5.7707999999999995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-5.7707999999999995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-5.7707999999999995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-5.7707999999999995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-5.7707999999999995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e">
        <v>#N/A</v>
      </c>
      <c r="AB24" s="40" t="e">
        <f t="shared" si="11"/>
        <v>#N/A</v>
      </c>
      <c r="AC24" s="41" t="e">
        <v>#N/A</v>
      </c>
      <c r="AD24" s="39">
        <f t="shared" si="12"/>
        <v>0</v>
      </c>
      <c r="AE24" s="39">
        <v>0</v>
      </c>
      <c r="AF24" s="39">
        <v>-5.7707999999999995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e">
        <v>#N/A</v>
      </c>
      <c r="AB25" s="40" t="e">
        <f t="shared" si="11"/>
        <v>#N/A</v>
      </c>
      <c r="AC25" s="41" t="e">
        <v>#N/A</v>
      </c>
      <c r="AD25" s="39">
        <f t="shared" si="12"/>
        <v>0</v>
      </c>
      <c r="AE25" s="25">
        <v>0</v>
      </c>
      <c r="AF25" s="25">
        <v>-5.77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e">
        <v>#N/A</v>
      </c>
      <c r="AB26" s="40" t="e">
        <f t="shared" si="11"/>
        <v>#N/A</v>
      </c>
      <c r="AC26" s="41" t="e">
        <v>#N/A</v>
      </c>
      <c r="AD26" s="39">
        <f t="shared" si="12"/>
        <v>0</v>
      </c>
      <c r="AE26" s="25">
        <v>0</v>
      </c>
      <c r="AF26" s="25">
        <v>-5.7707999999999897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e">
        <v>#N/A</v>
      </c>
      <c r="AB27" s="40" t="e">
        <f t="shared" si="11"/>
        <v>#N/A</v>
      </c>
      <c r="AC27" s="41" t="e">
        <v>#N/A</v>
      </c>
      <c r="AD27" s="39">
        <f t="shared" si="12"/>
        <v>0</v>
      </c>
      <c r="AE27" s="25">
        <v>0</v>
      </c>
      <c r="AF27" s="25">
        <v>-5.7707999999999897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e">
        <v>#N/A</v>
      </c>
      <c r="AB28" s="40" t="e">
        <f t="shared" si="11"/>
        <v>#N/A</v>
      </c>
      <c r="AC28" s="41" t="e">
        <v>#N/A</v>
      </c>
      <c r="AD28" s="39">
        <f t="shared" si="12"/>
        <v>0</v>
      </c>
      <c r="AE28" s="25">
        <v>0</v>
      </c>
      <c r="AF28" s="25">
        <v>-5.7707999999999897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e">
        <v>#N/A</v>
      </c>
      <c r="AB29" s="40" t="e">
        <f t="shared" si="11"/>
        <v>#N/A</v>
      </c>
      <c r="AC29" s="41" t="e">
        <v>#N/A</v>
      </c>
      <c r="AD29" s="39">
        <f t="shared" si="12"/>
        <v>0</v>
      </c>
      <c r="AE29" s="25">
        <v>0</v>
      </c>
      <c r="AF29" s="25">
        <v>-5.7707999999999897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e">
        <v>#N/A</v>
      </c>
      <c r="AB30" s="40" t="e">
        <f t="shared" si="11"/>
        <v>#N/A</v>
      </c>
      <c r="AC30" s="41" t="e">
        <v>#N/A</v>
      </c>
      <c r="AD30" s="39">
        <f t="shared" si="12"/>
        <v>0</v>
      </c>
      <c r="AE30" s="25">
        <v>0</v>
      </c>
      <c r="AF30" s="25">
        <v>-5.3056602499999999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e">
        <v>#N/A</v>
      </c>
      <c r="AB31" s="40" t="e">
        <f t="shared" si="11"/>
        <v>#N/A</v>
      </c>
      <c r="AC31" s="27" t="e">
        <v>#N/A</v>
      </c>
      <c r="AD31" s="39">
        <f t="shared" si="12"/>
        <v>0</v>
      </c>
      <c r="AE31" s="45">
        <v>0</v>
      </c>
      <c r="AF31" s="45">
        <v>-5.3056602499999999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e">
        <v>#N/A</v>
      </c>
      <c r="AB32" s="40" t="e">
        <f t="shared" si="11"/>
        <v>#N/A</v>
      </c>
      <c r="AC32" s="59" t="e">
        <v>#N/A</v>
      </c>
      <c r="AD32" s="39">
        <f t="shared" si="12"/>
        <v>0</v>
      </c>
      <c r="AE32" s="60">
        <v>0</v>
      </c>
      <c r="AF32" s="60">
        <v>-5.3056602499999999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1.83203125" customWidth="1"/>
    <col min="3" max="3" width="8" customWidth="1"/>
    <col min="4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19.3320312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4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- 3 Inch Bar - 10 Pack of Kitchen Cabinet Hardware - New Design")</f>
        <v>Satin Nickel Kitchen Cabinet Pulls - 3 Inch Bar - 10 Pack of Kitchen Cabinet Hardware - New Design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Info!B1:BJ5000""),2,FALSE),"""")"),"B07FFB3BN6")</f>
        <v>B07FFB3BN6</v>
      </c>
      <c r="B2" s="2" t="s">
        <v>1344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11.4793471875</v>
      </c>
      <c r="D3" s="4">
        <f>SUM(D4:D99702)</f>
        <v>0</v>
      </c>
      <c r="E3" s="4"/>
      <c r="F3" s="5">
        <f t="shared" ref="F3:G3" si="0">SUM(F4:F99702)</f>
        <v>0</v>
      </c>
      <c r="G3" s="5">
        <f t="shared" si="0"/>
        <v>0</v>
      </c>
      <c r="H3" s="6" t="e">
        <f t="shared" ref="H3:H32" si="1">G3/F3*-1</f>
        <v>#DIV/0!</v>
      </c>
      <c r="I3" s="7" t="e">
        <f t="shared" ref="I3:I32" si="2">J3/F3</f>
        <v>#DIV/0!</v>
      </c>
      <c r="J3" s="5">
        <f>SUM(J4:J99702)</f>
        <v>0</v>
      </c>
      <c r="K3" s="5" t="e">
        <f t="shared" ref="K3:K32" si="3">J3/D3</f>
        <v>#DIV/0!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Sheet!a1:g5000""),2,FALSE),"""")"),"Disc - March
Disc - April
Disc - May
Disc - June
Disc - July
Disc - Aug
Disc - Sept
Disc - Oct
Disc - Nov
Disc - Dec
Disc - Jan
Disc - Feb")</f>
        <v>Disc - March
Disc - April
Disc - May
Disc - June
Disc - July
Disc - Aug
Disc - Sept
Disc - Oct
Disc - Nov
Disc - Dec
Disc - Jan
Disc - Feb</v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 t="e">
        <f>W3/D3</f>
        <v>#DIV/0!</v>
      </c>
      <c r="Y3" s="5"/>
      <c r="Z3" s="4"/>
      <c r="AA3" s="4"/>
      <c r="AB3" s="4"/>
      <c r="AC3" s="4"/>
      <c r="AD3" s="5">
        <f>SUM(AD4:AD99702)</f>
        <v>0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Info!B2:BZ3000""),37,FALSE)),"""")*-1"),-9.757445109375)</f>
        <v>-9.7574451093750003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-10.132426315438035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-10.132426315438035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-10.132426315438035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-10.132426315438035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-10.130000000000001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-10.3240502470619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1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0.14285714285714285</v>
      </c>
      <c r="Q10" s="29">
        <f t="shared" si="8"/>
        <v>0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-10.3240502470619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-10.3240502470619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-10.3240502470619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-10.4249049479166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-10.4249049479166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-10.4249049479166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-10.4249049479166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-10.4249049479166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-10.4249049479166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-10.424904947916668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-10.424904947916668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-10.424904947916668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-10.424904947916668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-10.424904947916668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e">
        <v>#N/A</v>
      </c>
      <c r="AB24" s="40" t="e">
        <f t="shared" si="11"/>
        <v>#N/A</v>
      </c>
      <c r="AC24" s="41" t="e">
        <v>#N/A</v>
      </c>
      <c r="AD24" s="39">
        <f t="shared" si="12"/>
        <v>0</v>
      </c>
      <c r="AE24" s="39">
        <v>0</v>
      </c>
      <c r="AF24" s="39">
        <v>-10.424904947916668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e">
        <v>#N/A</v>
      </c>
      <c r="AB25" s="40" t="e">
        <f t="shared" si="11"/>
        <v>#N/A</v>
      </c>
      <c r="AC25" s="41" t="e">
        <v>#N/A</v>
      </c>
      <c r="AD25" s="39">
        <f t="shared" si="12"/>
        <v>0</v>
      </c>
      <c r="AE25" s="25">
        <v>0</v>
      </c>
      <c r="AF25" s="25">
        <v>-10.42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e">
        <v>#N/A</v>
      </c>
      <c r="AB26" s="40" t="e">
        <f t="shared" si="11"/>
        <v>#N/A</v>
      </c>
      <c r="AC26" s="41" t="e">
        <v>#N/A</v>
      </c>
      <c r="AD26" s="39">
        <f t="shared" si="12"/>
        <v>0</v>
      </c>
      <c r="AE26" s="25">
        <v>0</v>
      </c>
      <c r="AF26" s="25">
        <v>-10.4249049479166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e">
        <v>#N/A</v>
      </c>
      <c r="AB27" s="40" t="e">
        <f t="shared" si="11"/>
        <v>#N/A</v>
      </c>
      <c r="AC27" s="41" t="e">
        <v>#N/A</v>
      </c>
      <c r="AD27" s="39">
        <f t="shared" si="12"/>
        <v>0</v>
      </c>
      <c r="AE27" s="25">
        <v>0</v>
      </c>
      <c r="AF27" s="25">
        <v>-10.4249049479166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64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e">
        <v>#N/A</v>
      </c>
      <c r="AB28" s="40" t="e">
        <f t="shared" si="11"/>
        <v>#N/A</v>
      </c>
      <c r="AC28" s="41" t="e">
        <v>#N/A</v>
      </c>
      <c r="AD28" s="39">
        <f t="shared" si="12"/>
        <v>0</v>
      </c>
      <c r="AE28" s="25">
        <v>0</v>
      </c>
      <c r="AF28" s="25">
        <v>-10.4249049479166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64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e">
        <v>#N/A</v>
      </c>
      <c r="AB29" s="40" t="e">
        <f t="shared" si="11"/>
        <v>#N/A</v>
      </c>
      <c r="AC29" s="41" t="e">
        <v>#N/A</v>
      </c>
      <c r="AD29" s="39">
        <f t="shared" si="12"/>
        <v>0</v>
      </c>
      <c r="AE29" s="25">
        <v>0</v>
      </c>
      <c r="AF29" s="25">
        <v>-10.4249049479166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64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e">
        <v>#N/A</v>
      </c>
      <c r="AB30" s="40" t="e">
        <f t="shared" si="11"/>
        <v>#N/A</v>
      </c>
      <c r="AC30" s="41" t="e">
        <v>#N/A</v>
      </c>
      <c r="AD30" s="39">
        <f t="shared" si="12"/>
        <v>0</v>
      </c>
      <c r="AE30" s="25">
        <v>0</v>
      </c>
      <c r="AF30" s="25">
        <v>-9.7574451093750003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64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e">
        <v>#N/A</v>
      </c>
      <c r="AB31" s="40" t="e">
        <f t="shared" si="11"/>
        <v>#N/A</v>
      </c>
      <c r="AC31" s="27" t="e">
        <v>#N/A</v>
      </c>
      <c r="AD31" s="39">
        <f t="shared" si="12"/>
        <v>0</v>
      </c>
      <c r="AE31" s="45">
        <v>0</v>
      </c>
      <c r="AF31" s="45">
        <v>-9.7574451093750003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e">
        <v>#N/A</v>
      </c>
      <c r="AB32" s="40" t="e">
        <f t="shared" si="11"/>
        <v>#N/A</v>
      </c>
      <c r="AC32" s="59" t="e">
        <v>#N/A</v>
      </c>
      <c r="AD32" s="39">
        <f t="shared" si="12"/>
        <v>0</v>
      </c>
      <c r="AE32" s="60">
        <v>0</v>
      </c>
      <c r="AF32" s="60">
        <v>-9.7574451093750003</v>
      </c>
      <c r="AG32" s="60">
        <v>0</v>
      </c>
    </row>
    <row r="33" spans="1:33" ht="15.75" customHeight="1" x14ac:dyDescent="0.2">
      <c r="A33" s="14"/>
      <c r="B33" s="14"/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T33" s="14"/>
      <c r="U33" s="22"/>
      <c r="V33" s="43"/>
      <c r="W33" s="14"/>
      <c r="X33" s="14"/>
      <c r="Y33" s="14"/>
      <c r="Z33" s="14"/>
      <c r="AA33" s="1"/>
      <c r="AB33" s="14"/>
      <c r="AC33" s="14"/>
      <c r="AD33" s="14"/>
      <c r="AE33" s="25"/>
      <c r="AF33" s="25"/>
      <c r="AG33" s="25"/>
    </row>
    <row r="34" spans="1:33" ht="15.75" customHeight="1" x14ac:dyDescent="0.2">
      <c r="A34" s="14"/>
      <c r="B34" s="14"/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T34" s="14"/>
      <c r="U34" s="14"/>
      <c r="V34" s="14"/>
      <c r="W34" s="14"/>
      <c r="X34" s="14"/>
      <c r="Y34" s="14"/>
      <c r="Z34" s="14"/>
      <c r="AA34" s="1"/>
      <c r="AB34" s="14"/>
      <c r="AC34" s="14"/>
      <c r="AD34" s="14"/>
      <c r="AE34" s="14"/>
      <c r="AF34" s="14"/>
      <c r="AG34" s="14"/>
    </row>
    <row r="35" spans="1:33" ht="15.75" customHeight="1" x14ac:dyDescent="0.2">
      <c r="A35" s="14"/>
      <c r="B35" s="14"/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T35" s="14"/>
      <c r="U35" s="14"/>
      <c r="V35" s="14"/>
      <c r="W35" s="14"/>
      <c r="X35" s="14"/>
      <c r="Y35" s="14"/>
      <c r="Z35" s="14"/>
      <c r="AA35" s="1"/>
      <c r="AB35" s="14"/>
      <c r="AC35" s="14"/>
      <c r="AD35" s="14"/>
      <c r="AE35" s="14"/>
      <c r="AF35" s="14"/>
      <c r="AG35" s="14"/>
    </row>
    <row r="36" spans="1:33" ht="15.75" customHeight="1" x14ac:dyDescent="0.2">
      <c r="A36" s="14"/>
      <c r="B36" s="14"/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T36" s="14"/>
      <c r="U36" s="14"/>
      <c r="V36" s="14"/>
      <c r="W36" s="14"/>
      <c r="X36" s="14"/>
      <c r="Y36" s="14"/>
      <c r="Z36" s="14"/>
      <c r="AA36" s="1"/>
      <c r="AB36" s="14"/>
      <c r="AC36" s="14"/>
      <c r="AD36" s="14"/>
      <c r="AE36" s="14"/>
      <c r="AF36" s="14"/>
      <c r="AG36" s="14"/>
    </row>
    <row r="37" spans="1:33" ht="15.75" customHeight="1" x14ac:dyDescent="0.2">
      <c r="A37" s="14"/>
      <c r="B37" s="14"/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T37" s="14"/>
      <c r="U37" s="14"/>
      <c r="V37" s="14"/>
      <c r="W37" s="14"/>
      <c r="X37" s="14"/>
      <c r="Y37" s="14"/>
      <c r="Z37" s="14"/>
      <c r="AA37" s="1"/>
      <c r="AB37" s="14"/>
      <c r="AC37" s="14"/>
      <c r="AD37" s="14"/>
      <c r="AE37" s="14"/>
      <c r="AF37" s="14"/>
      <c r="AG37" s="14"/>
    </row>
    <row r="38" spans="1:33" ht="15.75" customHeight="1" x14ac:dyDescent="0.2">
      <c r="A38" s="14"/>
      <c r="B38" s="14"/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T38" s="14"/>
      <c r="U38" s="14"/>
      <c r="V38" s="14"/>
      <c r="W38" s="14"/>
      <c r="X38" s="14"/>
      <c r="Y38" s="14"/>
      <c r="Z38" s="14"/>
      <c r="AA38" s="1"/>
      <c r="AB38" s="14"/>
      <c r="AC38" s="14"/>
      <c r="AD38" s="14"/>
      <c r="AE38" s="14"/>
      <c r="AF38" s="14"/>
      <c r="AG38" s="14"/>
    </row>
    <row r="39" spans="1:33" ht="15.75" customHeight="1" x14ac:dyDescent="0.2">
      <c r="A39" s="14"/>
      <c r="B39" s="14"/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T39" s="14"/>
      <c r="U39" s="14"/>
      <c r="V39" s="14"/>
      <c r="W39" s="14"/>
      <c r="X39" s="14"/>
      <c r="Y39" s="14"/>
      <c r="Z39" s="14"/>
      <c r="AA39" s="1"/>
      <c r="AB39" s="14"/>
      <c r="AC39" s="14"/>
      <c r="AD39" s="14"/>
      <c r="AE39" s="14"/>
      <c r="AF39" s="14"/>
      <c r="AG39" s="14"/>
    </row>
    <row r="40" spans="1:33" ht="15.75" customHeight="1" x14ac:dyDescent="0.2">
      <c r="A40" s="14"/>
      <c r="B40" s="14"/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T40" s="14"/>
      <c r="U40" s="14"/>
      <c r="V40" s="14"/>
      <c r="W40" s="14"/>
      <c r="X40" s="14"/>
      <c r="Y40" s="14"/>
      <c r="Z40" s="14"/>
      <c r="AA40" s="1"/>
      <c r="AB40" s="14"/>
      <c r="AC40" s="14"/>
      <c r="AD40" s="14"/>
      <c r="AE40" s="14"/>
      <c r="AF40" s="14"/>
      <c r="AG40" s="14"/>
    </row>
    <row r="41" spans="1:33" ht="15.75" customHeight="1" x14ac:dyDescent="0.2">
      <c r="A41" s="14"/>
      <c r="B41" s="14"/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T41" s="14"/>
      <c r="U41" s="14"/>
      <c r="V41" s="14"/>
      <c r="W41" s="14"/>
      <c r="X41" s="14"/>
      <c r="Y41" s="14"/>
      <c r="Z41" s="14"/>
      <c r="AA41" s="1"/>
      <c r="AB41" s="14"/>
      <c r="AC41" s="14"/>
      <c r="AD41" s="14"/>
      <c r="AE41" s="14"/>
      <c r="AF41" s="14"/>
      <c r="AG41" s="14"/>
    </row>
    <row r="42" spans="1:33" ht="15.75" customHeight="1" x14ac:dyDescent="0.2">
      <c r="A42" s="14"/>
      <c r="B42" s="14"/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T42" s="14"/>
      <c r="U42" s="14"/>
      <c r="V42" s="14"/>
      <c r="W42" s="14"/>
      <c r="X42" s="14"/>
      <c r="Y42" s="14"/>
      <c r="Z42" s="14"/>
      <c r="AA42" s="1"/>
      <c r="AB42" s="14"/>
      <c r="AC42" s="14"/>
      <c r="AD42" s="14"/>
      <c r="AE42" s="14"/>
      <c r="AF42" s="14"/>
      <c r="AG42" s="14"/>
    </row>
    <row r="43" spans="1:33" ht="15.75" customHeight="1" x14ac:dyDescent="0.2">
      <c r="A43" s="14"/>
      <c r="B43" s="14"/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T43" s="14"/>
      <c r="U43" s="14"/>
      <c r="V43" s="14"/>
      <c r="W43" s="14"/>
      <c r="X43" s="14"/>
      <c r="Y43" s="14"/>
      <c r="Z43" s="14"/>
      <c r="AA43" s="1"/>
      <c r="AB43" s="14"/>
      <c r="AC43" s="14"/>
      <c r="AD43" s="14"/>
      <c r="AE43" s="14"/>
      <c r="AF43" s="14"/>
      <c r="AG43" s="14"/>
    </row>
    <row r="44" spans="1:33" ht="15.75" customHeight="1" x14ac:dyDescent="0.2">
      <c r="A44" s="14"/>
      <c r="B44" s="14"/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T44" s="14"/>
      <c r="U44" s="14"/>
      <c r="V44" s="14"/>
      <c r="W44" s="14"/>
      <c r="X44" s="14"/>
      <c r="Y44" s="14"/>
      <c r="Z44" s="14"/>
      <c r="AA44" s="1"/>
      <c r="AB44" s="14"/>
      <c r="AC44" s="14"/>
      <c r="AD44" s="14"/>
      <c r="AE44" s="14"/>
      <c r="AF44" s="14"/>
      <c r="AG44" s="14"/>
    </row>
    <row r="45" spans="1:33" ht="15.75" customHeight="1" x14ac:dyDescent="0.2">
      <c r="A45" s="14"/>
      <c r="B45" s="14"/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T45" s="14"/>
      <c r="U45" s="14"/>
      <c r="V45" s="14"/>
      <c r="W45" s="14"/>
      <c r="X45" s="14"/>
      <c r="Y45" s="14"/>
      <c r="Z45" s="14"/>
      <c r="AA45" s="1"/>
      <c r="AB45" s="14"/>
      <c r="AC45" s="14"/>
      <c r="AD45" s="14"/>
      <c r="AE45" s="14"/>
      <c r="AF45" s="14"/>
      <c r="AG45" s="14"/>
    </row>
    <row r="46" spans="1:33" ht="15.75" customHeight="1" x14ac:dyDescent="0.2">
      <c r="A46" s="14"/>
      <c r="B46" s="14"/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T46" s="14"/>
      <c r="U46" s="14"/>
      <c r="V46" s="14"/>
      <c r="W46" s="14"/>
      <c r="X46" s="14"/>
      <c r="Y46" s="14"/>
      <c r="Z46" s="14"/>
      <c r="AA46" s="1"/>
      <c r="AB46" s="14"/>
      <c r="AC46" s="14"/>
      <c r="AD46" s="14"/>
      <c r="AE46" s="14"/>
      <c r="AF46" s="14"/>
      <c r="AG46" s="14"/>
    </row>
    <row r="47" spans="1:33" ht="15.75" customHeight="1" x14ac:dyDescent="0.2">
      <c r="A47" s="14"/>
      <c r="B47" s="14"/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T47" s="14"/>
      <c r="U47" s="14"/>
      <c r="V47" s="14"/>
      <c r="W47" s="14"/>
      <c r="X47" s="14"/>
      <c r="Y47" s="14"/>
      <c r="Z47" s="14"/>
      <c r="AA47" s="1"/>
      <c r="AB47" s="14"/>
      <c r="AC47" s="14"/>
      <c r="AD47" s="14"/>
      <c r="AE47" s="14"/>
      <c r="AF47" s="14"/>
      <c r="AG47" s="14"/>
    </row>
    <row r="48" spans="1:33" ht="15.75" customHeight="1" x14ac:dyDescent="0.2">
      <c r="A48" s="14"/>
      <c r="B48" s="14"/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T48" s="14"/>
      <c r="U48" s="14"/>
      <c r="V48" s="14"/>
      <c r="W48" s="14"/>
      <c r="X48" s="14"/>
      <c r="Y48" s="14"/>
      <c r="Z48" s="14"/>
      <c r="AA48" s="1"/>
      <c r="AB48" s="14"/>
      <c r="AC48" s="14"/>
      <c r="AD48" s="14"/>
      <c r="AE48" s="14"/>
      <c r="AF48" s="14"/>
      <c r="AG48" s="14"/>
    </row>
    <row r="49" spans="1:33" ht="15.75" customHeight="1" x14ac:dyDescent="0.2">
      <c r="A49" s="14"/>
      <c r="B49" s="14"/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T49" s="14"/>
      <c r="U49" s="14"/>
      <c r="V49" s="14"/>
      <c r="W49" s="14"/>
      <c r="X49" s="14"/>
      <c r="Y49" s="14"/>
      <c r="Z49" s="14"/>
      <c r="AA49" s="1"/>
      <c r="AB49" s="14"/>
      <c r="AC49" s="14"/>
      <c r="AD49" s="14"/>
      <c r="AE49" s="14"/>
      <c r="AF49" s="14"/>
      <c r="AG49" s="14"/>
    </row>
    <row r="50" spans="1:33" ht="15.75" customHeight="1" x14ac:dyDescent="0.2">
      <c r="A50" s="14"/>
      <c r="B50" s="14"/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T50" s="14"/>
      <c r="U50" s="14"/>
      <c r="V50" s="14"/>
      <c r="W50" s="14"/>
      <c r="X50" s="14"/>
      <c r="Y50" s="14"/>
      <c r="Z50" s="14"/>
      <c r="AA50" s="1"/>
      <c r="AB50" s="14"/>
      <c r="AC50" s="14"/>
      <c r="AD50" s="14"/>
      <c r="AE50" s="14"/>
      <c r="AF50" s="14"/>
      <c r="AG50" s="14"/>
    </row>
    <row r="51" spans="1:33" ht="15.75" customHeight="1" x14ac:dyDescent="0.2">
      <c r="A51" s="14"/>
      <c r="B51" s="14"/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T51" s="14"/>
      <c r="U51" s="14"/>
      <c r="V51" s="14"/>
      <c r="W51" s="14"/>
      <c r="X51" s="14"/>
      <c r="Y51" s="14"/>
      <c r="Z51" s="14"/>
      <c r="AA51" s="1"/>
      <c r="AB51" s="14"/>
      <c r="AC51" s="14"/>
      <c r="AD51" s="14"/>
      <c r="AE51" s="14"/>
      <c r="AF51" s="14"/>
      <c r="AG51" s="14"/>
    </row>
    <row r="52" spans="1:33" ht="15.75" customHeight="1" x14ac:dyDescent="0.2">
      <c r="A52" s="14"/>
      <c r="B52" s="14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5.75" customHeight="1" x14ac:dyDescent="0.2">
      <c r="A53" s="14"/>
      <c r="B53" s="14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5.75" customHeight="1" x14ac:dyDescent="0.2">
      <c r="A54" s="14"/>
      <c r="B54" s="14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5.75" customHeight="1" x14ac:dyDescent="0.2">
      <c r="A55" s="14"/>
      <c r="B55" s="14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5.75" customHeight="1" x14ac:dyDescent="0.2">
      <c r="A56" s="14"/>
      <c r="B56" s="14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5.75" customHeight="1" x14ac:dyDescent="0.2">
      <c r="A57" s="14"/>
      <c r="B57" s="14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5.75" customHeight="1" x14ac:dyDescent="0.2">
      <c r="A58" s="14"/>
      <c r="B58" s="14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1:33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1:33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1:33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1:33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1:33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G1000"/>
  <sheetViews>
    <sheetView tabSelected="1" workbookViewId="0">
      <pane xSplit="2" ySplit="3" topLeftCell="C4" activePane="bottomRight" state="frozen"/>
      <selection activeCell="T3" sqref="T3"/>
      <selection pane="topRight" activeCell="T3" sqref="T3"/>
      <selection pane="bottomLeft" activeCell="T3" sqref="T3"/>
      <selection pane="bottomRight" activeCell="T3" sqref="T3"/>
    </sheetView>
  </sheetViews>
  <sheetFormatPr baseColWidth="10" defaultColWidth="14.5" defaultRowHeight="15" customHeight="1" x14ac:dyDescent="0.2"/>
  <cols>
    <col min="1" max="1" width="15.5" customWidth="1"/>
    <col min="2" max="2" width="24.5" customWidth="1"/>
    <col min="3" max="4" width="6.5" customWidth="1"/>
    <col min="5" max="5" width="10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2" width="10" customWidth="1"/>
    <col min="13" max="13" width="11" customWidth="1"/>
    <col min="14" max="14" width="5.5" customWidth="1"/>
    <col min="15" max="15" width="40.5" customWidth="1"/>
    <col min="16" max="16" width="11" customWidth="1"/>
    <col min="17" max="17" width="8.5" customWidth="1"/>
    <col min="18" max="18" width="8.5" style="49" customWidth="1"/>
    <col min="19" max="19" width="8.33203125" customWidth="1"/>
    <col min="20" max="20" width="8.6640625" customWidth="1"/>
    <col min="21" max="21" width="15.5" customWidth="1"/>
    <col min="22" max="22" width="11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7.5" customWidth="1"/>
    <col min="28" max="28" width="11.1640625" customWidth="1"/>
    <col min="29" max="29" width="8.1640625" customWidth="1"/>
    <col min="30" max="30" width="12.5" customWidth="1"/>
    <col min="31" max="31" width="8.1640625" customWidth="1"/>
    <col min="32" max="32" width="11.5" customWidth="1"/>
    <col min="33" max="33" width="10.1640625" customWidth="1"/>
  </cols>
  <sheetData>
    <row r="1" spans="1:33" ht="18.75" customHeight="1" x14ac:dyDescent="0.2">
      <c r="A1" s="81" t="str">
        <f ca="1">IFERROR(__xludf.DUMMYFUNCTION("IFERROR(VLOOKUP(B2,IMPORTRANGE(""https://docs.google.com/spreadsheets/d/1x0DhHglkXKoEBOD2MBsuK_EyIr1ouxD2ftIpqOYFa-k/edit?usp=sharing"",""Ubiquitty-SKU-Specific Info!B1:BJ5000""),3,FALSE),"""")"),"Satin Nickel Kitchen Cabinet Pulls - 5 Inch Bar - 25 Pack of Kitchen Cabinet Hardware")</f>
        <v>Satin Nickel Kitchen Cabinet Pulls - 5 Inch Bar - 25 Pack of Kitchen Cabinet Hardware</v>
      </c>
      <c r="B1" s="63"/>
      <c r="C1" s="82" t="s">
        <v>0</v>
      </c>
      <c r="D1" s="67" t="s">
        <v>1</v>
      </c>
      <c r="E1" s="67" t="s">
        <v>2</v>
      </c>
      <c r="F1" s="77" t="s">
        <v>3</v>
      </c>
      <c r="G1" s="77" t="s">
        <v>4</v>
      </c>
      <c r="H1" s="78" t="s">
        <v>5</v>
      </c>
      <c r="I1" s="67" t="s">
        <v>6</v>
      </c>
      <c r="J1" s="67" t="s">
        <v>7</v>
      </c>
      <c r="K1" s="67" t="s">
        <v>8</v>
      </c>
      <c r="L1" s="67" t="s">
        <v>9</v>
      </c>
      <c r="M1" s="75" t="s">
        <v>10</v>
      </c>
      <c r="N1" s="76" t="s">
        <v>11</v>
      </c>
      <c r="O1" s="67" t="s">
        <v>12</v>
      </c>
      <c r="P1" s="67" t="s">
        <v>13</v>
      </c>
      <c r="Q1" s="67" t="s">
        <v>14</v>
      </c>
      <c r="R1" s="67" t="s">
        <v>1346</v>
      </c>
      <c r="S1" s="70" t="s">
        <v>15</v>
      </c>
      <c r="T1" s="61" t="s">
        <v>1368</v>
      </c>
      <c r="U1" s="61" t="s">
        <v>16</v>
      </c>
      <c r="V1" s="61" t="s">
        <v>17</v>
      </c>
      <c r="W1" s="61" t="s">
        <v>18</v>
      </c>
      <c r="X1" s="61" t="s">
        <v>19</v>
      </c>
      <c r="Y1" s="61" t="s">
        <v>20</v>
      </c>
      <c r="Z1" s="61" t="s">
        <v>21</v>
      </c>
      <c r="AA1" s="61" t="s">
        <v>22</v>
      </c>
      <c r="AB1" s="61" t="s">
        <v>23</v>
      </c>
      <c r="AC1" s="61" t="s">
        <v>24</v>
      </c>
      <c r="AD1" s="66" t="s">
        <v>25</v>
      </c>
      <c r="AE1" s="64" t="s">
        <v>26</v>
      </c>
      <c r="AF1" s="65" t="s">
        <v>27</v>
      </c>
      <c r="AG1" s="64" t="s">
        <v>28</v>
      </c>
    </row>
    <row r="2" spans="1:33" ht="15.75" customHeight="1" x14ac:dyDescent="0.2">
      <c r="A2" s="1" t="str">
        <f ca="1">IFERROR(__xludf.DUMMYFUNCTION("IFERROR(VLOOKUP(B2,IMPORTRANGE(""https://docs.google.com/spreadsheets/d/1x0DhHglkXKoEBOD2MBsuK_EyIr1ouxD2ftIpqOYFa-k/edit?usp=sharing"",""Ubiquitty-SKU-Specific Info!B1:BJ5000""),2,FALSE),"""")"),"B07FFHLJG8")</f>
        <v>B07FFHLJG8</v>
      </c>
      <c r="B2" s="2" t="s">
        <v>1345</v>
      </c>
      <c r="C2" s="69"/>
      <c r="D2" s="69"/>
      <c r="E2" s="68"/>
      <c r="F2" s="69"/>
      <c r="G2" s="69"/>
      <c r="H2" s="74"/>
      <c r="I2" s="69"/>
      <c r="J2" s="69"/>
      <c r="K2" s="74"/>
      <c r="L2" s="74"/>
      <c r="M2" s="74"/>
      <c r="N2" s="69"/>
      <c r="O2" s="69"/>
      <c r="P2" s="68"/>
      <c r="Q2" s="69"/>
      <c r="R2" s="69"/>
      <c r="S2" s="71"/>
      <c r="T2" s="73"/>
      <c r="U2" s="62"/>
      <c r="V2" s="62"/>
      <c r="W2" s="63"/>
      <c r="X2" s="63"/>
      <c r="Y2" s="63"/>
      <c r="Z2" s="63"/>
      <c r="AA2" s="62"/>
      <c r="AB2" s="62"/>
      <c r="AC2" s="62"/>
      <c r="AD2" s="62"/>
      <c r="AE2" s="63"/>
      <c r="AF2" s="63"/>
      <c r="AG2" s="63"/>
    </row>
    <row r="3" spans="1:33" ht="45" customHeight="1" x14ac:dyDescent="0.2">
      <c r="A3" s="83" t="s">
        <v>30</v>
      </c>
      <c r="B3" s="80"/>
      <c r="C3" s="3">
        <f>((AE32+AF32)/0.85)*-1</f>
        <v>15.50742105882353</v>
      </c>
      <c r="D3" s="4">
        <f>SUM(D4:D99702)</f>
        <v>0</v>
      </c>
      <c r="E3" s="4"/>
      <c r="F3" s="5">
        <f t="shared" ref="F3:G3" si="0">SUM(F4:F99702)</f>
        <v>0</v>
      </c>
      <c r="G3" s="5">
        <f t="shared" si="0"/>
        <v>0</v>
      </c>
      <c r="H3" s="6" t="e">
        <f t="shared" ref="H3:H32" si="1">G3/F3*-1</f>
        <v>#DIV/0!</v>
      </c>
      <c r="I3" s="7" t="e">
        <f t="shared" ref="I3:I32" si="2">J3/F3</f>
        <v>#DIV/0!</v>
      </c>
      <c r="J3" s="5">
        <f>SUM(J4:J99702)</f>
        <v>0</v>
      </c>
      <c r="K3" s="5" t="e">
        <f t="shared" ref="K3:K32" si="3">J3/D3</f>
        <v>#DIV/0!</v>
      </c>
      <c r="L3" s="4"/>
      <c r="M3" s="8"/>
      <c r="N3" s="9"/>
      <c r="O3" s="4" t="str">
        <f ca="1">IFERROR(__xludf.DUMMYFUNCTION("IFERROR(VLOOKUP(B2,IMPORTRANGE(""https://docs.google.com/spreadsheets/d/1N8jvpEHDVkurDv7NrPxwI3eH6hQsvtb1QltGNCalRjU/edit#gid=865736387"",""Compiled Sheet!a1:g5000""),2,FALSE),"""")"),"")</f>
        <v/>
      </c>
      <c r="P3" s="4"/>
      <c r="Q3" s="10"/>
      <c r="R3" s="10"/>
      <c r="S3" s="11"/>
      <c r="T3" s="12" t="str">
        <f ca="1">IFERROR(__xludf.DUMMYFUNCTION("CONCATENATE(""Del QTY"", ""-"",IFERROR(VLOOKUP($B$2,IMPORTRANGE(""https://docs.google.com/spreadsheets/d/1_esbIR7_dYaLQXq3pOe98A6enPdKY7UPO5aCcj2tn1I/edit#gid=973934429"",""Inventory Input!A1:AD5000""),2,FALSE),""""))"),"Del QTY-")</f>
        <v>Del QTY-</v>
      </c>
      <c r="U3" s="12" t="str">
        <f ca="1">IFERROR(__xludf.DUMMYFUNCTION("CONCATENATE(""US QTY"", ""-"",iferror(VLOOKUP($B$2,IMPORTRANGE(""https://docs.google.com/spreadsheets/d/11afDUGgwIurytGWIAj1e7JPdtkZEoccxCski0CJdjqQ/edit#gid=1950799886"",""US Storage!a1:AD5000""),2,FALSE),""""))"),"US QTY-")</f>
        <v>US QTY-</v>
      </c>
      <c r="V3" s="12" t="str">
        <f ca="1">IFERROR(__xludf.DUMMYFUNCTION("CONCATENATE(""In Transit"", ""-"",IFERROR(VLOOKUP($B$2,IMPORTRANGE(""https://docs.google.com/spreadsheets/d/11afDUGgwIurytGWIAj1e7JPdtkZEoccxCski0CJdjqQ/edit#gid=1950799886"",""US Storage!a1:AD5000""),3,FALSE),""""))"),"In Transit-")</f>
        <v>In Transit-</v>
      </c>
      <c r="W3" s="4">
        <f>SUM(W4:W99702)</f>
        <v>0</v>
      </c>
      <c r="X3" s="6" t="e">
        <f>W3/D3</f>
        <v>#DIV/0!</v>
      </c>
      <c r="Y3" s="5"/>
      <c r="Z3" s="4"/>
      <c r="AA3" s="4"/>
      <c r="AB3" s="4"/>
      <c r="AC3" s="4"/>
      <c r="AD3" s="5">
        <f>SUM(AD4:AD99702)</f>
        <v>0</v>
      </c>
      <c r="AE3" s="13"/>
      <c r="AF3" s="5">
        <f ca="1">IFERROR(__xludf.DUMMYFUNCTION("IFERROR(IFERROR(IFERROR(VLOOKUP($B$2,IMPORTRANGE(""https://docs.google.com/spreadsheets/d/1x0DhHglkXKoEBOD2MBsuK_EyIr1ouxD2ftIpqOYFa-k/edit#gid=2093395059"",""Ubiquitty-SKU-Specific Info!B2:BZ3000""),51,FALSE),VLOOKUP($B$2,IMPORTRANGE(""https://docs.googl"&amp;"e.com/spreadsheets/d/1x0DhHglkXKoEBOD2MBsuK_EyIr1ouxD2ftIpqOYFa-k/edit#gid=2093395059"",""OllieShops-SKU-Specific Info!B2:BZ3000""),36,FALSE)),VLOOKUP($B$2,IMPORTRANGE(""https://docs.google.com/spreadsheets/d/1x0DhHglkXKoEBOD2MBsuK_EyIr1ouxD2ftIpqOYFa-k/e"&amp;"dit#gid=2093395059"",""SecondStar-SKU-Specific Info!B2:BZ3000""),37,FALSE)),"""")*-1"),-13.1813079)</f>
        <v>-13.1813079</v>
      </c>
      <c r="AG3" s="5">
        <f>SUM(AG4:AG99702)</f>
        <v>0</v>
      </c>
    </row>
    <row r="4" spans="1:33" ht="15.75" customHeight="1" x14ac:dyDescent="0.2">
      <c r="A4" s="14" t="s">
        <v>31</v>
      </c>
      <c r="B4" s="14"/>
      <c r="C4" s="15" t="str">
        <f t="shared" ref="C4:C32" si="4">IFERROR(F4/D4," - ")</f>
        <v xml:space="preserve"> - </v>
      </c>
      <c r="D4" s="16">
        <v>0</v>
      </c>
      <c r="E4" s="16">
        <v>0</v>
      </c>
      <c r="F4" s="17">
        <v>0</v>
      </c>
      <c r="G4" s="17">
        <v>0</v>
      </c>
      <c r="H4" s="18" t="e">
        <f t="shared" si="1"/>
        <v>#DIV/0!</v>
      </c>
      <c r="I4" s="18" t="e">
        <f t="shared" si="2"/>
        <v>#DIV/0!</v>
      </c>
      <c r="J4" s="17">
        <f t="shared" ref="J4:J32" si="5">F4*0.85+G4+AF4*D4+D4*AE4+AG4+AD4</f>
        <v>0</v>
      </c>
      <c r="K4" s="17" t="e">
        <f t="shared" si="3"/>
        <v>#DIV/0!</v>
      </c>
      <c r="L4" s="16">
        <v>0</v>
      </c>
      <c r="M4" s="19" t="str">
        <f t="shared" ref="M4:M32" si="6">IFERROR(D4/L4,"-")</f>
        <v>-</v>
      </c>
      <c r="N4" s="16">
        <v>0</v>
      </c>
      <c r="O4" s="20">
        <f t="shared" ref="O4:P4" si="7">D4/7</f>
        <v>0</v>
      </c>
      <c r="P4" s="20">
        <f t="shared" si="7"/>
        <v>0</v>
      </c>
      <c r="Q4" s="16" t="e">
        <f t="shared" ref="Q4:Q32" si="8">ROUNDDOWN(N4/(O4+P4),0)</f>
        <v>#DIV/0!</v>
      </c>
      <c r="R4" s="16"/>
      <c r="S4" s="21" t="e">
        <v>#N/A</v>
      </c>
      <c r="T4" s="14">
        <v>0</v>
      </c>
      <c r="U4" s="22" t="s">
        <v>33</v>
      </c>
      <c r="V4" s="23" t="s">
        <v>33</v>
      </c>
      <c r="W4" s="14">
        <v>0</v>
      </c>
      <c r="X4" s="24">
        <f t="shared" ref="X4:X32" si="9">IFERROR(W4/D4,0)</f>
        <v>0</v>
      </c>
      <c r="Y4" s="25">
        <f t="shared" ref="Y4:Y32" si="10">IFERROR(G4/(W4+Z4)*-1,0)</f>
        <v>0</v>
      </c>
      <c r="Z4" s="14">
        <v>0</v>
      </c>
      <c r="AA4" s="1" t="e">
        <v>#N/A</v>
      </c>
      <c r="AB4" s="26" t="e">
        <f t="shared" ref="AB4:AB32" si="11">IF(OR(AA4="UsLargeStandardSize",AA4="UsSmallStandardSize"),-0.69,-0.48)</f>
        <v>#N/A</v>
      </c>
      <c r="AC4" s="27" t="e">
        <v>#N/A</v>
      </c>
      <c r="AD4" s="25">
        <f t="shared" ref="AD4:AD32" si="12">IFERROR(AB4*AC4*D4*2,0)</f>
        <v>0</v>
      </c>
      <c r="AE4" s="25">
        <v>0</v>
      </c>
      <c r="AF4" s="25">
        <v>-13.932128205128205</v>
      </c>
      <c r="AG4" s="25">
        <v>0</v>
      </c>
    </row>
    <row r="5" spans="1:33" ht="15.75" customHeight="1" x14ac:dyDescent="0.2">
      <c r="A5" s="28" t="s">
        <v>35</v>
      </c>
      <c r="B5" s="28"/>
      <c r="C5" s="15" t="str">
        <f t="shared" si="4"/>
        <v xml:space="preserve"> - </v>
      </c>
      <c r="D5" s="29">
        <v>0</v>
      </c>
      <c r="E5" s="29">
        <v>0</v>
      </c>
      <c r="F5" s="30">
        <v>0</v>
      </c>
      <c r="G5" s="30">
        <v>0</v>
      </c>
      <c r="H5" s="31" t="e">
        <f t="shared" si="1"/>
        <v>#DIV/0!</v>
      </c>
      <c r="I5" s="31" t="e">
        <f t="shared" si="2"/>
        <v>#DIV/0!</v>
      </c>
      <c r="J5" s="32">
        <f t="shared" si="5"/>
        <v>0</v>
      </c>
      <c r="K5" s="32" t="e">
        <f t="shared" si="3"/>
        <v>#DIV/0!</v>
      </c>
      <c r="L5" s="29">
        <v>0</v>
      </c>
      <c r="M5" s="33" t="str">
        <f t="shared" si="6"/>
        <v>-</v>
      </c>
      <c r="N5" s="29">
        <v>0</v>
      </c>
      <c r="O5" s="34">
        <f t="shared" ref="O5:P5" si="13">D5/7</f>
        <v>0</v>
      </c>
      <c r="P5" s="34">
        <f t="shared" si="13"/>
        <v>0</v>
      </c>
      <c r="Q5" s="29" t="e">
        <f t="shared" si="8"/>
        <v>#DIV/0!</v>
      </c>
      <c r="R5" s="29"/>
      <c r="S5" s="35" t="e">
        <v>#N/A</v>
      </c>
      <c r="T5" s="28">
        <v>0</v>
      </c>
      <c r="U5" s="36" t="s">
        <v>33</v>
      </c>
      <c r="V5" s="37" t="s">
        <v>33</v>
      </c>
      <c r="W5" s="28">
        <v>0</v>
      </c>
      <c r="X5" s="38">
        <f t="shared" si="9"/>
        <v>0</v>
      </c>
      <c r="Y5" s="39">
        <f t="shared" si="10"/>
        <v>0</v>
      </c>
      <c r="Z5" s="28">
        <v>0</v>
      </c>
      <c r="AA5" s="28" t="e">
        <v>#N/A</v>
      </c>
      <c r="AB5" s="40" t="e">
        <f t="shared" si="11"/>
        <v>#N/A</v>
      </c>
      <c r="AC5" s="41" t="e">
        <v>#N/A</v>
      </c>
      <c r="AD5" s="39">
        <f t="shared" si="12"/>
        <v>0</v>
      </c>
      <c r="AE5" s="39">
        <v>0</v>
      </c>
      <c r="AF5" s="39">
        <v>-13.932128205128205</v>
      </c>
      <c r="AG5" s="39">
        <v>0</v>
      </c>
    </row>
    <row r="6" spans="1:33" ht="15.75" customHeight="1" x14ac:dyDescent="0.2">
      <c r="A6" s="28" t="s">
        <v>37</v>
      </c>
      <c r="B6" s="28"/>
      <c r="C6" s="15" t="str">
        <f t="shared" si="4"/>
        <v xml:space="preserve"> - </v>
      </c>
      <c r="D6" s="29">
        <v>0</v>
      </c>
      <c r="E6" s="29">
        <v>0</v>
      </c>
      <c r="F6" s="30">
        <v>0</v>
      </c>
      <c r="G6" s="30">
        <v>0</v>
      </c>
      <c r="H6" s="31" t="e">
        <f t="shared" si="1"/>
        <v>#DIV/0!</v>
      </c>
      <c r="I6" s="31" t="e">
        <f t="shared" si="2"/>
        <v>#DIV/0!</v>
      </c>
      <c r="J6" s="32">
        <f t="shared" si="5"/>
        <v>0</v>
      </c>
      <c r="K6" s="32" t="e">
        <f t="shared" si="3"/>
        <v>#DIV/0!</v>
      </c>
      <c r="L6" s="29">
        <v>0</v>
      </c>
      <c r="M6" s="33" t="str">
        <f t="shared" si="6"/>
        <v>-</v>
      </c>
      <c r="N6" s="29">
        <v>0</v>
      </c>
      <c r="O6" s="34">
        <f t="shared" ref="O6:P6" si="14">D6/7</f>
        <v>0</v>
      </c>
      <c r="P6" s="34">
        <f t="shared" si="14"/>
        <v>0</v>
      </c>
      <c r="Q6" s="29" t="e">
        <f t="shared" si="8"/>
        <v>#DIV/0!</v>
      </c>
      <c r="R6" s="29"/>
      <c r="S6" s="35" t="e">
        <v>#N/A</v>
      </c>
      <c r="T6" s="28">
        <v>0</v>
      </c>
      <c r="U6" s="36" t="s">
        <v>33</v>
      </c>
      <c r="V6" s="37" t="s">
        <v>38</v>
      </c>
      <c r="W6" s="28">
        <v>0</v>
      </c>
      <c r="X6" s="38">
        <f t="shared" si="9"/>
        <v>0</v>
      </c>
      <c r="Y6" s="39">
        <f t="shared" si="10"/>
        <v>0</v>
      </c>
      <c r="Z6" s="28">
        <v>0</v>
      </c>
      <c r="AA6" s="28" t="e">
        <v>#N/A</v>
      </c>
      <c r="AB6" s="40" t="e">
        <f t="shared" si="11"/>
        <v>#N/A</v>
      </c>
      <c r="AC6" s="41" t="e">
        <v>#N/A</v>
      </c>
      <c r="AD6" s="39">
        <f t="shared" si="12"/>
        <v>0</v>
      </c>
      <c r="AE6" s="39">
        <v>0</v>
      </c>
      <c r="AF6" s="39">
        <v>-13.932128205128205</v>
      </c>
      <c r="AG6" s="39">
        <v>0</v>
      </c>
    </row>
    <row r="7" spans="1:33" ht="15.75" customHeight="1" x14ac:dyDescent="0.2">
      <c r="A7" s="28" t="s">
        <v>39</v>
      </c>
      <c r="B7" s="28"/>
      <c r="C7" s="15" t="str">
        <f t="shared" si="4"/>
        <v xml:space="preserve"> - </v>
      </c>
      <c r="D7" s="29">
        <v>0</v>
      </c>
      <c r="E7" s="29">
        <v>0</v>
      </c>
      <c r="F7" s="30">
        <v>0</v>
      </c>
      <c r="G7" s="30">
        <v>0</v>
      </c>
      <c r="H7" s="31" t="e">
        <f t="shared" si="1"/>
        <v>#DIV/0!</v>
      </c>
      <c r="I7" s="31" t="e">
        <f t="shared" si="2"/>
        <v>#DIV/0!</v>
      </c>
      <c r="J7" s="32">
        <f t="shared" si="5"/>
        <v>0</v>
      </c>
      <c r="K7" s="32" t="e">
        <f t="shared" si="3"/>
        <v>#DIV/0!</v>
      </c>
      <c r="L7" s="29">
        <v>0</v>
      </c>
      <c r="M7" s="33" t="str">
        <f t="shared" si="6"/>
        <v>-</v>
      </c>
      <c r="N7" s="29">
        <v>0</v>
      </c>
      <c r="O7" s="34">
        <f t="shared" ref="O7:P7" si="15">D7/7</f>
        <v>0</v>
      </c>
      <c r="P7" s="34">
        <f t="shared" si="15"/>
        <v>0</v>
      </c>
      <c r="Q7" s="29" t="e">
        <f t="shared" si="8"/>
        <v>#DIV/0!</v>
      </c>
      <c r="R7" s="29"/>
      <c r="S7" s="35" t="e">
        <v>#N/A</v>
      </c>
      <c r="T7" s="28">
        <v>0</v>
      </c>
      <c r="U7" s="36" t="s">
        <v>33</v>
      </c>
      <c r="V7" s="37" t="s">
        <v>38</v>
      </c>
      <c r="W7" s="28">
        <v>0</v>
      </c>
      <c r="X7" s="38">
        <f t="shared" si="9"/>
        <v>0</v>
      </c>
      <c r="Y7" s="39">
        <f t="shared" si="10"/>
        <v>0</v>
      </c>
      <c r="Z7" s="28">
        <v>0</v>
      </c>
      <c r="AA7" s="28" t="e">
        <v>#N/A</v>
      </c>
      <c r="AB7" s="40" t="e">
        <f t="shared" si="11"/>
        <v>#N/A</v>
      </c>
      <c r="AC7" s="41" t="e">
        <v>#N/A</v>
      </c>
      <c r="AD7" s="39">
        <f t="shared" si="12"/>
        <v>0</v>
      </c>
      <c r="AE7" s="39">
        <v>0</v>
      </c>
      <c r="AF7" s="39">
        <v>-13.932128205128205</v>
      </c>
      <c r="AG7" s="39">
        <v>0</v>
      </c>
    </row>
    <row r="8" spans="1:33" ht="15.75" customHeight="1" x14ac:dyDescent="0.2">
      <c r="A8" s="28" t="s">
        <v>41</v>
      </c>
      <c r="B8" s="28"/>
      <c r="C8" s="15" t="str">
        <f t="shared" si="4"/>
        <v xml:space="preserve"> - </v>
      </c>
      <c r="D8" s="29">
        <v>0</v>
      </c>
      <c r="E8" s="29">
        <v>0</v>
      </c>
      <c r="F8" s="30">
        <v>0</v>
      </c>
      <c r="G8" s="30">
        <v>0</v>
      </c>
      <c r="H8" s="31" t="e">
        <f t="shared" si="1"/>
        <v>#DIV/0!</v>
      </c>
      <c r="I8" s="31" t="e">
        <f t="shared" si="2"/>
        <v>#DIV/0!</v>
      </c>
      <c r="J8" s="32">
        <f t="shared" si="5"/>
        <v>0</v>
      </c>
      <c r="K8" s="32" t="e">
        <f t="shared" si="3"/>
        <v>#DIV/0!</v>
      </c>
      <c r="L8" s="29">
        <v>0</v>
      </c>
      <c r="M8" s="33" t="str">
        <f t="shared" si="6"/>
        <v>-</v>
      </c>
      <c r="N8" s="29">
        <v>0</v>
      </c>
      <c r="O8" s="34">
        <f t="shared" ref="O8:P8" si="16">D8/7</f>
        <v>0</v>
      </c>
      <c r="P8" s="34">
        <f t="shared" si="16"/>
        <v>0</v>
      </c>
      <c r="Q8" s="29" t="e">
        <f t="shared" si="8"/>
        <v>#DIV/0!</v>
      </c>
      <c r="R8" s="29"/>
      <c r="S8" s="35" t="e">
        <v>#N/A</v>
      </c>
      <c r="T8" s="28">
        <v>0</v>
      </c>
      <c r="U8" s="36" t="s">
        <v>33</v>
      </c>
      <c r="V8" s="37" t="s">
        <v>33</v>
      </c>
      <c r="W8" s="28">
        <v>0</v>
      </c>
      <c r="X8" s="38">
        <f t="shared" si="9"/>
        <v>0</v>
      </c>
      <c r="Y8" s="39">
        <f t="shared" si="10"/>
        <v>0</v>
      </c>
      <c r="Z8" s="28">
        <v>0</v>
      </c>
      <c r="AA8" s="28" t="e">
        <v>#N/A</v>
      </c>
      <c r="AB8" s="40" t="e">
        <f t="shared" si="11"/>
        <v>#N/A</v>
      </c>
      <c r="AC8" s="41" t="e">
        <v>#N/A</v>
      </c>
      <c r="AD8" s="39">
        <f t="shared" si="12"/>
        <v>0</v>
      </c>
      <c r="AE8" s="39">
        <v>0</v>
      </c>
      <c r="AF8" s="39">
        <v>-13.93</v>
      </c>
      <c r="AG8" s="39">
        <v>0</v>
      </c>
    </row>
    <row r="9" spans="1:33" ht="15.75" customHeight="1" x14ac:dyDescent="0.2">
      <c r="A9" s="28" t="s">
        <v>43</v>
      </c>
      <c r="B9" s="28"/>
      <c r="C9" s="15" t="str">
        <f t="shared" si="4"/>
        <v xml:space="preserve"> - </v>
      </c>
      <c r="D9" s="29">
        <v>0</v>
      </c>
      <c r="E9" s="29">
        <v>0</v>
      </c>
      <c r="F9" s="30">
        <v>0</v>
      </c>
      <c r="G9" s="30">
        <v>0</v>
      </c>
      <c r="H9" s="31" t="e">
        <f t="shared" si="1"/>
        <v>#DIV/0!</v>
      </c>
      <c r="I9" s="31" t="e">
        <f t="shared" si="2"/>
        <v>#DIV/0!</v>
      </c>
      <c r="J9" s="32">
        <f t="shared" si="5"/>
        <v>0</v>
      </c>
      <c r="K9" s="32" t="e">
        <f t="shared" si="3"/>
        <v>#DIV/0!</v>
      </c>
      <c r="L9" s="29">
        <v>0</v>
      </c>
      <c r="M9" s="33" t="str">
        <f t="shared" si="6"/>
        <v>-</v>
      </c>
      <c r="N9" s="29">
        <v>0</v>
      </c>
      <c r="O9" s="34">
        <f t="shared" ref="O9:P9" si="17">D9/7</f>
        <v>0</v>
      </c>
      <c r="P9" s="34">
        <f t="shared" si="17"/>
        <v>0</v>
      </c>
      <c r="Q9" s="29" t="e">
        <f t="shared" si="8"/>
        <v>#DIV/0!</v>
      </c>
      <c r="R9" s="29"/>
      <c r="S9" s="35" t="e">
        <v>#N/A</v>
      </c>
      <c r="T9" s="28">
        <v>0</v>
      </c>
      <c r="U9" s="36" t="s">
        <v>33</v>
      </c>
      <c r="V9" s="37" t="s">
        <v>33</v>
      </c>
      <c r="W9" s="28">
        <v>0</v>
      </c>
      <c r="X9" s="38">
        <f t="shared" si="9"/>
        <v>0</v>
      </c>
      <c r="Y9" s="39">
        <f t="shared" si="10"/>
        <v>0</v>
      </c>
      <c r="Z9" s="28">
        <v>0</v>
      </c>
      <c r="AA9" s="28" t="e">
        <v>#N/A</v>
      </c>
      <c r="AB9" s="40" t="e">
        <f t="shared" si="11"/>
        <v>#N/A</v>
      </c>
      <c r="AC9" s="41" t="e">
        <v>#N/A</v>
      </c>
      <c r="AD9" s="39">
        <f t="shared" si="12"/>
        <v>0</v>
      </c>
      <c r="AE9" s="39">
        <v>0</v>
      </c>
      <c r="AF9" s="39">
        <v>-14.321871794871701</v>
      </c>
      <c r="AG9" s="39">
        <v>0</v>
      </c>
    </row>
    <row r="10" spans="1:33" ht="15.75" customHeight="1" x14ac:dyDescent="0.2">
      <c r="A10" s="28" t="s">
        <v>44</v>
      </c>
      <c r="B10" s="28"/>
      <c r="C10" s="15" t="str">
        <f t="shared" si="4"/>
        <v xml:space="preserve"> - </v>
      </c>
      <c r="D10" s="29">
        <v>0</v>
      </c>
      <c r="E10" s="29">
        <v>0</v>
      </c>
      <c r="F10" s="30">
        <v>0</v>
      </c>
      <c r="G10" s="30">
        <v>0</v>
      </c>
      <c r="H10" s="31" t="e">
        <f t="shared" si="1"/>
        <v>#DIV/0!</v>
      </c>
      <c r="I10" s="31" t="e">
        <f t="shared" si="2"/>
        <v>#DIV/0!</v>
      </c>
      <c r="J10" s="32">
        <f t="shared" si="5"/>
        <v>0</v>
      </c>
      <c r="K10" s="32" t="e">
        <f t="shared" si="3"/>
        <v>#DIV/0!</v>
      </c>
      <c r="L10" s="29">
        <v>0</v>
      </c>
      <c r="M10" s="33" t="str">
        <f t="shared" si="6"/>
        <v>-</v>
      </c>
      <c r="N10" s="29">
        <v>0</v>
      </c>
      <c r="O10" s="34">
        <f t="shared" ref="O10:P10" si="18">D10/7</f>
        <v>0</v>
      </c>
      <c r="P10" s="34">
        <f t="shared" si="18"/>
        <v>0</v>
      </c>
      <c r="Q10" s="29" t="e">
        <f t="shared" si="8"/>
        <v>#DIV/0!</v>
      </c>
      <c r="R10" s="29"/>
      <c r="S10" s="35" t="e">
        <v>#N/A</v>
      </c>
      <c r="T10" s="28">
        <v>0</v>
      </c>
      <c r="U10" s="36" t="s">
        <v>33</v>
      </c>
      <c r="V10" s="37" t="s">
        <v>33</v>
      </c>
      <c r="W10" s="28">
        <v>0</v>
      </c>
      <c r="X10" s="38">
        <f t="shared" si="9"/>
        <v>0</v>
      </c>
      <c r="Y10" s="39">
        <f t="shared" si="10"/>
        <v>0</v>
      </c>
      <c r="Z10" s="28">
        <v>0</v>
      </c>
      <c r="AA10" s="28" t="e">
        <v>#N/A</v>
      </c>
      <c r="AB10" s="40" t="e">
        <f t="shared" si="11"/>
        <v>#N/A</v>
      </c>
      <c r="AC10" s="41" t="e">
        <v>#N/A</v>
      </c>
      <c r="AD10" s="39">
        <f t="shared" si="12"/>
        <v>0</v>
      </c>
      <c r="AE10" s="39">
        <v>0</v>
      </c>
      <c r="AF10" s="39">
        <v>-14.321871794871701</v>
      </c>
      <c r="AG10" s="39">
        <v>0</v>
      </c>
    </row>
    <row r="11" spans="1:33" ht="15.75" customHeight="1" x14ac:dyDescent="0.2">
      <c r="A11" s="28" t="s">
        <v>45</v>
      </c>
      <c r="B11" s="28"/>
      <c r="C11" s="15" t="str">
        <f t="shared" si="4"/>
        <v xml:space="preserve"> - </v>
      </c>
      <c r="D11" s="29">
        <v>0</v>
      </c>
      <c r="E11" s="29">
        <v>0</v>
      </c>
      <c r="F11" s="30">
        <v>0</v>
      </c>
      <c r="G11" s="30">
        <v>0</v>
      </c>
      <c r="H11" s="31" t="e">
        <f t="shared" si="1"/>
        <v>#DIV/0!</v>
      </c>
      <c r="I11" s="31" t="e">
        <f t="shared" si="2"/>
        <v>#DIV/0!</v>
      </c>
      <c r="J11" s="32">
        <f t="shared" si="5"/>
        <v>0</v>
      </c>
      <c r="K11" s="32" t="e">
        <f t="shared" si="3"/>
        <v>#DIV/0!</v>
      </c>
      <c r="L11" s="29">
        <v>0</v>
      </c>
      <c r="M11" s="33" t="str">
        <f t="shared" si="6"/>
        <v>-</v>
      </c>
      <c r="N11" s="29">
        <v>0</v>
      </c>
      <c r="O11" s="34">
        <f t="shared" ref="O11:P11" si="19">D11/7</f>
        <v>0</v>
      </c>
      <c r="P11" s="34">
        <f t="shared" si="19"/>
        <v>0</v>
      </c>
      <c r="Q11" s="29" t="e">
        <f t="shared" si="8"/>
        <v>#DIV/0!</v>
      </c>
      <c r="R11" s="29"/>
      <c r="S11" s="35" t="e">
        <v>#N/A</v>
      </c>
      <c r="T11" s="28">
        <v>0</v>
      </c>
      <c r="U11" s="36" t="s">
        <v>33</v>
      </c>
      <c r="V11" s="37" t="s">
        <v>33</v>
      </c>
      <c r="W11" s="28">
        <v>0</v>
      </c>
      <c r="X11" s="38">
        <f t="shared" si="9"/>
        <v>0</v>
      </c>
      <c r="Y11" s="39">
        <f t="shared" si="10"/>
        <v>0</v>
      </c>
      <c r="Z11" s="28">
        <v>0</v>
      </c>
      <c r="AA11" s="28" t="e">
        <v>#N/A</v>
      </c>
      <c r="AB11" s="40" t="e">
        <f t="shared" si="11"/>
        <v>#N/A</v>
      </c>
      <c r="AC11" s="41" t="e">
        <v>#N/A</v>
      </c>
      <c r="AD11" s="39">
        <f t="shared" si="12"/>
        <v>0</v>
      </c>
      <c r="AE11" s="39">
        <v>0</v>
      </c>
      <c r="AF11" s="39">
        <v>-14.321871794871701</v>
      </c>
      <c r="AG11" s="39">
        <v>0</v>
      </c>
    </row>
    <row r="12" spans="1:33" ht="15.75" customHeight="1" x14ac:dyDescent="0.2">
      <c r="A12" s="28" t="s">
        <v>46</v>
      </c>
      <c r="B12" s="28"/>
      <c r="C12" s="15" t="str">
        <f t="shared" si="4"/>
        <v xml:space="preserve"> - </v>
      </c>
      <c r="D12" s="29">
        <v>0</v>
      </c>
      <c r="E12" s="29">
        <v>0</v>
      </c>
      <c r="F12" s="30">
        <v>0</v>
      </c>
      <c r="G12" s="30">
        <v>0</v>
      </c>
      <c r="H12" s="31" t="e">
        <f t="shared" si="1"/>
        <v>#DIV/0!</v>
      </c>
      <c r="I12" s="31" t="e">
        <f t="shared" si="2"/>
        <v>#DIV/0!</v>
      </c>
      <c r="J12" s="32">
        <f t="shared" si="5"/>
        <v>0</v>
      </c>
      <c r="K12" s="32" t="e">
        <f t="shared" si="3"/>
        <v>#DIV/0!</v>
      </c>
      <c r="L12" s="29">
        <v>0</v>
      </c>
      <c r="M12" s="33" t="str">
        <f t="shared" si="6"/>
        <v>-</v>
      </c>
      <c r="N12" s="29">
        <v>0</v>
      </c>
      <c r="O12" s="34">
        <f t="shared" ref="O12:P12" si="20">D12/7</f>
        <v>0</v>
      </c>
      <c r="P12" s="34">
        <f t="shared" si="20"/>
        <v>0</v>
      </c>
      <c r="Q12" s="29" t="e">
        <f t="shared" si="8"/>
        <v>#DIV/0!</v>
      </c>
      <c r="R12" s="29"/>
      <c r="S12" s="35" t="e">
        <v>#N/A</v>
      </c>
      <c r="T12" s="28">
        <v>0</v>
      </c>
      <c r="U12" s="36" t="s">
        <v>33</v>
      </c>
      <c r="V12" s="37" t="s">
        <v>33</v>
      </c>
      <c r="W12" s="28">
        <v>0</v>
      </c>
      <c r="X12" s="38">
        <f t="shared" si="9"/>
        <v>0</v>
      </c>
      <c r="Y12" s="39">
        <f t="shared" si="10"/>
        <v>0</v>
      </c>
      <c r="Z12" s="28">
        <v>0</v>
      </c>
      <c r="AA12" s="28" t="e">
        <v>#N/A</v>
      </c>
      <c r="AB12" s="40" t="e">
        <f t="shared" si="11"/>
        <v>#N/A</v>
      </c>
      <c r="AC12" s="41" t="e">
        <v>#N/A</v>
      </c>
      <c r="AD12" s="39">
        <f t="shared" si="12"/>
        <v>0</v>
      </c>
      <c r="AE12" s="39">
        <v>0</v>
      </c>
      <c r="AF12" s="39">
        <v>-14.321871794871701</v>
      </c>
      <c r="AG12" s="39">
        <v>0</v>
      </c>
    </row>
    <row r="13" spans="1:33" ht="15.75" customHeight="1" x14ac:dyDescent="0.2">
      <c r="A13" s="28" t="s">
        <v>47</v>
      </c>
      <c r="B13" s="28"/>
      <c r="C13" s="15" t="str">
        <f t="shared" si="4"/>
        <v xml:space="preserve"> - </v>
      </c>
      <c r="D13" s="29">
        <v>0</v>
      </c>
      <c r="E13" s="29">
        <v>0</v>
      </c>
      <c r="F13" s="32">
        <v>0</v>
      </c>
      <c r="G13" s="30">
        <v>0</v>
      </c>
      <c r="H13" s="31" t="e">
        <f t="shared" si="1"/>
        <v>#DIV/0!</v>
      </c>
      <c r="I13" s="31" t="e">
        <f t="shared" si="2"/>
        <v>#DIV/0!</v>
      </c>
      <c r="J13" s="32">
        <f t="shared" si="5"/>
        <v>0</v>
      </c>
      <c r="K13" s="32" t="e">
        <f t="shared" si="3"/>
        <v>#DIV/0!</v>
      </c>
      <c r="L13" s="29">
        <v>0</v>
      </c>
      <c r="M13" s="33" t="str">
        <f t="shared" si="6"/>
        <v>-</v>
      </c>
      <c r="N13" s="29">
        <v>0</v>
      </c>
      <c r="O13" s="34">
        <f t="shared" ref="O13:P13" si="21">D13/7</f>
        <v>0</v>
      </c>
      <c r="P13" s="34">
        <f t="shared" si="21"/>
        <v>0</v>
      </c>
      <c r="Q13" s="29" t="e">
        <f t="shared" si="8"/>
        <v>#DIV/0!</v>
      </c>
      <c r="R13" s="29"/>
      <c r="S13" s="35" t="e">
        <v>#N/A</v>
      </c>
      <c r="T13" s="28">
        <v>0</v>
      </c>
      <c r="U13" s="36" t="s">
        <v>33</v>
      </c>
      <c r="V13" s="37" t="s">
        <v>33</v>
      </c>
      <c r="W13" s="28">
        <v>0</v>
      </c>
      <c r="X13" s="38">
        <f t="shared" si="9"/>
        <v>0</v>
      </c>
      <c r="Y13" s="39">
        <f t="shared" si="10"/>
        <v>0</v>
      </c>
      <c r="Z13" s="28">
        <v>0</v>
      </c>
      <c r="AA13" s="28" t="e">
        <v>#N/A</v>
      </c>
      <c r="AB13" s="40" t="e">
        <f t="shared" si="11"/>
        <v>#N/A</v>
      </c>
      <c r="AC13" s="41" t="e">
        <v>#N/A</v>
      </c>
      <c r="AD13" s="39">
        <f t="shared" si="12"/>
        <v>0</v>
      </c>
      <c r="AE13" s="39">
        <v>0</v>
      </c>
      <c r="AF13" s="39">
        <v>-14.526999999999999</v>
      </c>
      <c r="AG13" s="39">
        <v>0</v>
      </c>
    </row>
    <row r="14" spans="1:33" ht="15.75" customHeight="1" x14ac:dyDescent="0.2">
      <c r="A14" s="28" t="s">
        <v>48</v>
      </c>
      <c r="B14" s="28"/>
      <c r="C14" s="15" t="str">
        <f t="shared" si="4"/>
        <v xml:space="preserve"> - </v>
      </c>
      <c r="D14" s="29">
        <v>0</v>
      </c>
      <c r="E14" s="29">
        <v>0</v>
      </c>
      <c r="F14" s="32">
        <v>0</v>
      </c>
      <c r="G14" s="30">
        <v>0</v>
      </c>
      <c r="H14" s="31" t="e">
        <f t="shared" si="1"/>
        <v>#DIV/0!</v>
      </c>
      <c r="I14" s="31" t="e">
        <f t="shared" si="2"/>
        <v>#DIV/0!</v>
      </c>
      <c r="J14" s="32">
        <f t="shared" si="5"/>
        <v>0</v>
      </c>
      <c r="K14" s="32" t="e">
        <f t="shared" si="3"/>
        <v>#DIV/0!</v>
      </c>
      <c r="L14" s="29">
        <v>0</v>
      </c>
      <c r="M14" s="33" t="str">
        <f t="shared" si="6"/>
        <v>-</v>
      </c>
      <c r="N14" s="29">
        <v>0</v>
      </c>
      <c r="O14" s="34">
        <f t="shared" ref="O14:P14" si="22">D14/7</f>
        <v>0</v>
      </c>
      <c r="P14" s="34">
        <f t="shared" si="22"/>
        <v>0</v>
      </c>
      <c r="Q14" s="29" t="e">
        <f t="shared" si="8"/>
        <v>#DIV/0!</v>
      </c>
      <c r="R14" s="29"/>
      <c r="S14" s="35" t="e">
        <v>#N/A</v>
      </c>
      <c r="T14" s="28">
        <v>0</v>
      </c>
      <c r="U14" s="36" t="s">
        <v>33</v>
      </c>
      <c r="V14" s="37" t="s">
        <v>33</v>
      </c>
      <c r="W14" s="28">
        <v>0</v>
      </c>
      <c r="X14" s="38">
        <f t="shared" si="9"/>
        <v>0</v>
      </c>
      <c r="Y14" s="39">
        <f t="shared" si="10"/>
        <v>0</v>
      </c>
      <c r="Z14" s="28">
        <v>0</v>
      </c>
      <c r="AA14" s="28" t="e">
        <v>#N/A</v>
      </c>
      <c r="AB14" s="40" t="e">
        <f t="shared" si="11"/>
        <v>#N/A</v>
      </c>
      <c r="AC14" s="41" t="e">
        <v>#N/A</v>
      </c>
      <c r="AD14" s="39">
        <f t="shared" si="12"/>
        <v>0</v>
      </c>
      <c r="AE14" s="39">
        <v>0</v>
      </c>
      <c r="AF14" s="39">
        <v>-14.526999999999999</v>
      </c>
      <c r="AG14" s="39">
        <v>0</v>
      </c>
    </row>
    <row r="15" spans="1:33" ht="15.75" customHeight="1" x14ac:dyDescent="0.2">
      <c r="A15" s="28" t="s">
        <v>49</v>
      </c>
      <c r="B15" s="28"/>
      <c r="C15" s="15" t="str">
        <f t="shared" si="4"/>
        <v xml:space="preserve"> - </v>
      </c>
      <c r="D15" s="29">
        <v>0</v>
      </c>
      <c r="E15" s="29">
        <v>0</v>
      </c>
      <c r="F15" s="32">
        <v>0</v>
      </c>
      <c r="G15" s="30">
        <v>0</v>
      </c>
      <c r="H15" s="31" t="e">
        <f t="shared" si="1"/>
        <v>#DIV/0!</v>
      </c>
      <c r="I15" s="31" t="e">
        <f t="shared" si="2"/>
        <v>#DIV/0!</v>
      </c>
      <c r="J15" s="32">
        <f t="shared" si="5"/>
        <v>0</v>
      </c>
      <c r="K15" s="32" t="e">
        <f t="shared" si="3"/>
        <v>#DIV/0!</v>
      </c>
      <c r="L15" s="29">
        <v>0</v>
      </c>
      <c r="M15" s="33" t="str">
        <f t="shared" si="6"/>
        <v>-</v>
      </c>
      <c r="N15" s="29">
        <v>0</v>
      </c>
      <c r="O15" s="34">
        <f t="shared" ref="O15:P15" si="23">D15/7</f>
        <v>0</v>
      </c>
      <c r="P15" s="34">
        <f t="shared" si="23"/>
        <v>0</v>
      </c>
      <c r="Q15" s="29" t="e">
        <f t="shared" si="8"/>
        <v>#DIV/0!</v>
      </c>
      <c r="R15" s="29"/>
      <c r="S15" s="35" t="e">
        <v>#N/A</v>
      </c>
      <c r="T15" s="28">
        <v>0</v>
      </c>
      <c r="U15" s="36" t="s">
        <v>33</v>
      </c>
      <c r="V15" s="37" t="s">
        <v>33</v>
      </c>
      <c r="W15" s="28">
        <v>0</v>
      </c>
      <c r="X15" s="38">
        <f t="shared" si="9"/>
        <v>0</v>
      </c>
      <c r="Y15" s="39">
        <f t="shared" si="10"/>
        <v>0</v>
      </c>
      <c r="Z15" s="28">
        <v>0</v>
      </c>
      <c r="AA15" s="28" t="e">
        <v>#N/A</v>
      </c>
      <c r="AB15" s="40" t="e">
        <f t="shared" si="11"/>
        <v>#N/A</v>
      </c>
      <c r="AC15" s="41" t="e">
        <v>#N/A</v>
      </c>
      <c r="AD15" s="39">
        <f t="shared" si="12"/>
        <v>0</v>
      </c>
      <c r="AE15" s="39">
        <v>0</v>
      </c>
      <c r="AF15" s="39">
        <v>-14.526999999999999</v>
      </c>
      <c r="AG15" s="39">
        <v>0</v>
      </c>
    </row>
    <row r="16" spans="1:33" ht="15.75" customHeight="1" x14ac:dyDescent="0.2">
      <c r="A16" s="28" t="s">
        <v>50</v>
      </c>
      <c r="B16" s="28"/>
      <c r="C16" s="15" t="str">
        <f t="shared" si="4"/>
        <v xml:space="preserve"> - </v>
      </c>
      <c r="D16" s="29">
        <v>0</v>
      </c>
      <c r="E16" s="29">
        <v>0</v>
      </c>
      <c r="F16" s="32">
        <v>0</v>
      </c>
      <c r="G16" s="30">
        <v>0</v>
      </c>
      <c r="H16" s="31" t="e">
        <f t="shared" si="1"/>
        <v>#DIV/0!</v>
      </c>
      <c r="I16" s="31" t="e">
        <f t="shared" si="2"/>
        <v>#DIV/0!</v>
      </c>
      <c r="J16" s="32">
        <f t="shared" si="5"/>
        <v>0</v>
      </c>
      <c r="K16" s="32" t="e">
        <f t="shared" si="3"/>
        <v>#DIV/0!</v>
      </c>
      <c r="L16" s="29">
        <v>0</v>
      </c>
      <c r="M16" s="33" t="str">
        <f t="shared" si="6"/>
        <v>-</v>
      </c>
      <c r="N16" s="29">
        <v>0</v>
      </c>
      <c r="O16" s="34">
        <f t="shared" ref="O16:P16" si="24">D16/7</f>
        <v>0</v>
      </c>
      <c r="P16" s="34">
        <f t="shared" si="24"/>
        <v>0</v>
      </c>
      <c r="Q16" s="29" t="e">
        <f t="shared" si="8"/>
        <v>#DIV/0!</v>
      </c>
      <c r="R16" s="29"/>
      <c r="S16" s="35" t="e">
        <v>#N/A</v>
      </c>
      <c r="T16" s="28">
        <v>0</v>
      </c>
      <c r="U16" s="36" t="s">
        <v>33</v>
      </c>
      <c r="V16" s="37" t="s">
        <v>33</v>
      </c>
      <c r="W16" s="28">
        <v>0</v>
      </c>
      <c r="X16" s="38">
        <f t="shared" si="9"/>
        <v>0</v>
      </c>
      <c r="Y16" s="39">
        <f t="shared" si="10"/>
        <v>0</v>
      </c>
      <c r="Z16" s="28">
        <v>0</v>
      </c>
      <c r="AA16" s="28" t="e">
        <v>#N/A</v>
      </c>
      <c r="AB16" s="40" t="e">
        <f t="shared" si="11"/>
        <v>#N/A</v>
      </c>
      <c r="AC16" s="41" t="e">
        <v>#N/A</v>
      </c>
      <c r="AD16" s="39">
        <f t="shared" si="12"/>
        <v>0</v>
      </c>
      <c r="AE16" s="39">
        <v>0</v>
      </c>
      <c r="AF16" s="39">
        <v>-14.526999999999999</v>
      </c>
      <c r="AG16" s="39">
        <v>0</v>
      </c>
    </row>
    <row r="17" spans="1:33" ht="15.75" customHeight="1" x14ac:dyDescent="0.2">
      <c r="A17" s="28" t="s">
        <v>51</v>
      </c>
      <c r="B17" s="28"/>
      <c r="C17" s="15" t="str">
        <f t="shared" si="4"/>
        <v xml:space="preserve"> - </v>
      </c>
      <c r="D17" s="29">
        <v>0</v>
      </c>
      <c r="E17" s="29">
        <v>0</v>
      </c>
      <c r="F17" s="32">
        <v>0</v>
      </c>
      <c r="G17" s="30">
        <v>0</v>
      </c>
      <c r="H17" s="31" t="e">
        <f t="shared" si="1"/>
        <v>#DIV/0!</v>
      </c>
      <c r="I17" s="31" t="e">
        <f t="shared" si="2"/>
        <v>#DIV/0!</v>
      </c>
      <c r="J17" s="32">
        <f t="shared" si="5"/>
        <v>0</v>
      </c>
      <c r="K17" s="32" t="e">
        <f t="shared" si="3"/>
        <v>#DIV/0!</v>
      </c>
      <c r="L17" s="29">
        <v>0</v>
      </c>
      <c r="M17" s="33" t="str">
        <f t="shared" si="6"/>
        <v>-</v>
      </c>
      <c r="N17" s="29">
        <v>0</v>
      </c>
      <c r="O17" s="34">
        <f t="shared" ref="O17:P17" si="25">D17/7</f>
        <v>0</v>
      </c>
      <c r="P17" s="34">
        <f t="shared" si="25"/>
        <v>0</v>
      </c>
      <c r="Q17" s="29" t="e">
        <f t="shared" si="8"/>
        <v>#DIV/0!</v>
      </c>
      <c r="R17" s="29"/>
      <c r="S17" s="35" t="e">
        <v>#N/A</v>
      </c>
      <c r="T17" s="28">
        <v>0</v>
      </c>
      <c r="U17" s="36" t="s">
        <v>33</v>
      </c>
      <c r="V17" s="37" t="s">
        <v>33</v>
      </c>
      <c r="W17" s="28">
        <v>0</v>
      </c>
      <c r="X17" s="38">
        <f t="shared" si="9"/>
        <v>0</v>
      </c>
      <c r="Y17" s="39">
        <f t="shared" si="10"/>
        <v>0</v>
      </c>
      <c r="Z17" s="28">
        <v>0</v>
      </c>
      <c r="AA17" s="28" t="e">
        <v>#N/A</v>
      </c>
      <c r="AB17" s="40" t="e">
        <f t="shared" si="11"/>
        <v>#N/A</v>
      </c>
      <c r="AC17" s="41" t="e">
        <v>#N/A</v>
      </c>
      <c r="AD17" s="39">
        <f t="shared" si="12"/>
        <v>0</v>
      </c>
      <c r="AE17" s="39">
        <v>0</v>
      </c>
      <c r="AF17" s="39">
        <v>-14.526999999999999</v>
      </c>
      <c r="AG17" s="39">
        <v>0</v>
      </c>
    </row>
    <row r="18" spans="1:33" ht="15.75" customHeight="1" x14ac:dyDescent="0.2">
      <c r="A18" s="28" t="s">
        <v>52</v>
      </c>
      <c r="B18" s="28"/>
      <c r="C18" s="15" t="str">
        <f t="shared" si="4"/>
        <v xml:space="preserve"> - </v>
      </c>
      <c r="D18" s="29">
        <v>0</v>
      </c>
      <c r="E18" s="29">
        <v>0</v>
      </c>
      <c r="F18" s="32">
        <v>0</v>
      </c>
      <c r="G18" s="30">
        <v>0</v>
      </c>
      <c r="H18" s="31" t="e">
        <f t="shared" si="1"/>
        <v>#DIV/0!</v>
      </c>
      <c r="I18" s="31" t="e">
        <f t="shared" si="2"/>
        <v>#DIV/0!</v>
      </c>
      <c r="J18" s="32">
        <f t="shared" si="5"/>
        <v>0</v>
      </c>
      <c r="K18" s="32" t="e">
        <f t="shared" si="3"/>
        <v>#DIV/0!</v>
      </c>
      <c r="L18" s="29">
        <v>0</v>
      </c>
      <c r="M18" s="33" t="str">
        <f t="shared" si="6"/>
        <v>-</v>
      </c>
      <c r="N18" s="29">
        <v>0</v>
      </c>
      <c r="O18" s="34">
        <f t="shared" ref="O18:P18" si="26">D18/7</f>
        <v>0</v>
      </c>
      <c r="P18" s="34">
        <f t="shared" si="26"/>
        <v>0</v>
      </c>
      <c r="Q18" s="29" t="e">
        <f t="shared" si="8"/>
        <v>#DIV/0!</v>
      </c>
      <c r="R18" s="29"/>
      <c r="S18" s="35" t="e">
        <v>#N/A</v>
      </c>
      <c r="T18" s="28">
        <v>0</v>
      </c>
      <c r="U18" s="36" t="s">
        <v>33</v>
      </c>
      <c r="V18" s="37" t="s">
        <v>33</v>
      </c>
      <c r="W18" s="28">
        <v>0</v>
      </c>
      <c r="X18" s="38">
        <f t="shared" si="9"/>
        <v>0</v>
      </c>
      <c r="Y18" s="39">
        <f t="shared" si="10"/>
        <v>0</v>
      </c>
      <c r="Z18" s="28">
        <v>0</v>
      </c>
      <c r="AA18" s="28" t="e">
        <v>#N/A</v>
      </c>
      <c r="AB18" s="40" t="e">
        <f t="shared" si="11"/>
        <v>#N/A</v>
      </c>
      <c r="AC18" s="41" t="e">
        <v>#N/A</v>
      </c>
      <c r="AD18" s="39">
        <f t="shared" si="12"/>
        <v>0</v>
      </c>
      <c r="AE18" s="39">
        <v>0</v>
      </c>
      <c r="AF18" s="39">
        <v>-14.526999999999999</v>
      </c>
      <c r="AG18" s="39">
        <v>0</v>
      </c>
    </row>
    <row r="19" spans="1:33" ht="15.75" customHeight="1" x14ac:dyDescent="0.2">
      <c r="A19" s="28" t="s">
        <v>54</v>
      </c>
      <c r="B19" s="28"/>
      <c r="C19" s="15" t="str">
        <f t="shared" si="4"/>
        <v xml:space="preserve"> - </v>
      </c>
      <c r="D19" s="29">
        <v>0</v>
      </c>
      <c r="E19" s="29">
        <v>0</v>
      </c>
      <c r="F19" s="32">
        <v>0</v>
      </c>
      <c r="G19" s="30">
        <v>0</v>
      </c>
      <c r="H19" s="31" t="e">
        <f t="shared" si="1"/>
        <v>#DIV/0!</v>
      </c>
      <c r="I19" s="31" t="e">
        <f t="shared" si="2"/>
        <v>#DIV/0!</v>
      </c>
      <c r="J19" s="32">
        <f t="shared" si="5"/>
        <v>0</v>
      </c>
      <c r="K19" s="32" t="e">
        <f t="shared" si="3"/>
        <v>#DIV/0!</v>
      </c>
      <c r="L19" s="29">
        <v>0</v>
      </c>
      <c r="M19" s="33" t="str">
        <f t="shared" si="6"/>
        <v>-</v>
      </c>
      <c r="N19" s="29">
        <v>0</v>
      </c>
      <c r="O19" s="34">
        <f t="shared" ref="O19:P19" si="27">D19/7</f>
        <v>0</v>
      </c>
      <c r="P19" s="34">
        <f t="shared" si="27"/>
        <v>0</v>
      </c>
      <c r="Q19" s="29" t="e">
        <f t="shared" si="8"/>
        <v>#DIV/0!</v>
      </c>
      <c r="R19" s="29"/>
      <c r="S19" s="35" t="e">
        <v>#N/A</v>
      </c>
      <c r="T19" s="28">
        <v>0</v>
      </c>
      <c r="U19" s="36" t="s">
        <v>33</v>
      </c>
      <c r="V19" s="37" t="s">
        <v>33</v>
      </c>
      <c r="W19" s="28">
        <v>0</v>
      </c>
      <c r="X19" s="38">
        <f t="shared" si="9"/>
        <v>0</v>
      </c>
      <c r="Y19" s="39">
        <f t="shared" si="10"/>
        <v>0</v>
      </c>
      <c r="Z19" s="28">
        <v>0</v>
      </c>
      <c r="AA19" s="28" t="e">
        <v>#N/A</v>
      </c>
      <c r="AB19" s="40" t="e">
        <f t="shared" si="11"/>
        <v>#N/A</v>
      </c>
      <c r="AC19" s="41" t="e">
        <v>#N/A</v>
      </c>
      <c r="AD19" s="39">
        <f t="shared" si="12"/>
        <v>0</v>
      </c>
      <c r="AE19" s="39">
        <v>0</v>
      </c>
      <c r="AF19" s="39">
        <v>-14.526999999999999</v>
      </c>
      <c r="AG19" s="39">
        <v>0</v>
      </c>
    </row>
    <row r="20" spans="1:33" ht="15.75" customHeight="1" x14ac:dyDescent="0.2">
      <c r="A20" s="28" t="s">
        <v>55</v>
      </c>
      <c r="B20" s="28"/>
      <c r="C20" s="15" t="str">
        <f t="shared" si="4"/>
        <v xml:space="preserve"> - </v>
      </c>
      <c r="D20" s="29">
        <v>0</v>
      </c>
      <c r="E20" s="29">
        <v>0</v>
      </c>
      <c r="F20" s="32">
        <v>0</v>
      </c>
      <c r="G20" s="30">
        <v>0</v>
      </c>
      <c r="H20" s="31" t="e">
        <f t="shared" si="1"/>
        <v>#DIV/0!</v>
      </c>
      <c r="I20" s="31" t="e">
        <f t="shared" si="2"/>
        <v>#DIV/0!</v>
      </c>
      <c r="J20" s="32">
        <f t="shared" si="5"/>
        <v>0</v>
      </c>
      <c r="K20" s="32" t="e">
        <f t="shared" si="3"/>
        <v>#DIV/0!</v>
      </c>
      <c r="L20" s="29">
        <v>0</v>
      </c>
      <c r="M20" s="33" t="str">
        <f t="shared" si="6"/>
        <v>-</v>
      </c>
      <c r="N20" s="29">
        <v>0</v>
      </c>
      <c r="O20" s="34">
        <f t="shared" ref="O20:P20" si="28">D20/7</f>
        <v>0</v>
      </c>
      <c r="P20" s="34">
        <f t="shared" si="28"/>
        <v>0</v>
      </c>
      <c r="Q20" s="29" t="e">
        <f t="shared" si="8"/>
        <v>#DIV/0!</v>
      </c>
      <c r="R20" s="29"/>
      <c r="S20" s="35" t="e">
        <v>#N/A</v>
      </c>
      <c r="T20" s="28">
        <v>0</v>
      </c>
      <c r="U20" s="36" t="s">
        <v>33</v>
      </c>
      <c r="V20" s="37" t="s">
        <v>33</v>
      </c>
      <c r="W20" s="28">
        <v>0</v>
      </c>
      <c r="X20" s="38">
        <f t="shared" si="9"/>
        <v>0</v>
      </c>
      <c r="Y20" s="39">
        <f t="shared" si="10"/>
        <v>0</v>
      </c>
      <c r="Z20" s="28">
        <v>0</v>
      </c>
      <c r="AA20" s="28" t="e">
        <v>#N/A</v>
      </c>
      <c r="AB20" s="40" t="e">
        <f t="shared" si="11"/>
        <v>#N/A</v>
      </c>
      <c r="AC20" s="41" t="e">
        <v>#N/A</v>
      </c>
      <c r="AD20" s="39">
        <f t="shared" si="12"/>
        <v>0</v>
      </c>
      <c r="AE20" s="39">
        <v>0</v>
      </c>
      <c r="AF20" s="39">
        <v>-14.526999999999999</v>
      </c>
      <c r="AG20" s="39">
        <v>0</v>
      </c>
    </row>
    <row r="21" spans="1:33" ht="15.75" customHeight="1" x14ac:dyDescent="0.2">
      <c r="A21" s="28" t="s">
        <v>56</v>
      </c>
      <c r="B21" s="28"/>
      <c r="C21" s="15" t="str">
        <f t="shared" si="4"/>
        <v xml:space="preserve"> - </v>
      </c>
      <c r="D21" s="29">
        <v>0</v>
      </c>
      <c r="E21" s="29">
        <v>0</v>
      </c>
      <c r="F21" s="32">
        <v>0</v>
      </c>
      <c r="G21" s="30">
        <v>0</v>
      </c>
      <c r="H21" s="31" t="e">
        <f t="shared" si="1"/>
        <v>#DIV/0!</v>
      </c>
      <c r="I21" s="31" t="e">
        <f t="shared" si="2"/>
        <v>#DIV/0!</v>
      </c>
      <c r="J21" s="32">
        <f t="shared" si="5"/>
        <v>0</v>
      </c>
      <c r="K21" s="32" t="e">
        <f t="shared" si="3"/>
        <v>#DIV/0!</v>
      </c>
      <c r="L21" s="29">
        <v>0</v>
      </c>
      <c r="M21" s="33" t="str">
        <f t="shared" si="6"/>
        <v>-</v>
      </c>
      <c r="N21" s="29">
        <v>0</v>
      </c>
      <c r="O21" s="34">
        <f t="shared" ref="O21:P21" si="29">D21/7</f>
        <v>0</v>
      </c>
      <c r="P21" s="34">
        <f t="shared" si="29"/>
        <v>0</v>
      </c>
      <c r="Q21" s="29" t="e">
        <f t="shared" si="8"/>
        <v>#DIV/0!</v>
      </c>
      <c r="R21" s="29"/>
      <c r="S21" s="35" t="e">
        <v>#N/A</v>
      </c>
      <c r="T21" s="28">
        <v>0</v>
      </c>
      <c r="U21" s="36" t="s">
        <v>33</v>
      </c>
      <c r="V21" s="37" t="s">
        <v>33</v>
      </c>
      <c r="W21" s="28">
        <v>0</v>
      </c>
      <c r="X21" s="38">
        <f t="shared" si="9"/>
        <v>0</v>
      </c>
      <c r="Y21" s="39">
        <f t="shared" si="10"/>
        <v>0</v>
      </c>
      <c r="Z21" s="28">
        <v>0</v>
      </c>
      <c r="AA21" s="28" t="e">
        <v>#N/A</v>
      </c>
      <c r="AB21" s="40" t="e">
        <f t="shared" si="11"/>
        <v>#N/A</v>
      </c>
      <c r="AC21" s="41" t="e">
        <v>#N/A</v>
      </c>
      <c r="AD21" s="39">
        <f t="shared" si="12"/>
        <v>0</v>
      </c>
      <c r="AE21" s="39">
        <v>0</v>
      </c>
      <c r="AF21" s="39">
        <v>-14.526999999999999</v>
      </c>
      <c r="AG21" s="39">
        <v>0</v>
      </c>
    </row>
    <row r="22" spans="1:33" ht="15.75" customHeight="1" x14ac:dyDescent="0.2">
      <c r="A22" s="28" t="s">
        <v>57</v>
      </c>
      <c r="B22" s="28"/>
      <c r="C22" s="15" t="str">
        <f t="shared" si="4"/>
        <v xml:space="preserve"> - </v>
      </c>
      <c r="D22" s="29">
        <v>0</v>
      </c>
      <c r="E22" s="29">
        <v>0</v>
      </c>
      <c r="F22" s="30">
        <v>0</v>
      </c>
      <c r="G22" s="30">
        <v>0</v>
      </c>
      <c r="H22" s="31" t="e">
        <f t="shared" si="1"/>
        <v>#DIV/0!</v>
      </c>
      <c r="I22" s="31" t="e">
        <f t="shared" si="2"/>
        <v>#DIV/0!</v>
      </c>
      <c r="J22" s="32">
        <f t="shared" si="5"/>
        <v>0</v>
      </c>
      <c r="K22" s="32" t="e">
        <f t="shared" si="3"/>
        <v>#DIV/0!</v>
      </c>
      <c r="L22" s="29">
        <v>0</v>
      </c>
      <c r="M22" s="33" t="str">
        <f t="shared" si="6"/>
        <v>-</v>
      </c>
      <c r="N22" s="29">
        <v>0</v>
      </c>
      <c r="O22" s="34">
        <f t="shared" ref="O22:P22" si="30">D22/7</f>
        <v>0</v>
      </c>
      <c r="P22" s="34">
        <f t="shared" si="30"/>
        <v>0</v>
      </c>
      <c r="Q22" s="29" t="e">
        <f t="shared" si="8"/>
        <v>#DIV/0!</v>
      </c>
      <c r="R22" s="29"/>
      <c r="S22" s="35" t="e">
        <v>#N/A</v>
      </c>
      <c r="T22" s="28">
        <v>0</v>
      </c>
      <c r="U22" s="36" t="s">
        <v>33</v>
      </c>
      <c r="V22" s="37" t="s">
        <v>33</v>
      </c>
      <c r="W22" s="28">
        <v>0</v>
      </c>
      <c r="X22" s="38">
        <f t="shared" si="9"/>
        <v>0</v>
      </c>
      <c r="Y22" s="39">
        <f t="shared" si="10"/>
        <v>0</v>
      </c>
      <c r="Z22" s="28">
        <v>0</v>
      </c>
      <c r="AA22" s="28" t="e">
        <v>#N/A</v>
      </c>
      <c r="AB22" s="40" t="e">
        <f t="shared" si="11"/>
        <v>#N/A</v>
      </c>
      <c r="AC22" s="41" t="e">
        <v>#N/A</v>
      </c>
      <c r="AD22" s="39">
        <f t="shared" si="12"/>
        <v>0</v>
      </c>
      <c r="AE22" s="39">
        <v>0</v>
      </c>
      <c r="AF22" s="39">
        <v>-14.526999999999999</v>
      </c>
      <c r="AG22" s="39">
        <v>0</v>
      </c>
    </row>
    <row r="23" spans="1:33" ht="15.75" customHeight="1" x14ac:dyDescent="0.2">
      <c r="A23" s="28" t="s">
        <v>58</v>
      </c>
      <c r="B23" s="28"/>
      <c r="C23" s="15" t="str">
        <f t="shared" si="4"/>
        <v xml:space="preserve"> - </v>
      </c>
      <c r="D23" s="29">
        <v>0</v>
      </c>
      <c r="E23" s="29">
        <v>0</v>
      </c>
      <c r="F23" s="32">
        <v>0</v>
      </c>
      <c r="G23" s="30">
        <v>0</v>
      </c>
      <c r="H23" s="31" t="e">
        <f t="shared" si="1"/>
        <v>#DIV/0!</v>
      </c>
      <c r="I23" s="31" t="e">
        <f t="shared" si="2"/>
        <v>#DIV/0!</v>
      </c>
      <c r="J23" s="32">
        <f t="shared" si="5"/>
        <v>0</v>
      </c>
      <c r="K23" s="32" t="e">
        <f t="shared" si="3"/>
        <v>#DIV/0!</v>
      </c>
      <c r="L23" s="29">
        <v>0</v>
      </c>
      <c r="M23" s="33" t="str">
        <f t="shared" si="6"/>
        <v>-</v>
      </c>
      <c r="N23" s="29">
        <v>0</v>
      </c>
      <c r="O23" s="34">
        <f t="shared" ref="O23:P23" si="31">D23/7</f>
        <v>0</v>
      </c>
      <c r="P23" s="34">
        <f t="shared" si="31"/>
        <v>0</v>
      </c>
      <c r="Q23" s="29" t="e">
        <f t="shared" si="8"/>
        <v>#DIV/0!</v>
      </c>
      <c r="R23" s="29"/>
      <c r="S23" s="35" t="e">
        <v>#N/A</v>
      </c>
      <c r="T23" s="28">
        <v>0</v>
      </c>
      <c r="U23" s="36" t="s">
        <v>33</v>
      </c>
      <c r="V23" s="37" t="s">
        <v>33</v>
      </c>
      <c r="W23" s="28">
        <v>0</v>
      </c>
      <c r="X23" s="38">
        <f t="shared" si="9"/>
        <v>0</v>
      </c>
      <c r="Y23" s="39">
        <f t="shared" si="10"/>
        <v>0</v>
      </c>
      <c r="Z23" s="28">
        <v>0</v>
      </c>
      <c r="AA23" s="28" t="e">
        <v>#N/A</v>
      </c>
      <c r="AB23" s="40" t="e">
        <f t="shared" si="11"/>
        <v>#N/A</v>
      </c>
      <c r="AC23" s="41" t="e">
        <v>#N/A</v>
      </c>
      <c r="AD23" s="39">
        <f t="shared" si="12"/>
        <v>0</v>
      </c>
      <c r="AE23" s="39">
        <v>0</v>
      </c>
      <c r="AF23" s="39">
        <v>-14.526999999999999</v>
      </c>
      <c r="AG23" s="39">
        <v>0</v>
      </c>
    </row>
    <row r="24" spans="1:33" ht="15.75" customHeight="1" x14ac:dyDescent="0.2">
      <c r="A24" s="28" t="s">
        <v>59</v>
      </c>
      <c r="B24" s="28"/>
      <c r="C24" s="15" t="str">
        <f t="shared" si="4"/>
        <v xml:space="preserve"> - </v>
      </c>
      <c r="D24" s="29">
        <v>0</v>
      </c>
      <c r="E24" s="29">
        <v>0</v>
      </c>
      <c r="F24" s="32">
        <v>0</v>
      </c>
      <c r="G24" s="32">
        <v>0</v>
      </c>
      <c r="H24" s="31" t="e">
        <f t="shared" si="1"/>
        <v>#DIV/0!</v>
      </c>
      <c r="I24" s="31" t="e">
        <f t="shared" si="2"/>
        <v>#DIV/0!</v>
      </c>
      <c r="J24" s="32">
        <f t="shared" si="5"/>
        <v>0</v>
      </c>
      <c r="K24" s="32" t="e">
        <f t="shared" si="3"/>
        <v>#DIV/0!</v>
      </c>
      <c r="L24" s="29">
        <v>0</v>
      </c>
      <c r="M24" s="33" t="str">
        <f t="shared" si="6"/>
        <v>-</v>
      </c>
      <c r="N24" s="29">
        <v>0</v>
      </c>
      <c r="O24" s="34">
        <f t="shared" ref="O24:P24" si="32">D24/7</f>
        <v>0</v>
      </c>
      <c r="P24" s="34">
        <f t="shared" si="32"/>
        <v>0</v>
      </c>
      <c r="Q24" s="29" t="e">
        <f t="shared" si="8"/>
        <v>#DIV/0!</v>
      </c>
      <c r="R24" s="29"/>
      <c r="S24" s="35" t="e">
        <v>#N/A</v>
      </c>
      <c r="T24" s="28">
        <v>0</v>
      </c>
      <c r="U24" s="36" t="s">
        <v>33</v>
      </c>
      <c r="V24" s="37" t="s">
        <v>33</v>
      </c>
      <c r="W24" s="28">
        <v>0</v>
      </c>
      <c r="X24" s="38">
        <f t="shared" si="9"/>
        <v>0</v>
      </c>
      <c r="Y24" s="39">
        <f t="shared" si="10"/>
        <v>0</v>
      </c>
      <c r="Z24" s="28">
        <v>0</v>
      </c>
      <c r="AA24" s="28" t="e">
        <v>#N/A</v>
      </c>
      <c r="AB24" s="40" t="e">
        <f t="shared" si="11"/>
        <v>#N/A</v>
      </c>
      <c r="AC24" s="41" t="e">
        <v>#N/A</v>
      </c>
      <c r="AD24" s="39">
        <f t="shared" si="12"/>
        <v>0</v>
      </c>
      <c r="AE24" s="39">
        <v>0</v>
      </c>
      <c r="AF24" s="39">
        <v>-14.526999999999999</v>
      </c>
      <c r="AG24" s="39">
        <v>0</v>
      </c>
    </row>
    <row r="25" spans="1:33" ht="15.75" customHeight="1" x14ac:dyDescent="0.2">
      <c r="A25" s="14" t="s">
        <v>60</v>
      </c>
      <c r="B25" s="14"/>
      <c r="C25" s="15" t="str">
        <f t="shared" si="4"/>
        <v xml:space="preserve"> - </v>
      </c>
      <c r="D25" s="16">
        <v>0</v>
      </c>
      <c r="E25" s="16">
        <v>0</v>
      </c>
      <c r="F25" s="17">
        <v>0</v>
      </c>
      <c r="G25" s="17">
        <v>0</v>
      </c>
      <c r="H25" s="31" t="e">
        <f t="shared" si="1"/>
        <v>#DIV/0!</v>
      </c>
      <c r="I25" s="31" t="e">
        <f t="shared" si="2"/>
        <v>#DIV/0!</v>
      </c>
      <c r="J25" s="32">
        <f t="shared" si="5"/>
        <v>0</v>
      </c>
      <c r="K25" s="32" t="e">
        <f t="shared" si="3"/>
        <v>#DIV/0!</v>
      </c>
      <c r="L25" s="16">
        <v>0</v>
      </c>
      <c r="M25" s="33" t="str">
        <f t="shared" si="6"/>
        <v>-</v>
      </c>
      <c r="N25" s="16">
        <v>0</v>
      </c>
      <c r="O25" s="34">
        <f t="shared" ref="O25:P25" si="33">D25/7</f>
        <v>0</v>
      </c>
      <c r="P25" s="34">
        <f t="shared" si="33"/>
        <v>0</v>
      </c>
      <c r="Q25" s="29" t="e">
        <f t="shared" si="8"/>
        <v>#DIV/0!</v>
      </c>
      <c r="R25" s="29"/>
      <c r="S25" s="21">
        <v>0</v>
      </c>
      <c r="T25" s="28">
        <v>0</v>
      </c>
      <c r="U25" s="36" t="s">
        <v>33</v>
      </c>
      <c r="V25" s="37" t="s">
        <v>33</v>
      </c>
      <c r="W25" s="14">
        <v>0</v>
      </c>
      <c r="X25" s="38">
        <f t="shared" si="9"/>
        <v>0</v>
      </c>
      <c r="Y25" s="39">
        <f t="shared" si="10"/>
        <v>0</v>
      </c>
      <c r="Z25" s="14">
        <v>0</v>
      </c>
      <c r="AA25" s="28" t="e">
        <v>#N/A</v>
      </c>
      <c r="AB25" s="40" t="e">
        <f t="shared" si="11"/>
        <v>#N/A</v>
      </c>
      <c r="AC25" s="41" t="e">
        <v>#N/A</v>
      </c>
      <c r="AD25" s="39">
        <f t="shared" si="12"/>
        <v>0</v>
      </c>
      <c r="AE25" s="25">
        <v>0</v>
      </c>
      <c r="AF25" s="25">
        <v>-14.53</v>
      </c>
      <c r="AG25" s="25">
        <v>0</v>
      </c>
    </row>
    <row r="26" spans="1:33" ht="15.75" customHeight="1" x14ac:dyDescent="0.2">
      <c r="A26" s="14" t="s">
        <v>61</v>
      </c>
      <c r="B26" s="14"/>
      <c r="C26" s="15" t="str">
        <f t="shared" si="4"/>
        <v xml:space="preserve"> - </v>
      </c>
      <c r="D26" s="16">
        <v>0</v>
      </c>
      <c r="E26" s="16">
        <v>0</v>
      </c>
      <c r="F26" s="17">
        <v>0</v>
      </c>
      <c r="G26" s="17">
        <v>0</v>
      </c>
      <c r="H26" s="31" t="e">
        <f t="shared" si="1"/>
        <v>#DIV/0!</v>
      </c>
      <c r="I26" s="31" t="e">
        <f t="shared" si="2"/>
        <v>#DIV/0!</v>
      </c>
      <c r="J26" s="32">
        <f t="shared" si="5"/>
        <v>0</v>
      </c>
      <c r="K26" s="32" t="e">
        <f t="shared" si="3"/>
        <v>#DIV/0!</v>
      </c>
      <c r="L26" s="16">
        <v>0</v>
      </c>
      <c r="M26" s="33" t="str">
        <f t="shared" si="6"/>
        <v>-</v>
      </c>
      <c r="N26" s="16">
        <v>0</v>
      </c>
      <c r="O26" s="34">
        <f t="shared" ref="O26:P26" si="34">D26/7</f>
        <v>0</v>
      </c>
      <c r="P26" s="34">
        <f t="shared" si="34"/>
        <v>0</v>
      </c>
      <c r="Q26" s="29" t="e">
        <f t="shared" si="8"/>
        <v>#DIV/0!</v>
      </c>
      <c r="R26" s="29"/>
      <c r="S26" s="21">
        <v>0</v>
      </c>
      <c r="T26" s="28">
        <v>0</v>
      </c>
      <c r="U26" s="36" t="s">
        <v>33</v>
      </c>
      <c r="V26" s="37" t="s">
        <v>33</v>
      </c>
      <c r="W26" s="14">
        <v>0</v>
      </c>
      <c r="X26" s="38">
        <f t="shared" si="9"/>
        <v>0</v>
      </c>
      <c r="Y26" s="39">
        <f t="shared" si="10"/>
        <v>0</v>
      </c>
      <c r="Z26" s="14">
        <v>0</v>
      </c>
      <c r="AA26" s="28" t="e">
        <v>#N/A</v>
      </c>
      <c r="AB26" s="40" t="e">
        <f t="shared" si="11"/>
        <v>#N/A</v>
      </c>
      <c r="AC26" s="41" t="e">
        <v>#N/A</v>
      </c>
      <c r="AD26" s="39">
        <f t="shared" si="12"/>
        <v>0</v>
      </c>
      <c r="AE26" s="25">
        <v>0</v>
      </c>
      <c r="AF26" s="25">
        <v>-14.526999999999999</v>
      </c>
      <c r="AG26" s="25">
        <v>0</v>
      </c>
    </row>
    <row r="27" spans="1:33" ht="15.75" customHeight="1" x14ac:dyDescent="0.2">
      <c r="A27" s="14" t="s">
        <v>62</v>
      </c>
      <c r="B27" s="14"/>
      <c r="C27" s="15" t="str">
        <f t="shared" si="4"/>
        <v xml:space="preserve"> - </v>
      </c>
      <c r="D27" s="16">
        <v>0</v>
      </c>
      <c r="E27" s="16">
        <v>0</v>
      </c>
      <c r="F27" s="17">
        <v>0</v>
      </c>
      <c r="G27" s="17">
        <v>0</v>
      </c>
      <c r="H27" s="31" t="e">
        <f t="shared" si="1"/>
        <v>#DIV/0!</v>
      </c>
      <c r="I27" s="31" t="e">
        <f t="shared" si="2"/>
        <v>#DIV/0!</v>
      </c>
      <c r="J27" s="32">
        <f t="shared" si="5"/>
        <v>0</v>
      </c>
      <c r="K27" s="32" t="e">
        <f t="shared" si="3"/>
        <v>#DIV/0!</v>
      </c>
      <c r="L27" s="16">
        <v>0</v>
      </c>
      <c r="M27" s="33" t="str">
        <f t="shared" si="6"/>
        <v>-</v>
      </c>
      <c r="N27" s="16">
        <v>0</v>
      </c>
      <c r="O27" s="34">
        <f t="shared" ref="O27:P27" si="35">D27/7</f>
        <v>0</v>
      </c>
      <c r="P27" s="34">
        <f t="shared" si="35"/>
        <v>0</v>
      </c>
      <c r="Q27" s="29" t="e">
        <f t="shared" si="8"/>
        <v>#DIV/0!</v>
      </c>
      <c r="R27" s="29"/>
      <c r="S27" s="21">
        <v>0</v>
      </c>
      <c r="T27" s="28">
        <v>0</v>
      </c>
      <c r="U27" s="36" t="s">
        <v>33</v>
      </c>
      <c r="V27" s="37" t="s">
        <v>33</v>
      </c>
      <c r="W27" s="14">
        <v>0</v>
      </c>
      <c r="X27" s="38">
        <f t="shared" si="9"/>
        <v>0</v>
      </c>
      <c r="Y27" s="39">
        <f t="shared" si="10"/>
        <v>0</v>
      </c>
      <c r="Z27" s="14">
        <v>0</v>
      </c>
      <c r="AA27" s="28" t="e">
        <v>#N/A</v>
      </c>
      <c r="AB27" s="40" t="e">
        <f t="shared" si="11"/>
        <v>#N/A</v>
      </c>
      <c r="AC27" s="41" t="e">
        <v>#N/A</v>
      </c>
      <c r="AD27" s="39">
        <f t="shared" si="12"/>
        <v>0</v>
      </c>
      <c r="AE27" s="25">
        <v>0</v>
      </c>
      <c r="AF27" s="25">
        <v>-14.526999999999999</v>
      </c>
      <c r="AG27" s="25">
        <v>0</v>
      </c>
    </row>
    <row r="28" spans="1:33" ht="15.75" customHeight="1" x14ac:dyDescent="0.2">
      <c r="A28" s="14" t="s">
        <v>63</v>
      </c>
      <c r="B28" s="14"/>
      <c r="C28" s="15" t="str">
        <f t="shared" si="4"/>
        <v xml:space="preserve"> - </v>
      </c>
      <c r="D28" s="16">
        <v>0</v>
      </c>
      <c r="E28" s="16">
        <v>0</v>
      </c>
      <c r="F28" s="17">
        <v>0</v>
      </c>
      <c r="G28" s="17">
        <v>0</v>
      </c>
      <c r="H28" s="31" t="e">
        <f t="shared" si="1"/>
        <v>#DIV/0!</v>
      </c>
      <c r="I28" s="31" t="e">
        <f t="shared" si="2"/>
        <v>#DIV/0!</v>
      </c>
      <c r="J28" s="32">
        <f t="shared" si="5"/>
        <v>0</v>
      </c>
      <c r="K28" s="32" t="e">
        <f t="shared" si="3"/>
        <v>#DIV/0!</v>
      </c>
      <c r="L28" s="16">
        <v>0</v>
      </c>
      <c r="M28" s="33" t="str">
        <f t="shared" si="6"/>
        <v>-</v>
      </c>
      <c r="N28" s="16">
        <v>0</v>
      </c>
      <c r="O28" s="34">
        <f t="shared" ref="O28:P28" si="36">D28/7</f>
        <v>0</v>
      </c>
      <c r="P28" s="34">
        <f t="shared" si="36"/>
        <v>0</v>
      </c>
      <c r="Q28" s="29" t="e">
        <f t="shared" si="8"/>
        <v>#DIV/0!</v>
      </c>
      <c r="R28" s="29"/>
      <c r="S28" s="21">
        <v>0</v>
      </c>
      <c r="T28" s="14" t="s">
        <v>33</v>
      </c>
      <c r="U28" s="22" t="s">
        <v>33</v>
      </c>
      <c r="V28" s="43" t="s">
        <v>33</v>
      </c>
      <c r="W28" s="14">
        <v>0</v>
      </c>
      <c r="X28" s="38">
        <f t="shared" si="9"/>
        <v>0</v>
      </c>
      <c r="Y28" s="39">
        <f t="shared" si="10"/>
        <v>0</v>
      </c>
      <c r="Z28" s="14">
        <v>0</v>
      </c>
      <c r="AA28" s="28" t="e">
        <v>#N/A</v>
      </c>
      <c r="AB28" s="40" t="e">
        <f t="shared" si="11"/>
        <v>#N/A</v>
      </c>
      <c r="AC28" s="41" t="e">
        <v>#N/A</v>
      </c>
      <c r="AD28" s="39">
        <f t="shared" si="12"/>
        <v>0</v>
      </c>
      <c r="AE28" s="25">
        <v>0</v>
      </c>
      <c r="AF28" s="25">
        <v>-14.526999999999999</v>
      </c>
      <c r="AG28" s="25">
        <v>0</v>
      </c>
    </row>
    <row r="29" spans="1:33" ht="15.75" customHeight="1" x14ac:dyDescent="0.2">
      <c r="A29" s="14" t="s">
        <v>65</v>
      </c>
      <c r="B29" s="14"/>
      <c r="C29" s="15" t="str">
        <f t="shared" si="4"/>
        <v xml:space="preserve"> - </v>
      </c>
      <c r="D29" s="16">
        <v>0</v>
      </c>
      <c r="E29" s="16">
        <v>0</v>
      </c>
      <c r="F29" s="17">
        <v>0</v>
      </c>
      <c r="G29" s="17">
        <v>0</v>
      </c>
      <c r="H29" s="31" t="e">
        <f t="shared" si="1"/>
        <v>#DIV/0!</v>
      </c>
      <c r="I29" s="31" t="e">
        <f t="shared" si="2"/>
        <v>#DIV/0!</v>
      </c>
      <c r="J29" s="32">
        <f t="shared" si="5"/>
        <v>0</v>
      </c>
      <c r="K29" s="32" t="e">
        <f t="shared" si="3"/>
        <v>#DIV/0!</v>
      </c>
      <c r="L29" s="16">
        <v>0</v>
      </c>
      <c r="M29" s="33" t="str">
        <f t="shared" si="6"/>
        <v>-</v>
      </c>
      <c r="N29" s="16">
        <v>0</v>
      </c>
      <c r="O29" s="34">
        <f t="shared" ref="O29:P29" si="37">D29/7</f>
        <v>0</v>
      </c>
      <c r="P29" s="34">
        <f t="shared" si="37"/>
        <v>0</v>
      </c>
      <c r="Q29" s="29" t="e">
        <f t="shared" si="8"/>
        <v>#DIV/0!</v>
      </c>
      <c r="R29" s="29"/>
      <c r="S29" s="21">
        <v>0</v>
      </c>
      <c r="T29" s="14" t="s">
        <v>33</v>
      </c>
      <c r="U29" s="22" t="s">
        <v>33</v>
      </c>
      <c r="V29" s="43" t="s">
        <v>33</v>
      </c>
      <c r="W29" s="14">
        <v>0</v>
      </c>
      <c r="X29" s="38">
        <f t="shared" si="9"/>
        <v>0</v>
      </c>
      <c r="Y29" s="39">
        <f t="shared" si="10"/>
        <v>0</v>
      </c>
      <c r="Z29" s="14">
        <v>0</v>
      </c>
      <c r="AA29" s="28" t="e">
        <v>#N/A</v>
      </c>
      <c r="AB29" s="40" t="e">
        <f t="shared" si="11"/>
        <v>#N/A</v>
      </c>
      <c r="AC29" s="41" t="e">
        <v>#N/A</v>
      </c>
      <c r="AD29" s="39">
        <f t="shared" si="12"/>
        <v>0</v>
      </c>
      <c r="AE29" s="25">
        <v>0</v>
      </c>
      <c r="AF29" s="25">
        <v>-14.526999999999999</v>
      </c>
      <c r="AG29" s="25">
        <v>0</v>
      </c>
    </row>
    <row r="30" spans="1:33" ht="15.75" customHeight="1" x14ac:dyDescent="0.2">
      <c r="A30" s="14" t="s">
        <v>66</v>
      </c>
      <c r="B30" s="14"/>
      <c r="C30" s="15" t="str">
        <f t="shared" si="4"/>
        <v xml:space="preserve"> - </v>
      </c>
      <c r="D30" s="16">
        <v>0</v>
      </c>
      <c r="E30" s="16">
        <v>0</v>
      </c>
      <c r="F30" s="17">
        <v>0</v>
      </c>
      <c r="G30" s="17">
        <v>0</v>
      </c>
      <c r="H30" s="31" t="e">
        <f t="shared" si="1"/>
        <v>#DIV/0!</v>
      </c>
      <c r="I30" s="31" t="e">
        <f t="shared" si="2"/>
        <v>#DIV/0!</v>
      </c>
      <c r="J30" s="32">
        <f t="shared" si="5"/>
        <v>0</v>
      </c>
      <c r="K30" s="32" t="e">
        <f t="shared" si="3"/>
        <v>#DIV/0!</v>
      </c>
      <c r="L30" s="16">
        <v>0</v>
      </c>
      <c r="M30" s="33" t="str">
        <f t="shared" si="6"/>
        <v>-</v>
      </c>
      <c r="N30" s="16">
        <v>0</v>
      </c>
      <c r="O30" s="34">
        <f t="shared" ref="O30:P30" si="38">D30/7</f>
        <v>0</v>
      </c>
      <c r="P30" s="34">
        <f t="shared" si="38"/>
        <v>0</v>
      </c>
      <c r="Q30" s="29" t="e">
        <f t="shared" si="8"/>
        <v>#DIV/0!</v>
      </c>
      <c r="R30" s="29"/>
      <c r="S30" s="21">
        <v>0</v>
      </c>
      <c r="T30" s="14" t="s">
        <v>33</v>
      </c>
      <c r="U30" s="22" t="s">
        <v>33</v>
      </c>
      <c r="V30" s="43" t="s">
        <v>33</v>
      </c>
      <c r="W30" s="14">
        <v>0</v>
      </c>
      <c r="X30" s="38">
        <f t="shared" si="9"/>
        <v>0</v>
      </c>
      <c r="Y30" s="39">
        <f t="shared" si="10"/>
        <v>0</v>
      </c>
      <c r="Z30" s="14">
        <v>0</v>
      </c>
      <c r="AA30" s="28" t="e">
        <v>#N/A</v>
      </c>
      <c r="AB30" s="40" t="e">
        <f t="shared" si="11"/>
        <v>#N/A</v>
      </c>
      <c r="AC30" s="41" t="e">
        <v>#N/A</v>
      </c>
      <c r="AD30" s="39">
        <f t="shared" si="12"/>
        <v>0</v>
      </c>
      <c r="AE30" s="25">
        <v>0</v>
      </c>
      <c r="AF30" s="25">
        <v>-13.1813079</v>
      </c>
      <c r="AG30" s="25">
        <v>0</v>
      </c>
    </row>
    <row r="31" spans="1:33" ht="15.75" customHeight="1" x14ac:dyDescent="0.2">
      <c r="A31" s="14" t="s">
        <v>67</v>
      </c>
      <c r="B31" s="14"/>
      <c r="C31" s="15" t="str">
        <f t="shared" si="4"/>
        <v xml:space="preserve"> - </v>
      </c>
      <c r="D31" s="16">
        <v>0</v>
      </c>
      <c r="E31" s="16">
        <v>0</v>
      </c>
      <c r="F31" s="17">
        <v>0</v>
      </c>
      <c r="G31" s="44">
        <v>0</v>
      </c>
      <c r="H31" s="31" t="e">
        <f t="shared" si="1"/>
        <v>#DIV/0!</v>
      </c>
      <c r="I31" s="31" t="e">
        <f t="shared" si="2"/>
        <v>#DIV/0!</v>
      </c>
      <c r="J31" s="32">
        <f t="shared" si="5"/>
        <v>0</v>
      </c>
      <c r="K31" s="32" t="e">
        <f t="shared" si="3"/>
        <v>#DIV/0!</v>
      </c>
      <c r="L31" s="16">
        <v>0</v>
      </c>
      <c r="M31" s="33" t="str">
        <f t="shared" si="6"/>
        <v>-</v>
      </c>
      <c r="N31" s="16">
        <v>0</v>
      </c>
      <c r="O31" s="34">
        <f t="shared" ref="O31:P32" si="39">D31/7</f>
        <v>0</v>
      </c>
      <c r="P31" s="34">
        <f t="shared" si="39"/>
        <v>0</v>
      </c>
      <c r="Q31" s="29" t="e">
        <f t="shared" si="8"/>
        <v>#DIV/0!</v>
      </c>
      <c r="R31" s="29"/>
      <c r="S31" s="21" t="e">
        <v>#N/A</v>
      </c>
      <c r="T31" s="14" t="s">
        <v>33</v>
      </c>
      <c r="U31" s="22" t="s">
        <v>33</v>
      </c>
      <c r="V31" s="43" t="s">
        <v>33</v>
      </c>
      <c r="W31" s="14">
        <v>0</v>
      </c>
      <c r="X31" s="38">
        <f t="shared" si="9"/>
        <v>0</v>
      </c>
      <c r="Y31" s="39">
        <f t="shared" si="10"/>
        <v>0</v>
      </c>
      <c r="Z31" s="14">
        <v>0</v>
      </c>
      <c r="AA31" s="14" t="e">
        <v>#N/A</v>
      </c>
      <c r="AB31" s="40" t="e">
        <f t="shared" si="11"/>
        <v>#N/A</v>
      </c>
      <c r="AC31" s="27" t="e">
        <v>#N/A</v>
      </c>
      <c r="AD31" s="39">
        <f t="shared" si="12"/>
        <v>0</v>
      </c>
      <c r="AE31" s="45">
        <v>0</v>
      </c>
      <c r="AF31" s="45">
        <v>-13.1813079</v>
      </c>
      <c r="AG31" s="25">
        <v>0</v>
      </c>
    </row>
    <row r="32" spans="1:33" s="53" customFormat="1" ht="15.75" customHeight="1" x14ac:dyDescent="0.2">
      <c r="A32" s="53" t="s">
        <v>1347</v>
      </c>
      <c r="C32" s="15" t="str">
        <f t="shared" si="4"/>
        <v xml:space="preserve"> - </v>
      </c>
      <c r="D32" s="54">
        <v>0</v>
      </c>
      <c r="E32" s="54">
        <v>0</v>
      </c>
      <c r="F32" s="55">
        <v>0</v>
      </c>
      <c r="G32" s="55">
        <v>0</v>
      </c>
      <c r="H32" s="31" t="e">
        <f t="shared" si="1"/>
        <v>#DIV/0!</v>
      </c>
      <c r="I32" s="31" t="e">
        <f t="shared" si="2"/>
        <v>#DIV/0!</v>
      </c>
      <c r="J32" s="32">
        <f t="shared" si="5"/>
        <v>0</v>
      </c>
      <c r="K32" s="32" t="e">
        <f t="shared" si="3"/>
        <v>#DIV/0!</v>
      </c>
      <c r="L32" s="54">
        <v>0</v>
      </c>
      <c r="M32" s="33" t="str">
        <f t="shared" si="6"/>
        <v>-</v>
      </c>
      <c r="N32" s="54">
        <v>0</v>
      </c>
      <c r="O32" s="34">
        <f t="shared" si="39"/>
        <v>0</v>
      </c>
      <c r="P32" s="34">
        <f t="shared" si="39"/>
        <v>0</v>
      </c>
      <c r="Q32" s="29" t="e">
        <f t="shared" si="8"/>
        <v>#DIV/0!</v>
      </c>
      <c r="R32" s="29" t="str">
        <f ca="1">IFERROR(VLOOKUP($B$2,IMPORTRANGE("https://docs.google.com/spreadsheets/d/1KiWZV1ko8G7lnRucBRBd29jj3Be6ltMfljMDqzOkQmI/edit#gid=1381463014","Lookup!A:F"),6,FALSE),"")</f>
        <v/>
      </c>
      <c r="S32" s="56">
        <v>0</v>
      </c>
      <c r="T32" s="53">
        <f ca="1">IFERROR(__xludf.DUMMYFUNCTION("IFERROR(VLOOKUP($B$2,IMPORTRANGE(""https://docs.google.com/spreadsheets/d/1KiWZV1ko8G7lnRucBRBd29jj3Be6ltMfljMDqzOkQmI/edit#gid=1381463014"",""Lookup!A:D""),4,FALSE),"""")"),554)</f>
        <v>554</v>
      </c>
      <c r="U32" s="57" t="str">
        <f ca="1">IFERROR(__xludf.DUMMYFUNCTION("IFERROR(VLOOKUP($B$2,IMPORTRANGE(""https://docs.google.com/spreadsheets/d/1KiWZV1ko8G7lnRucBRBd29jj3Be6ltMfljMDqzOkQmI/edit#gid=1381463014"",""Lookup!A:D""),3,FALSE),"""")"),"")</f>
        <v/>
      </c>
      <c r="V32" s="58" t="str">
        <f ca="1">IFERROR(__xludf.DUMMYFUNCTION("IFERROR(VLOOKUP($B$2,IMPORTRANGE(""https://docs.google.com/spreadsheets/d/1KiWZV1ko8G7lnRucBRBd29jj3Be6ltMfljMDqzOkQmI/edit#gid=1381463014"",""Lookup!A:D""),2,FALSE),"""")"),"No Transit, But 554 At Factory 50-75 days from Earliest Arrival")</f>
        <v>No Transit, But 554 At Factory 50-75 days from Earliest Arrival</v>
      </c>
      <c r="W32" s="53">
        <v>0</v>
      </c>
      <c r="X32" s="38">
        <f t="shared" si="9"/>
        <v>0</v>
      </c>
      <c r="Y32" s="39">
        <f t="shared" si="10"/>
        <v>0</v>
      </c>
      <c r="Z32" s="53">
        <v>0</v>
      </c>
      <c r="AA32" s="53" t="e">
        <v>#N/A</v>
      </c>
      <c r="AB32" s="40" t="e">
        <f t="shared" si="11"/>
        <v>#N/A</v>
      </c>
      <c r="AC32" s="59" t="e">
        <v>#N/A</v>
      </c>
      <c r="AD32" s="39">
        <f t="shared" si="12"/>
        <v>0</v>
      </c>
      <c r="AE32" s="60">
        <v>0</v>
      </c>
      <c r="AF32" s="60">
        <v>-13.1813079</v>
      </c>
      <c r="AG32" s="60">
        <v>0</v>
      </c>
    </row>
    <row r="33" spans="3:33" ht="15.75" customHeight="1" x14ac:dyDescent="0.2">
      <c r="C33" s="46"/>
      <c r="D33" s="16"/>
      <c r="E33" s="16"/>
      <c r="F33" s="17"/>
      <c r="G33" s="17"/>
      <c r="H33" s="17"/>
      <c r="I33" s="16"/>
      <c r="J33" s="16"/>
      <c r="K33" s="16"/>
      <c r="L33" s="16"/>
      <c r="M33" s="19"/>
      <c r="N33" s="16"/>
      <c r="O33" s="16"/>
      <c r="P33" s="16"/>
      <c r="Q33" s="16"/>
      <c r="R33" s="16"/>
      <c r="S33" s="21"/>
      <c r="U33" s="22"/>
      <c r="V33" s="43"/>
      <c r="AA33" s="1"/>
      <c r="AE33" s="25"/>
      <c r="AF33" s="25"/>
      <c r="AG33" s="25"/>
    </row>
    <row r="34" spans="3:33" ht="15.75" customHeight="1" x14ac:dyDescent="0.2">
      <c r="C34" s="4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47"/>
      <c r="R34" s="47"/>
      <c r="S34" s="21"/>
      <c r="AA34" s="1"/>
    </row>
    <row r="35" spans="3:33" ht="15.75" customHeight="1" x14ac:dyDescent="0.2">
      <c r="C35" s="4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47"/>
      <c r="R35" s="47"/>
      <c r="S35" s="21"/>
      <c r="AA35" s="1"/>
    </row>
    <row r="36" spans="3:33" ht="15.75" customHeight="1" x14ac:dyDescent="0.2">
      <c r="C36" s="4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47"/>
      <c r="R36" s="47"/>
      <c r="S36" s="21"/>
      <c r="AA36" s="1"/>
    </row>
    <row r="37" spans="3:33" ht="15.75" customHeight="1" x14ac:dyDescent="0.2">
      <c r="C37" s="4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47"/>
      <c r="R37" s="47"/>
      <c r="S37" s="21"/>
      <c r="AA37" s="1"/>
    </row>
    <row r="38" spans="3:33" ht="15.75" customHeight="1" x14ac:dyDescent="0.2">
      <c r="C38" s="4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47"/>
      <c r="R38" s="47"/>
      <c r="S38" s="21"/>
      <c r="AA38" s="1"/>
    </row>
    <row r="39" spans="3:33" ht="15.75" customHeight="1" x14ac:dyDescent="0.2">
      <c r="C39" s="4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47"/>
      <c r="R39" s="47"/>
      <c r="S39" s="21"/>
      <c r="AA39" s="1"/>
    </row>
    <row r="40" spans="3:33" ht="15.75" customHeight="1" x14ac:dyDescent="0.2">
      <c r="C40" s="4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47"/>
      <c r="R40" s="47"/>
      <c r="S40" s="21"/>
      <c r="AA40" s="1"/>
    </row>
    <row r="41" spans="3:33" ht="15.75" customHeight="1" x14ac:dyDescent="0.2">
      <c r="C41" s="4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47"/>
      <c r="R41" s="47"/>
      <c r="S41" s="21"/>
      <c r="AA41" s="1"/>
    </row>
    <row r="42" spans="3:33" ht="15.75" customHeight="1" x14ac:dyDescent="0.2">
      <c r="C42" s="4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47"/>
      <c r="R42" s="47"/>
      <c r="S42" s="21"/>
      <c r="AA42" s="1"/>
    </row>
    <row r="43" spans="3:33" ht="15.75" customHeight="1" x14ac:dyDescent="0.2">
      <c r="C43" s="4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47"/>
      <c r="R43" s="47"/>
      <c r="S43" s="21"/>
      <c r="AA43" s="1"/>
    </row>
    <row r="44" spans="3:33" ht="15.75" customHeight="1" x14ac:dyDescent="0.2">
      <c r="C44" s="4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47"/>
      <c r="R44" s="47"/>
      <c r="S44" s="21"/>
      <c r="AA44" s="1"/>
    </row>
    <row r="45" spans="3:33" ht="15.75" customHeight="1" x14ac:dyDescent="0.2">
      <c r="C45" s="4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47"/>
      <c r="R45" s="47"/>
      <c r="S45" s="21"/>
      <c r="AA45" s="1"/>
    </row>
    <row r="46" spans="3:33" ht="15.75" customHeight="1" x14ac:dyDescent="0.2">
      <c r="C46" s="4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47"/>
      <c r="R46" s="47"/>
      <c r="S46" s="21"/>
      <c r="AA46" s="1"/>
    </row>
    <row r="47" spans="3:33" ht="15.75" customHeight="1" x14ac:dyDescent="0.2">
      <c r="C47" s="4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47"/>
      <c r="R47" s="47"/>
      <c r="S47" s="21"/>
      <c r="AA47" s="1"/>
    </row>
    <row r="48" spans="3:33" ht="15.75" customHeight="1" x14ac:dyDescent="0.2">
      <c r="C48" s="4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47"/>
      <c r="R48" s="47"/>
      <c r="S48" s="21"/>
      <c r="AA48" s="1"/>
    </row>
    <row r="49" spans="3:27" ht="15.75" customHeight="1" x14ac:dyDescent="0.2">
      <c r="C49" s="4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47"/>
      <c r="R49" s="47"/>
      <c r="S49" s="21"/>
      <c r="AA49" s="1"/>
    </row>
    <row r="50" spans="3:27" ht="15.75" customHeight="1" x14ac:dyDescent="0.2">
      <c r="C50" s="4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47"/>
      <c r="R50" s="47"/>
      <c r="S50" s="21"/>
      <c r="AA50" s="1"/>
    </row>
    <row r="51" spans="3:27" ht="15.75" customHeight="1" x14ac:dyDescent="0.2">
      <c r="C51" s="4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47"/>
      <c r="R51" s="47"/>
      <c r="S51" s="21"/>
      <c r="AA51" s="1"/>
    </row>
    <row r="52" spans="3:27" ht="15.75" customHeight="1" x14ac:dyDescent="0.2"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21"/>
    </row>
    <row r="53" spans="3:27" ht="15.75" customHeight="1" x14ac:dyDescent="0.2"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21"/>
    </row>
    <row r="54" spans="3:27" ht="15.75" customHeight="1" x14ac:dyDescent="0.2"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21"/>
    </row>
    <row r="55" spans="3:27" ht="15.75" customHeight="1" x14ac:dyDescent="0.2"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21"/>
    </row>
    <row r="56" spans="3:27" ht="15.75" customHeight="1" x14ac:dyDescent="0.2"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21"/>
    </row>
    <row r="57" spans="3:27" ht="15.75" customHeight="1" x14ac:dyDescent="0.2"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21"/>
    </row>
    <row r="58" spans="3:27" ht="15.75" customHeight="1" x14ac:dyDescent="0.2"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21"/>
    </row>
    <row r="59" spans="3:27" ht="15.75" customHeight="1" x14ac:dyDescent="0.2"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21"/>
    </row>
    <row r="60" spans="3:27" ht="15.75" customHeight="1" x14ac:dyDescent="0.2"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21"/>
    </row>
    <row r="61" spans="3:27" ht="15.75" customHeight="1" x14ac:dyDescent="0.2"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21"/>
    </row>
    <row r="62" spans="3:27" ht="15.75" customHeight="1" x14ac:dyDescent="0.2"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21"/>
    </row>
    <row r="63" spans="3:27" ht="15.75" customHeight="1" x14ac:dyDescent="0.2"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21"/>
    </row>
    <row r="64" spans="3:27" ht="15.75" customHeight="1" x14ac:dyDescent="0.2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21"/>
    </row>
    <row r="65" spans="3:19" ht="15.75" customHeight="1" x14ac:dyDescent="0.2"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21"/>
    </row>
    <row r="66" spans="3:19" ht="15.75" customHeight="1" x14ac:dyDescent="0.2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21"/>
    </row>
    <row r="67" spans="3:19" ht="15.75" customHeight="1" x14ac:dyDescent="0.2"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21"/>
    </row>
    <row r="68" spans="3:19" ht="15.75" customHeight="1" x14ac:dyDescent="0.2"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21"/>
    </row>
    <row r="69" spans="3:19" ht="15.75" customHeight="1" x14ac:dyDescent="0.2"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21"/>
    </row>
    <row r="70" spans="3:19" ht="15.75" customHeight="1" x14ac:dyDescent="0.2"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21"/>
    </row>
    <row r="71" spans="3:19" ht="15.75" customHeight="1" x14ac:dyDescent="0.2"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21"/>
    </row>
    <row r="72" spans="3:19" ht="15.75" customHeight="1" x14ac:dyDescent="0.2"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21"/>
    </row>
    <row r="73" spans="3:19" ht="15.75" customHeight="1" x14ac:dyDescent="0.2"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21"/>
    </row>
    <row r="74" spans="3:19" ht="15.75" customHeight="1" x14ac:dyDescent="0.2"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21"/>
    </row>
    <row r="75" spans="3:19" ht="15.75" customHeight="1" x14ac:dyDescent="0.2"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21"/>
    </row>
    <row r="76" spans="3:19" ht="15.75" customHeight="1" x14ac:dyDescent="0.2"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21"/>
    </row>
    <row r="77" spans="3:19" ht="15.75" customHeight="1" x14ac:dyDescent="0.2"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21"/>
    </row>
    <row r="78" spans="3:19" ht="15.75" customHeight="1" x14ac:dyDescent="0.2"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21"/>
    </row>
    <row r="79" spans="3:19" ht="15.75" customHeight="1" x14ac:dyDescent="0.2"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21"/>
    </row>
    <row r="80" spans="3:19" ht="15.75" customHeight="1" x14ac:dyDescent="0.2"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21"/>
    </row>
    <row r="81" spans="3:19" ht="15.75" customHeight="1" x14ac:dyDescent="0.2"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21"/>
    </row>
    <row r="82" spans="3:19" ht="15.75" customHeight="1" x14ac:dyDescent="0.2"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21"/>
    </row>
    <row r="83" spans="3:19" ht="15.75" customHeight="1" x14ac:dyDescent="0.2"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21"/>
    </row>
    <row r="84" spans="3:19" ht="15.75" customHeight="1" x14ac:dyDescent="0.2"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21"/>
    </row>
    <row r="85" spans="3:19" ht="15.75" customHeight="1" x14ac:dyDescent="0.2"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21"/>
    </row>
    <row r="86" spans="3:19" ht="15.75" customHeight="1" x14ac:dyDescent="0.2"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21"/>
    </row>
    <row r="87" spans="3:19" ht="15.75" customHeight="1" x14ac:dyDescent="0.2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21"/>
    </row>
    <row r="88" spans="3:19" ht="15.75" customHeight="1" x14ac:dyDescent="0.2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21"/>
    </row>
    <row r="89" spans="3:19" ht="15.75" customHeight="1" x14ac:dyDescent="0.2"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21"/>
    </row>
    <row r="90" spans="3:19" ht="15.75" customHeight="1" x14ac:dyDescent="0.2"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21"/>
    </row>
    <row r="91" spans="3:19" ht="15.75" customHeight="1" x14ac:dyDescent="0.2"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21"/>
    </row>
    <row r="92" spans="3:19" ht="15.75" customHeight="1" x14ac:dyDescent="0.2"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21"/>
    </row>
    <row r="93" spans="3:19" ht="15.75" customHeight="1" x14ac:dyDescent="0.2"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21"/>
    </row>
    <row r="94" spans="3:19" ht="15.75" customHeight="1" x14ac:dyDescent="0.2"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21"/>
    </row>
    <row r="95" spans="3:19" ht="15.75" customHeight="1" x14ac:dyDescent="0.2"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21"/>
    </row>
    <row r="96" spans="3:19" ht="15.75" customHeight="1" x14ac:dyDescent="0.2"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21"/>
    </row>
    <row r="97" spans="3:19" ht="15.75" customHeight="1" x14ac:dyDescent="0.2"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21"/>
    </row>
    <row r="98" spans="3:19" ht="15.75" customHeight="1" x14ac:dyDescent="0.2"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21"/>
    </row>
    <row r="99" spans="3:19" ht="15.75" customHeight="1" x14ac:dyDescent="0.2"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21"/>
    </row>
    <row r="100" spans="3:19" ht="15.75" customHeight="1" x14ac:dyDescent="0.2"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21"/>
    </row>
    <row r="101" spans="3:19" ht="15.75" customHeight="1" x14ac:dyDescent="0.2"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21"/>
    </row>
    <row r="102" spans="3:19" ht="15.75" customHeight="1" x14ac:dyDescent="0.2"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21"/>
    </row>
    <row r="103" spans="3:19" ht="15.75" customHeight="1" x14ac:dyDescent="0.2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21"/>
    </row>
    <row r="104" spans="3:19" ht="15.75" customHeight="1" x14ac:dyDescent="0.2"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21"/>
    </row>
    <row r="105" spans="3:19" ht="15.75" customHeight="1" x14ac:dyDescent="0.2"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21"/>
    </row>
    <row r="106" spans="3:19" ht="15.75" customHeight="1" x14ac:dyDescent="0.2"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21"/>
    </row>
    <row r="107" spans="3:19" ht="15.75" customHeight="1" x14ac:dyDescent="0.2"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21"/>
    </row>
    <row r="108" spans="3:19" ht="15.75" customHeight="1" x14ac:dyDescent="0.2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21"/>
    </row>
    <row r="109" spans="3:19" ht="15.75" customHeight="1" x14ac:dyDescent="0.2"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21"/>
    </row>
    <row r="110" spans="3:19" ht="15.75" customHeight="1" x14ac:dyDescent="0.2"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21"/>
    </row>
    <row r="111" spans="3:19" ht="15.75" customHeight="1" x14ac:dyDescent="0.2"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21"/>
    </row>
    <row r="112" spans="3:19" ht="15.75" customHeight="1" x14ac:dyDescent="0.2"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21"/>
    </row>
    <row r="113" spans="3:19" ht="15.75" customHeight="1" x14ac:dyDescent="0.2"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21"/>
    </row>
    <row r="114" spans="3:19" ht="15.75" customHeight="1" x14ac:dyDescent="0.2"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21"/>
    </row>
    <row r="115" spans="3:19" ht="15.75" customHeight="1" x14ac:dyDescent="0.2"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21"/>
    </row>
    <row r="116" spans="3:19" ht="15.75" customHeight="1" x14ac:dyDescent="0.2"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21"/>
    </row>
    <row r="117" spans="3:19" ht="15.75" customHeight="1" x14ac:dyDescent="0.2"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21"/>
    </row>
    <row r="118" spans="3:19" ht="15.75" customHeight="1" x14ac:dyDescent="0.2"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21"/>
    </row>
    <row r="119" spans="3:19" ht="15.75" customHeight="1" x14ac:dyDescent="0.2"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21"/>
    </row>
    <row r="120" spans="3:19" ht="15.75" customHeight="1" x14ac:dyDescent="0.2"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21"/>
    </row>
    <row r="121" spans="3:19" ht="15.75" customHeight="1" x14ac:dyDescent="0.2"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21"/>
    </row>
    <row r="122" spans="3:19" ht="15.75" customHeight="1" x14ac:dyDescent="0.2"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21"/>
    </row>
    <row r="123" spans="3:19" ht="15.75" customHeight="1" x14ac:dyDescent="0.2"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21"/>
    </row>
    <row r="124" spans="3:19" ht="15.75" customHeight="1" x14ac:dyDescent="0.2"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21"/>
    </row>
    <row r="125" spans="3:19" ht="15.75" customHeight="1" x14ac:dyDescent="0.2"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21"/>
    </row>
    <row r="126" spans="3:19" ht="15.75" customHeight="1" x14ac:dyDescent="0.2"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21"/>
    </row>
    <row r="127" spans="3:19" ht="15.75" customHeight="1" x14ac:dyDescent="0.2"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21"/>
    </row>
    <row r="128" spans="3:19" ht="15.75" customHeight="1" x14ac:dyDescent="0.2"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21"/>
    </row>
    <row r="129" spans="3:19" ht="15.75" customHeight="1" x14ac:dyDescent="0.2"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21"/>
    </row>
    <row r="130" spans="3:19" ht="15.75" customHeight="1" x14ac:dyDescent="0.2"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21"/>
    </row>
    <row r="131" spans="3:19" ht="15.75" customHeight="1" x14ac:dyDescent="0.2"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21"/>
    </row>
    <row r="132" spans="3:19" ht="15.75" customHeight="1" x14ac:dyDescent="0.2"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21"/>
    </row>
    <row r="133" spans="3:19" ht="15.75" customHeight="1" x14ac:dyDescent="0.2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21"/>
    </row>
    <row r="134" spans="3:19" ht="15.75" customHeight="1" x14ac:dyDescent="0.2"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21"/>
    </row>
    <row r="135" spans="3:19" ht="15.75" customHeight="1" x14ac:dyDescent="0.2"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21"/>
    </row>
    <row r="136" spans="3:19" ht="15.75" customHeight="1" x14ac:dyDescent="0.2"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21"/>
    </row>
    <row r="137" spans="3:19" ht="15.75" customHeight="1" x14ac:dyDescent="0.2"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21"/>
    </row>
    <row r="138" spans="3:19" ht="15.75" customHeight="1" x14ac:dyDescent="0.2"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21"/>
    </row>
    <row r="139" spans="3:19" ht="15.75" customHeight="1" x14ac:dyDescent="0.2"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21"/>
    </row>
    <row r="140" spans="3:19" ht="15.75" customHeight="1" x14ac:dyDescent="0.2"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21"/>
    </row>
    <row r="141" spans="3:19" ht="15.75" customHeight="1" x14ac:dyDescent="0.2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21"/>
    </row>
    <row r="142" spans="3:19" ht="15.75" customHeight="1" x14ac:dyDescent="0.2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21"/>
    </row>
    <row r="143" spans="3:19" ht="15.75" customHeight="1" x14ac:dyDescent="0.2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21"/>
    </row>
    <row r="144" spans="3:19" ht="15.75" customHeight="1" x14ac:dyDescent="0.2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21"/>
    </row>
    <row r="145" spans="3:19" ht="15.75" customHeight="1" x14ac:dyDescent="0.2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21"/>
    </row>
    <row r="146" spans="3:19" ht="15.75" customHeight="1" x14ac:dyDescent="0.2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21"/>
    </row>
    <row r="147" spans="3:19" ht="15.75" customHeight="1" x14ac:dyDescent="0.2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21"/>
    </row>
    <row r="148" spans="3:19" ht="15.75" customHeight="1" x14ac:dyDescent="0.2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21"/>
    </row>
    <row r="149" spans="3:19" ht="15.75" customHeight="1" x14ac:dyDescent="0.2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21"/>
    </row>
    <row r="150" spans="3:19" ht="15.75" customHeight="1" x14ac:dyDescent="0.2"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21"/>
    </row>
    <row r="151" spans="3:19" ht="15.75" customHeight="1" x14ac:dyDescent="0.2"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21"/>
    </row>
    <row r="152" spans="3:19" ht="15.75" customHeight="1" x14ac:dyDescent="0.2"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21"/>
    </row>
    <row r="153" spans="3:19" ht="15.75" customHeight="1" x14ac:dyDescent="0.2"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21"/>
    </row>
    <row r="154" spans="3:19" ht="15.75" customHeight="1" x14ac:dyDescent="0.2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21"/>
    </row>
    <row r="155" spans="3:19" ht="15.75" customHeight="1" x14ac:dyDescent="0.2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21"/>
    </row>
    <row r="156" spans="3:19" ht="15.75" customHeight="1" x14ac:dyDescent="0.2"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21"/>
    </row>
    <row r="157" spans="3:19" ht="15.75" customHeight="1" x14ac:dyDescent="0.2"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21"/>
    </row>
    <row r="158" spans="3:19" ht="15.75" customHeight="1" x14ac:dyDescent="0.2"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21"/>
    </row>
    <row r="159" spans="3:19" ht="15.75" customHeight="1" x14ac:dyDescent="0.2"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21"/>
    </row>
    <row r="160" spans="3:19" ht="15.75" customHeight="1" x14ac:dyDescent="0.2"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21"/>
    </row>
    <row r="161" spans="3:19" ht="15.75" customHeight="1" x14ac:dyDescent="0.2"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21"/>
    </row>
    <row r="162" spans="3:19" ht="15.75" customHeight="1" x14ac:dyDescent="0.2"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21"/>
    </row>
    <row r="163" spans="3:19" ht="15.75" customHeight="1" x14ac:dyDescent="0.2"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21"/>
    </row>
    <row r="164" spans="3:19" ht="15.75" customHeight="1" x14ac:dyDescent="0.2"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21"/>
    </row>
    <row r="165" spans="3:19" ht="15.75" customHeight="1" x14ac:dyDescent="0.2"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21"/>
    </row>
    <row r="166" spans="3:19" ht="15.75" customHeight="1" x14ac:dyDescent="0.2"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21"/>
    </row>
    <row r="167" spans="3:19" ht="15.75" customHeight="1" x14ac:dyDescent="0.2"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21"/>
    </row>
    <row r="168" spans="3:19" ht="15.75" customHeight="1" x14ac:dyDescent="0.2"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21"/>
    </row>
    <row r="169" spans="3:19" ht="15.75" customHeight="1" x14ac:dyDescent="0.2"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21"/>
    </row>
    <row r="170" spans="3:19" ht="15.75" customHeight="1" x14ac:dyDescent="0.2"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21"/>
    </row>
    <row r="171" spans="3:19" ht="15.75" customHeight="1" x14ac:dyDescent="0.2"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21"/>
    </row>
    <row r="172" spans="3:19" ht="15.75" customHeight="1" x14ac:dyDescent="0.2"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21"/>
    </row>
    <row r="173" spans="3:19" ht="15.75" customHeight="1" x14ac:dyDescent="0.2"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21"/>
    </row>
    <row r="174" spans="3:19" ht="15.75" customHeight="1" x14ac:dyDescent="0.2"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21"/>
    </row>
    <row r="175" spans="3:19" ht="15.75" customHeight="1" x14ac:dyDescent="0.2"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21"/>
    </row>
    <row r="176" spans="3:19" ht="15.75" customHeight="1" x14ac:dyDescent="0.2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21"/>
    </row>
    <row r="177" spans="3:19" ht="15.75" customHeight="1" x14ac:dyDescent="0.2"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21"/>
    </row>
    <row r="178" spans="3:19" ht="15.75" customHeight="1" x14ac:dyDescent="0.2"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21"/>
    </row>
    <row r="179" spans="3:19" ht="15.75" customHeight="1" x14ac:dyDescent="0.2"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21"/>
    </row>
    <row r="180" spans="3:19" ht="15.75" customHeight="1" x14ac:dyDescent="0.2"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21"/>
    </row>
    <row r="181" spans="3:19" ht="15.75" customHeight="1" x14ac:dyDescent="0.2"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21"/>
    </row>
    <row r="182" spans="3:19" ht="15.75" customHeight="1" x14ac:dyDescent="0.2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21"/>
    </row>
    <row r="183" spans="3:19" ht="15.75" customHeight="1" x14ac:dyDescent="0.2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21"/>
    </row>
    <row r="184" spans="3:19" ht="15.75" customHeight="1" x14ac:dyDescent="0.2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21"/>
    </row>
    <row r="185" spans="3:19" ht="15.75" customHeight="1" x14ac:dyDescent="0.2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21"/>
    </row>
    <row r="186" spans="3:19" ht="15.75" customHeight="1" x14ac:dyDescent="0.2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21"/>
    </row>
    <row r="187" spans="3:19" ht="15.75" customHeight="1" x14ac:dyDescent="0.2"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21"/>
    </row>
    <row r="188" spans="3:19" ht="15.75" customHeight="1" x14ac:dyDescent="0.2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21"/>
    </row>
    <row r="189" spans="3:19" ht="15.75" customHeight="1" x14ac:dyDescent="0.2"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21"/>
    </row>
    <row r="190" spans="3:19" ht="15.75" customHeight="1" x14ac:dyDescent="0.2"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21"/>
    </row>
    <row r="191" spans="3:19" ht="15.75" customHeight="1" x14ac:dyDescent="0.2"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21"/>
    </row>
    <row r="192" spans="3:19" ht="15.75" customHeight="1" x14ac:dyDescent="0.2"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21"/>
    </row>
    <row r="193" spans="3:19" ht="15.75" customHeight="1" x14ac:dyDescent="0.2"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21"/>
    </row>
    <row r="194" spans="3:19" ht="15.75" customHeight="1" x14ac:dyDescent="0.2"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21"/>
    </row>
    <row r="195" spans="3:19" ht="15.75" customHeight="1" x14ac:dyDescent="0.2"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21"/>
    </row>
    <row r="196" spans="3:19" ht="15.75" customHeight="1" x14ac:dyDescent="0.2"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21"/>
    </row>
    <row r="197" spans="3:19" ht="15.75" customHeight="1" x14ac:dyDescent="0.2"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21"/>
    </row>
    <row r="198" spans="3:19" ht="15.75" customHeight="1" x14ac:dyDescent="0.2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21"/>
    </row>
    <row r="199" spans="3:19" ht="15.75" customHeight="1" x14ac:dyDescent="0.2"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21"/>
    </row>
    <row r="200" spans="3:19" ht="15.75" customHeight="1" x14ac:dyDescent="0.2"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21"/>
    </row>
    <row r="201" spans="3:19" ht="15.75" customHeight="1" x14ac:dyDescent="0.2"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21"/>
    </row>
    <row r="202" spans="3:19" ht="15.75" customHeight="1" x14ac:dyDescent="0.2"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21"/>
    </row>
    <row r="203" spans="3:19" ht="15.75" customHeight="1" x14ac:dyDescent="0.2"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21"/>
    </row>
    <row r="204" spans="3:19" ht="15.75" customHeight="1" x14ac:dyDescent="0.2"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21"/>
    </row>
    <row r="205" spans="3:19" ht="15.75" customHeight="1" x14ac:dyDescent="0.2"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21"/>
    </row>
    <row r="206" spans="3:19" ht="15.75" customHeight="1" x14ac:dyDescent="0.2"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21"/>
    </row>
    <row r="207" spans="3:19" ht="15.75" customHeight="1" x14ac:dyDescent="0.2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21"/>
    </row>
    <row r="208" spans="3:19" ht="15.75" customHeight="1" x14ac:dyDescent="0.2"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21"/>
    </row>
    <row r="209" spans="3:19" ht="15.75" customHeight="1" x14ac:dyDescent="0.2"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21"/>
    </row>
    <row r="210" spans="3:19" ht="15.75" customHeight="1" x14ac:dyDescent="0.2"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21"/>
    </row>
    <row r="211" spans="3:19" ht="15.75" customHeight="1" x14ac:dyDescent="0.2"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21"/>
    </row>
    <row r="212" spans="3:19" ht="15.75" customHeight="1" x14ac:dyDescent="0.2"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21"/>
    </row>
    <row r="213" spans="3:19" ht="15.75" customHeight="1" x14ac:dyDescent="0.2"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21"/>
    </row>
    <row r="214" spans="3:19" ht="15.75" customHeight="1" x14ac:dyDescent="0.2"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21"/>
    </row>
    <row r="215" spans="3:19" ht="15.75" customHeight="1" x14ac:dyDescent="0.2"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21"/>
    </row>
    <row r="216" spans="3:19" ht="15.75" customHeight="1" x14ac:dyDescent="0.2"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21"/>
    </row>
    <row r="217" spans="3:19" ht="15.75" customHeight="1" x14ac:dyDescent="0.2"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21"/>
    </row>
    <row r="218" spans="3:19" ht="15.75" customHeight="1" x14ac:dyDescent="0.2"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21"/>
    </row>
    <row r="219" spans="3:19" ht="15.75" customHeight="1" x14ac:dyDescent="0.2"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21"/>
    </row>
    <row r="220" spans="3:19" ht="15.75" customHeight="1" x14ac:dyDescent="0.2"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21"/>
    </row>
    <row r="221" spans="3:19" ht="15.75" customHeight="1" x14ac:dyDescent="0.2">
      <c r="S221" s="21"/>
    </row>
    <row r="222" spans="3:19" ht="15.75" customHeight="1" x14ac:dyDescent="0.2">
      <c r="S222" s="21"/>
    </row>
    <row r="223" spans="3:19" ht="15.75" customHeight="1" x14ac:dyDescent="0.2">
      <c r="S223" s="21"/>
    </row>
    <row r="224" spans="3:19" ht="15.75" customHeight="1" x14ac:dyDescent="0.2">
      <c r="S224" s="21"/>
    </row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3">
    <mergeCell ref="G1:G2"/>
    <mergeCell ref="H1:H2"/>
    <mergeCell ref="A3:B3"/>
    <mergeCell ref="I1:I2"/>
    <mergeCell ref="J1:J2"/>
    <mergeCell ref="A1:B1"/>
    <mergeCell ref="C1:C2"/>
    <mergeCell ref="D1:D2"/>
    <mergeCell ref="E1:E2"/>
    <mergeCell ref="F1:F2"/>
    <mergeCell ref="K1:K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R1:R2"/>
    <mergeCell ref="V1:V2"/>
    <mergeCell ref="W1:W2"/>
    <mergeCell ref="AE1:AE2"/>
    <mergeCell ref="AF1:AF2"/>
    <mergeCell ref="AG1:AG2"/>
    <mergeCell ref="X1:X2"/>
    <mergeCell ref="Y1:Y2"/>
    <mergeCell ref="Z1:Z2"/>
    <mergeCell ref="AA1:AA2"/>
    <mergeCell ref="AB1:AB2"/>
    <mergeCell ref="AC1:AC2"/>
    <mergeCell ref="AD1:AD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87</vt:i4>
      </vt:variant>
    </vt:vector>
  </HeadingPairs>
  <TitlesOfParts>
    <vt:vector size="87" baseType="lpstr">
      <vt:lpstr>PL-IL-WDH-BCH-4PAK-A</vt:lpstr>
      <vt:lpstr>PL-IL-WDH-WAL-4PAK-A</vt:lpstr>
      <vt:lpstr>PL-IL-WDH-WHT-4PAK-A</vt:lpstr>
      <vt:lpstr>PL-IL-BDH-EX-BK2</vt:lpstr>
      <vt:lpstr>PL-IL-BDH-EX-SS2</vt:lpstr>
      <vt:lpstr>PL-IL-BDH-HI-BK2</vt:lpstr>
      <vt:lpstr>PL-IL-BDH-HI-SS2</vt:lpstr>
      <vt:lpstr>PL-IL-CRH-16CHR</vt:lpstr>
      <vt:lpstr>PL-IL-CRH-16WHT</vt:lpstr>
      <vt:lpstr>PL-IL-CRH-24BLK</vt:lpstr>
      <vt:lpstr>PL-IL-CRH-24CHR</vt:lpstr>
      <vt:lpstr>PL-IL-CRH-24WHT</vt:lpstr>
      <vt:lpstr>PL-IL-CRH-27BLK</vt:lpstr>
      <vt:lpstr>PL-IL-CRH-27CHR</vt:lpstr>
      <vt:lpstr>PL-IL-CRH-27WHT</vt:lpstr>
      <vt:lpstr>PL-IL-SCRH-16BRN</vt:lpstr>
      <vt:lpstr>PL-IL-SCRH-16CHR</vt:lpstr>
      <vt:lpstr>PL-IL-SCRH-16WHT</vt:lpstr>
      <vt:lpstr>PL-IL-SCRH-24BRN</vt:lpstr>
      <vt:lpstr>PL-IL-SCRH-24CHR</vt:lpstr>
      <vt:lpstr>PL-IL-SCRH-24WHT</vt:lpstr>
      <vt:lpstr>PL-IL-SCRH-27BLK</vt:lpstr>
      <vt:lpstr>PL-IL-SCRH-27BRN</vt:lpstr>
      <vt:lpstr>PL-IL-SCRH-27CHR</vt:lpstr>
      <vt:lpstr>PL-IL-SCRH-27WHT</vt:lpstr>
      <vt:lpstr>PL-IL-CABPC-AI10</vt:lpstr>
      <vt:lpstr>PL-IL-CABPC-B10</vt:lpstr>
      <vt:lpstr>PL-IL-CABPC-IND-B10</vt:lpstr>
      <vt:lpstr>PL-IL-CABPC-IND-K10</vt:lpstr>
      <vt:lpstr>PL-IL-CABPC-IND-S10</vt:lpstr>
      <vt:lpstr>PL-IL-CABPC-LP1-B10</vt:lpstr>
      <vt:lpstr>PL-IL-CABPC-LP1-BK10</vt:lpstr>
      <vt:lpstr>PL-IL-CABPC-LP1-S10</vt:lpstr>
      <vt:lpstr>PL-IL-CABPC-LP2-BK10</vt:lpstr>
      <vt:lpstr>PL-IL-CABPC-NL-B10</vt:lpstr>
      <vt:lpstr>PL-IL-CABPC-NL-BG10</vt:lpstr>
      <vt:lpstr>PL-IL-CABPC-NL-K10</vt:lpstr>
      <vt:lpstr>PL-IL-CABPC-NL-K5</vt:lpstr>
      <vt:lpstr>PL-IL-CABPC-NL-S10</vt:lpstr>
      <vt:lpstr>PL-IL-CABPC-S10</vt:lpstr>
      <vt:lpstr>PL-IL-CABPH-B10</vt:lpstr>
      <vt:lpstr>PL-IL-CABPH-B25</vt:lpstr>
      <vt:lpstr>PL-IL-CABPH-B5</vt:lpstr>
      <vt:lpstr>PL-IL-CABPH-BK10</vt:lpstr>
      <vt:lpstr>PL-IL-CABPH-BK25</vt:lpstr>
      <vt:lpstr>PL-IL-CABPH-FC-B10</vt:lpstr>
      <vt:lpstr>PL-IL-CABPH-FC-B25</vt:lpstr>
      <vt:lpstr>PL-IL-CABPH-FC-BK25</vt:lpstr>
      <vt:lpstr>PL-IL-CABPH-FC-S25</vt:lpstr>
      <vt:lpstr>PL-IL-CABPHM-B25</vt:lpstr>
      <vt:lpstr>PL-IL-CABPHM-BK25</vt:lpstr>
      <vt:lpstr>PL-IL-CABPHM-S25</vt:lpstr>
      <vt:lpstr>PL-IL-CABPH-S10</vt:lpstr>
      <vt:lpstr>PL-IL-CABPH-S25</vt:lpstr>
      <vt:lpstr>PL-IL-CABPH-S5</vt:lpstr>
      <vt:lpstr>PL-IL-CABPH-SQ-B10</vt:lpstr>
      <vt:lpstr>PL-IL-CABPH-SQ-BK10</vt:lpstr>
      <vt:lpstr>PL-IL-CABPH-SQ-S10</vt:lpstr>
      <vt:lpstr>PL-IL-CABPH-SQFL-B25</vt:lpstr>
      <vt:lpstr>PL-IL-CABPH-SQFL-BL25</vt:lpstr>
      <vt:lpstr>PL-IL-CABPH-SQFL-S25</vt:lpstr>
      <vt:lpstr>PL-IL-CABPT-BK10</vt:lpstr>
      <vt:lpstr>PL-IL-CABPT-BK25</vt:lpstr>
      <vt:lpstr>PL-IL-CABPT-CRV-AI10</vt:lpstr>
      <vt:lpstr>PL-IL-CABPT-CRV-B10</vt:lpstr>
      <vt:lpstr>PL-IL-CABPT-CRV-B25</vt:lpstr>
      <vt:lpstr>PL-IL-CABPT-CRV-BK10</vt:lpstr>
      <vt:lpstr>PL-IL-CABPT-CRV-BK25</vt:lpstr>
      <vt:lpstr>PL-IL-CABPT-CRV-S10</vt:lpstr>
      <vt:lpstr>PL-IL-CABPT-CRV-S25</vt:lpstr>
      <vt:lpstr>PL-IL-CABPTM-BK10</vt:lpstr>
      <vt:lpstr>PL-IL-CABPTM-BK25</vt:lpstr>
      <vt:lpstr>PL-IL-CABPTM-CRV-B25</vt:lpstr>
      <vt:lpstr>PL-IL-CABPTM-CRV-BK25</vt:lpstr>
      <vt:lpstr>PL-IL-CABPTM-CRV-S25</vt:lpstr>
      <vt:lpstr>PL-IL-CABPTM-S10</vt:lpstr>
      <vt:lpstr>PL-IL-CABPTM-S25</vt:lpstr>
      <vt:lpstr>PL-IL-CABPT-S10</vt:lpstr>
      <vt:lpstr>PL-IL-CABPTM-SQR-B10</vt:lpstr>
      <vt:lpstr>PL-IL-CABPTM-SQR-K10</vt:lpstr>
      <vt:lpstr>PL-IL-CABPT-S25</vt:lpstr>
      <vt:lpstr>PL-IL-CABPT-S5</vt:lpstr>
      <vt:lpstr>PL-IL-CABPT-SQR-B10</vt:lpstr>
      <vt:lpstr>PL-IL-CABPT-SQR-BK10</vt:lpstr>
      <vt:lpstr>PL-IL-CABPT-SS10</vt:lpstr>
      <vt:lpstr>PL-IL-CABPT-SQR-S10</vt:lpstr>
      <vt:lpstr>PL-IL-CABPT-SS25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2021-07-19T15:36:39Z</dcterms:modified>
</cp:coreProperties>
</file>