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Yi/Downloads/"/>
    </mc:Choice>
  </mc:AlternateContent>
  <xr:revisionPtr revIDLastSave="0" documentId="13_ncr:1_{3794E7CF-75B3-834C-8DE1-55BE044B4768}" xr6:coauthVersionLast="47" xr6:coauthVersionMax="47" xr10:uidLastSave="{00000000-0000-0000-0000-000000000000}"/>
  <bookViews>
    <workbookView xWindow="0" yWindow="500" windowWidth="28800" windowHeight="15760" xr2:uid="{00000000-000D-0000-FFFF-FFFF00000000}"/>
  </bookViews>
  <sheets>
    <sheet name="PL-IFC-TK-52PC-PNK" sheetId="1" r:id="rId1"/>
    <sheet name="PL-IFT-ALW-10MET" sheetId="2" r:id="rId2"/>
    <sheet name="PL-IFT-ALW-36SAEMET" sheetId="3" r:id="rId3"/>
    <sheet name="PL-IFT-ALW-STARMETSAE" sheetId="4" r:id="rId4"/>
    <sheet name="PL-IFT-DB-10MAS" sheetId="5" r:id="rId5"/>
    <sheet name="PL-IFT-HK-20PCSTN-ORGY" sheetId="6" r:id="rId6"/>
    <sheet name="PL-IFT-BC02" sheetId="7" r:id="rId7"/>
    <sheet name="PL-IFT-BC08" sheetId="8" r:id="rId8"/>
    <sheet name="PL-IFT-GWHD-BK1X8" sheetId="9" r:id="rId9"/>
    <sheet name="PL-IFT-GWRG-S1X6" sheetId="10" r:id="rId10"/>
    <sheet name="PL-IFT-GWSM-S1X6" sheetId="11" r:id="rId11"/>
    <sheet name="PL-IFT-GWSTD-S1X4" sheetId="12" r:id="rId12"/>
    <sheet name="PL-IFT-GWUM-S1X6" sheetId="13" r:id="rId13"/>
    <sheet name="PL-IFTP-80GATS1X30BK" sheetId="14" r:id="rId14"/>
    <sheet name="PL-IFTP-80GATS1X30CL" sheetId="15" r:id="rId15"/>
    <sheet name="PL-IFTP-80GATS3X30BK" sheetId="16" r:id="rId16"/>
    <sheet name="PL-IFTP-80GATS3X30CL" sheetId="17" r:id="rId17"/>
    <sheet name="PL-IFTP-80GATS4X30BK" sheetId="18" r:id="rId18"/>
    <sheet name="PL-IFTP-80GATS4X30CL" sheetId="19" r:id="rId19"/>
    <sheet name="PL-IFTP-80GATS6X30BK" sheetId="20" r:id="rId20"/>
    <sheet name="PL-IFTP-80GATS6X30CL" sheetId="21" r:id="rId21"/>
    <sheet name="PL-IFTP-B-GLW.5X30" sheetId="22" r:id="rId22"/>
    <sheet name="PL-IFTP-B-GLW1X30" sheetId="23" r:id="rId23"/>
    <sheet name="PL-IFTP-B-GLW2X30" sheetId="24" r:id="rId24"/>
    <sheet name="PL-IFTP-GLW.5X30" sheetId="25" r:id="rId25"/>
    <sheet name="PL-IFTP-GLW1X30" sheetId="26" r:id="rId26"/>
    <sheet name="PL-IFTP-GLW2X30" sheetId="27" r:id="rId27"/>
    <sheet name="PL-IFTP-GF3X30BK-2PK" sheetId="28" r:id="rId28"/>
    <sheet name="PL-IFTP-GF2X30WH-2PK" sheetId="29" r:id="rId29"/>
    <sheet name="PL-IFTP-PK1.88X60CL-36PK" sheetId="30" r:id="rId30"/>
    <sheet name="PL-IFT-QUICKDIGGUN" sheetId="31" r:id="rId31"/>
    <sheet name="PL-IFT-QUICKDIGGUN-A" sheetId="32" r:id="rId32"/>
    <sheet name="PL-IFT-SPF24X200-HDW" sheetId="33" r:id="rId33"/>
    <sheet name="PL-IFT-PRYB-4PC" sheetId="34" r:id="rId34"/>
    <sheet name="PL-IFT-PTOJ3-NAT" sheetId="35" r:id="rId35"/>
    <sheet name="PL-IFT-PTOJ4-NAT" sheetId="36" r:id="rId36"/>
    <sheet name="PL-IFT-PTOJ5-NAT" sheetId="37" r:id="rId37"/>
    <sheet name="PL-IFT-PTOL3-NAT" sheetId="38" r:id="rId38"/>
    <sheet name="PL-IFT-PTOL4-NAT" sheetId="39" r:id="rId39"/>
    <sheet name="PL-IFT-PTOL-NAT" sheetId="40" r:id="rId40"/>
    <sheet name="PL-IFT-RBK-.25PL-12PK" sheetId="41" r:id="rId41"/>
    <sheet name="PL-IFT-SD-100PCSTN-RED" sheetId="42" r:id="rId42"/>
    <sheet name="PL-IFT-SD-26PCSTN-RED" sheetId="43" r:id="rId43"/>
    <sheet name="PL-IFT-SHEDPEAK" sheetId="44" r:id="rId44"/>
    <sheet name="PL-IFT-SO3x14-NAT" sheetId="45" r:id="rId45"/>
    <sheet name="PL-IFT-TK-39PNK" sheetId="46" r:id="rId46"/>
    <sheet name="PL-IFT-WCS-4PC" sheetId="47" r:id="rId47"/>
    <sheet name="PL-IFT-WCS-CS-10PC" sheetId="48" r:id="rId48"/>
    <sheet name="PL-IFT-WCS-CS-10PC-A" sheetId="49" r:id="rId49"/>
  </sheets>
  <calcPr calcId="191029"/>
</workbook>
</file>

<file path=xl/calcChain.xml><?xml version="1.0" encoding="utf-8"?>
<calcChain xmlns="http://schemas.openxmlformats.org/spreadsheetml/2006/main">
  <c r="R32" i="2" l="1"/>
  <c r="R32" i="3"/>
  <c r="R32" i="4"/>
  <c r="R32" i="5"/>
  <c r="R32" i="6"/>
  <c r="R32" i="7"/>
  <c r="R32" i="8"/>
  <c r="R32" i="9"/>
  <c r="R32" i="10"/>
  <c r="R32" i="11"/>
  <c r="R32" i="12"/>
  <c r="R32" i="13"/>
  <c r="R32" i="14"/>
  <c r="R32" i="15"/>
  <c r="R32" i="16"/>
  <c r="R32" i="17"/>
  <c r="R32" i="18"/>
  <c r="R32" i="19"/>
  <c r="R32" i="20"/>
  <c r="R32" i="21"/>
  <c r="R32" i="22"/>
  <c r="R32" i="23"/>
  <c r="R32" i="24"/>
  <c r="R32" i="25"/>
  <c r="R32" i="26"/>
  <c r="R32" i="27"/>
  <c r="R32" i="28"/>
  <c r="R32" i="29"/>
  <c r="R32" i="30"/>
  <c r="R32" i="31"/>
  <c r="R32" i="32"/>
  <c r="R32" i="33"/>
  <c r="R32" i="34"/>
  <c r="R32" i="35"/>
  <c r="R32" i="36"/>
  <c r="R32" i="37"/>
  <c r="R32" i="38"/>
  <c r="R32" i="39"/>
  <c r="R32" i="40"/>
  <c r="R32" i="41"/>
  <c r="R32" i="42"/>
  <c r="R32" i="43"/>
  <c r="R32" i="44"/>
  <c r="R32" i="45"/>
  <c r="R32" i="46"/>
  <c r="R32" i="47"/>
  <c r="R32" i="48"/>
  <c r="R32" i="49"/>
  <c r="R32" i="1"/>
  <c r="AB32" i="49"/>
  <c r="AD32" i="49" s="1"/>
  <c r="J32" i="49" s="1"/>
  <c r="Y32" i="49"/>
  <c r="X32" i="49"/>
  <c r="V32" i="49"/>
  <c r="U32" i="49"/>
  <c r="T32" i="49"/>
  <c r="P32" i="49"/>
  <c r="O32" i="49"/>
  <c r="Q32" i="49" s="1"/>
  <c r="M32" i="49"/>
  <c r="H32" i="49"/>
  <c r="C32" i="49"/>
  <c r="AD31" i="49"/>
  <c r="J31" i="49" s="1"/>
  <c r="AB31" i="49"/>
  <c r="Y31" i="49"/>
  <c r="X31" i="49"/>
  <c r="P31" i="49"/>
  <c r="O31" i="49"/>
  <c r="Q31" i="49" s="1"/>
  <c r="M31" i="49"/>
  <c r="H31" i="49"/>
  <c r="C31" i="49"/>
  <c r="AB30" i="49"/>
  <c r="AD30" i="49" s="1"/>
  <c r="J30" i="49" s="1"/>
  <c r="Y30" i="49"/>
  <c r="X30" i="49"/>
  <c r="P30" i="49"/>
  <c r="O30" i="49"/>
  <c r="Q30" i="49" s="1"/>
  <c r="M30" i="49"/>
  <c r="H30" i="49"/>
  <c r="C30" i="49"/>
  <c r="AB29" i="49"/>
  <c r="AD29" i="49" s="1"/>
  <c r="J29" i="49" s="1"/>
  <c r="Y29" i="49"/>
  <c r="X29" i="49"/>
  <c r="Q29" i="49"/>
  <c r="P29" i="49"/>
  <c r="O29" i="49"/>
  <c r="M29" i="49"/>
  <c r="H29" i="49"/>
  <c r="C29" i="49"/>
  <c r="AB28" i="49"/>
  <c r="AD28" i="49" s="1"/>
  <c r="J28" i="49" s="1"/>
  <c r="Y28" i="49"/>
  <c r="X28" i="49"/>
  <c r="P28" i="49"/>
  <c r="O28" i="49"/>
  <c r="Q28" i="49" s="1"/>
  <c r="M28" i="49"/>
  <c r="H28" i="49"/>
  <c r="C28" i="49"/>
  <c r="AB27" i="49"/>
  <c r="AD27" i="49" s="1"/>
  <c r="J27" i="49" s="1"/>
  <c r="Y27" i="49"/>
  <c r="X27" i="49"/>
  <c r="P27" i="49"/>
  <c r="O27" i="49"/>
  <c r="Q27" i="49" s="1"/>
  <c r="M27" i="49"/>
  <c r="H27" i="49"/>
  <c r="C27" i="49"/>
  <c r="AB26" i="49"/>
  <c r="AD26" i="49" s="1"/>
  <c r="J26" i="49" s="1"/>
  <c r="Y26" i="49"/>
  <c r="X26" i="49"/>
  <c r="P26" i="49"/>
  <c r="Q26" i="49" s="1"/>
  <c r="O26" i="49"/>
  <c r="M26" i="49"/>
  <c r="H26" i="49"/>
  <c r="C26" i="49"/>
  <c r="AD25" i="49"/>
  <c r="J25" i="49" s="1"/>
  <c r="AB25" i="49"/>
  <c r="Y25" i="49"/>
  <c r="X25" i="49"/>
  <c r="P25" i="49"/>
  <c r="O25" i="49"/>
  <c r="Q25" i="49" s="1"/>
  <c r="M25" i="49"/>
  <c r="H25" i="49"/>
  <c r="C25" i="49"/>
  <c r="AD24" i="49"/>
  <c r="J24" i="49" s="1"/>
  <c r="AB24" i="49"/>
  <c r="Y24" i="49"/>
  <c r="X24" i="49"/>
  <c r="P24" i="49"/>
  <c r="O24" i="49"/>
  <c r="Q24" i="49" s="1"/>
  <c r="M24" i="49"/>
  <c r="H24" i="49"/>
  <c r="C24" i="49"/>
  <c r="AD23" i="49"/>
  <c r="J23" i="49" s="1"/>
  <c r="AB23" i="49"/>
  <c r="Y23" i="49"/>
  <c r="X23" i="49"/>
  <c r="P23" i="49"/>
  <c r="O23" i="49"/>
  <c r="Q23" i="49" s="1"/>
  <c r="M23" i="49"/>
  <c r="H23" i="49"/>
  <c r="C23" i="49"/>
  <c r="AB22" i="49"/>
  <c r="AD22" i="49" s="1"/>
  <c r="J22" i="49" s="1"/>
  <c r="Y22" i="49"/>
  <c r="X22" i="49"/>
  <c r="P22" i="49"/>
  <c r="O22" i="49"/>
  <c r="Q22" i="49" s="1"/>
  <c r="M22" i="49"/>
  <c r="H22" i="49"/>
  <c r="C22" i="49"/>
  <c r="AB21" i="49"/>
  <c r="AD21" i="49" s="1"/>
  <c r="J21" i="49" s="1"/>
  <c r="Y21" i="49"/>
  <c r="X21" i="49"/>
  <c r="Q21" i="49"/>
  <c r="P21" i="49"/>
  <c r="O21" i="49"/>
  <c r="M21" i="49"/>
  <c r="H21" i="49"/>
  <c r="C21" i="49"/>
  <c r="AB20" i="49"/>
  <c r="AD20" i="49" s="1"/>
  <c r="J20" i="49" s="1"/>
  <c r="Y20" i="49"/>
  <c r="X20" i="49"/>
  <c r="P20" i="49"/>
  <c r="O20" i="49"/>
  <c r="Q20" i="49" s="1"/>
  <c r="M20" i="49"/>
  <c r="H20" i="49"/>
  <c r="C20" i="49"/>
  <c r="AB19" i="49"/>
  <c r="AD19" i="49" s="1"/>
  <c r="J19" i="49" s="1"/>
  <c r="Y19" i="49"/>
  <c r="X19" i="49"/>
  <c r="P19" i="49"/>
  <c r="O19" i="49"/>
  <c r="Q19" i="49" s="1"/>
  <c r="M19" i="49"/>
  <c r="H19" i="49"/>
  <c r="C19" i="49"/>
  <c r="AB18" i="49"/>
  <c r="AD18" i="49" s="1"/>
  <c r="J18" i="49" s="1"/>
  <c r="Y18" i="49"/>
  <c r="X18" i="49"/>
  <c r="P18" i="49"/>
  <c r="Q18" i="49" s="1"/>
  <c r="O18" i="49"/>
  <c r="M18" i="49"/>
  <c r="H18" i="49"/>
  <c r="C18" i="49"/>
  <c r="AD17" i="49"/>
  <c r="J17" i="49" s="1"/>
  <c r="AB17" i="49"/>
  <c r="Y17" i="49"/>
  <c r="X17" i="49"/>
  <c r="P17" i="49"/>
  <c r="O17" i="49"/>
  <c r="Q17" i="49" s="1"/>
  <c r="M17" i="49"/>
  <c r="H17" i="49"/>
  <c r="C17" i="49"/>
  <c r="AB16" i="49"/>
  <c r="AD16" i="49" s="1"/>
  <c r="J16" i="49" s="1"/>
  <c r="Y16" i="49"/>
  <c r="X16" i="49"/>
  <c r="P16" i="49"/>
  <c r="O16" i="49"/>
  <c r="Q16" i="49" s="1"/>
  <c r="M16" i="49"/>
  <c r="H16" i="49"/>
  <c r="C16" i="49"/>
  <c r="AB15" i="49"/>
  <c r="AD15" i="49" s="1"/>
  <c r="J15" i="49" s="1"/>
  <c r="Y15" i="49"/>
  <c r="X15" i="49"/>
  <c r="P15" i="49"/>
  <c r="O15" i="49"/>
  <c r="Q15" i="49" s="1"/>
  <c r="M15" i="49"/>
  <c r="H15" i="49"/>
  <c r="C15" i="49"/>
  <c r="AB14" i="49"/>
  <c r="AD14" i="49" s="1"/>
  <c r="J14" i="49" s="1"/>
  <c r="Y14" i="49"/>
  <c r="X14" i="49"/>
  <c r="P14" i="49"/>
  <c r="O14" i="49"/>
  <c r="Q14" i="49" s="1"/>
  <c r="M14" i="49"/>
  <c r="H14" i="49"/>
  <c r="C14" i="49"/>
  <c r="AB13" i="49"/>
  <c r="AD13" i="49" s="1"/>
  <c r="J13" i="49" s="1"/>
  <c r="Y13" i="49"/>
  <c r="X13" i="49"/>
  <c r="Q13" i="49"/>
  <c r="P13" i="49"/>
  <c r="O13" i="49"/>
  <c r="M13" i="49"/>
  <c r="H13" i="49"/>
  <c r="C13" i="49"/>
  <c r="AB12" i="49"/>
  <c r="AD12" i="49" s="1"/>
  <c r="J12" i="49" s="1"/>
  <c r="Y12" i="49"/>
  <c r="X12" i="49"/>
  <c r="P12" i="49"/>
  <c r="O12" i="49"/>
  <c r="Q12" i="49" s="1"/>
  <c r="M12" i="49"/>
  <c r="H12" i="49"/>
  <c r="C12" i="49"/>
  <c r="AB11" i="49"/>
  <c r="AD11" i="49" s="1"/>
  <c r="J11" i="49" s="1"/>
  <c r="Y11" i="49"/>
  <c r="X11" i="49"/>
  <c r="P11" i="49"/>
  <c r="O11" i="49"/>
  <c r="Q11" i="49" s="1"/>
  <c r="M11" i="49"/>
  <c r="H11" i="49"/>
  <c r="C11" i="49"/>
  <c r="AB10" i="49"/>
  <c r="AD10" i="49" s="1"/>
  <c r="J10" i="49" s="1"/>
  <c r="Y10" i="49"/>
  <c r="X10" i="49"/>
  <c r="P10" i="49"/>
  <c r="Q10" i="49" s="1"/>
  <c r="O10" i="49"/>
  <c r="M10" i="49"/>
  <c r="H10" i="49"/>
  <c r="C10" i="49"/>
  <c r="AD9" i="49"/>
  <c r="J9" i="49" s="1"/>
  <c r="AB9" i="49"/>
  <c r="Y9" i="49"/>
  <c r="X9" i="49"/>
  <c r="P9" i="49"/>
  <c r="O9" i="49"/>
  <c r="Q9" i="49" s="1"/>
  <c r="M9" i="49"/>
  <c r="H9" i="49"/>
  <c r="C9" i="49"/>
  <c r="AB8" i="49"/>
  <c r="AD8" i="49" s="1"/>
  <c r="J8" i="49" s="1"/>
  <c r="Y8" i="49"/>
  <c r="X8" i="49"/>
  <c r="P8" i="49"/>
  <c r="O8" i="49"/>
  <c r="Q8" i="49" s="1"/>
  <c r="M8" i="49"/>
  <c r="H8" i="49"/>
  <c r="C8" i="49"/>
  <c r="AB7" i="49"/>
  <c r="AD7" i="49" s="1"/>
  <c r="J7" i="49" s="1"/>
  <c r="Y7" i="49"/>
  <c r="X7" i="49"/>
  <c r="P7" i="49"/>
  <c r="O7" i="49"/>
  <c r="Q7" i="49" s="1"/>
  <c r="M7" i="49"/>
  <c r="H7" i="49"/>
  <c r="C7" i="49"/>
  <c r="AB6" i="49"/>
  <c r="AD6" i="49" s="1"/>
  <c r="J6" i="49" s="1"/>
  <c r="Y6" i="49"/>
  <c r="X6" i="49"/>
  <c r="P6" i="49"/>
  <c r="O6" i="49"/>
  <c r="Q6" i="49" s="1"/>
  <c r="M6" i="49"/>
  <c r="H6" i="49"/>
  <c r="C6" i="49"/>
  <c r="AB5" i="49"/>
  <c r="AD5" i="49" s="1"/>
  <c r="J5" i="49" s="1"/>
  <c r="Y5" i="49"/>
  <c r="X5" i="49"/>
  <c r="Q5" i="49"/>
  <c r="P5" i="49"/>
  <c r="O5" i="49"/>
  <c r="M5" i="49"/>
  <c r="H5" i="49"/>
  <c r="C5" i="49"/>
  <c r="AB4" i="49"/>
  <c r="AD4" i="49" s="1"/>
  <c r="Y4" i="49"/>
  <c r="X4" i="49"/>
  <c r="P4" i="49"/>
  <c r="O4" i="49"/>
  <c r="Q4" i="49" s="1"/>
  <c r="M4" i="49"/>
  <c r="H4" i="49"/>
  <c r="C4" i="49"/>
  <c r="AG3" i="49"/>
  <c r="AF3" i="49"/>
  <c r="W3" i="49"/>
  <c r="X3" i="49" s="1"/>
  <c r="V3" i="49"/>
  <c r="U3" i="49"/>
  <c r="T3" i="49"/>
  <c r="O3" i="49"/>
  <c r="G3" i="49"/>
  <c r="H3" i="49" s="1"/>
  <c r="F3" i="49"/>
  <c r="D3" i="49"/>
  <c r="C3" i="49"/>
  <c r="A2" i="49"/>
  <c r="A1" i="49"/>
  <c r="AB32" i="48"/>
  <c r="AD32" i="48" s="1"/>
  <c r="J32" i="48" s="1"/>
  <c r="Y32" i="48"/>
  <c r="X32" i="48"/>
  <c r="V32" i="48"/>
  <c r="U32" i="48"/>
  <c r="T32" i="48"/>
  <c r="P32" i="48"/>
  <c r="O32" i="48"/>
  <c r="Q32" i="48" s="1"/>
  <c r="M32" i="48"/>
  <c r="H32" i="48"/>
  <c r="C32" i="48"/>
  <c r="AB31" i="48"/>
  <c r="AD31" i="48" s="1"/>
  <c r="J31" i="48" s="1"/>
  <c r="Y31" i="48"/>
  <c r="X31" i="48"/>
  <c r="P31" i="48"/>
  <c r="O31" i="48"/>
  <c r="Q31" i="48" s="1"/>
  <c r="M31" i="48"/>
  <c r="H31" i="48"/>
  <c r="C31" i="48"/>
  <c r="AB30" i="48"/>
  <c r="AD30" i="48" s="1"/>
  <c r="J30" i="48" s="1"/>
  <c r="Y30" i="48"/>
  <c r="X30" i="48"/>
  <c r="P30" i="48"/>
  <c r="O30" i="48"/>
  <c r="Q30" i="48" s="1"/>
  <c r="M30" i="48"/>
  <c r="H30" i="48"/>
  <c r="C30" i="48"/>
  <c r="AB29" i="48"/>
  <c r="AD29" i="48" s="1"/>
  <c r="J29" i="48" s="1"/>
  <c r="Y29" i="48"/>
  <c r="X29" i="48"/>
  <c r="Q29" i="48"/>
  <c r="P29" i="48"/>
  <c r="O29" i="48"/>
  <c r="M29" i="48"/>
  <c r="H29" i="48"/>
  <c r="C29" i="48"/>
  <c r="AB28" i="48"/>
  <c r="AD28" i="48" s="1"/>
  <c r="J28" i="48" s="1"/>
  <c r="Y28" i="48"/>
  <c r="X28" i="48"/>
  <c r="P28" i="48"/>
  <c r="O28" i="48"/>
  <c r="Q28" i="48" s="1"/>
  <c r="M28" i="48"/>
  <c r="H28" i="48"/>
  <c r="C28" i="48"/>
  <c r="AB27" i="48"/>
  <c r="AD27" i="48" s="1"/>
  <c r="J27" i="48" s="1"/>
  <c r="Y27" i="48"/>
  <c r="X27" i="48"/>
  <c r="P27" i="48"/>
  <c r="O27" i="48"/>
  <c r="Q27" i="48" s="1"/>
  <c r="M27" i="48"/>
  <c r="H27" i="48"/>
  <c r="C27" i="48"/>
  <c r="AB26" i="48"/>
  <c r="AD26" i="48" s="1"/>
  <c r="J26" i="48" s="1"/>
  <c r="Y26" i="48"/>
  <c r="X26" i="48"/>
  <c r="P26" i="48"/>
  <c r="Q26" i="48" s="1"/>
  <c r="O26" i="48"/>
  <c r="M26" i="48"/>
  <c r="H26" i="48"/>
  <c r="C26" i="48"/>
  <c r="AD25" i="48"/>
  <c r="J25" i="48" s="1"/>
  <c r="AB25" i="48"/>
  <c r="Y25" i="48"/>
  <c r="X25" i="48"/>
  <c r="P25" i="48"/>
  <c r="O25" i="48"/>
  <c r="Q25" i="48" s="1"/>
  <c r="M25" i="48"/>
  <c r="H25" i="48"/>
  <c r="C25" i="48"/>
  <c r="AB24" i="48"/>
  <c r="AD24" i="48" s="1"/>
  <c r="J24" i="48" s="1"/>
  <c r="Y24" i="48"/>
  <c r="X24" i="48"/>
  <c r="P24" i="48"/>
  <c r="O24" i="48"/>
  <c r="Q24" i="48" s="1"/>
  <c r="M24" i="48"/>
  <c r="H24" i="48"/>
  <c r="C24" i="48"/>
  <c r="AB23" i="48"/>
  <c r="AD23" i="48" s="1"/>
  <c r="J23" i="48" s="1"/>
  <c r="Y23" i="48"/>
  <c r="X23" i="48"/>
  <c r="P23" i="48"/>
  <c r="O23" i="48"/>
  <c r="Q23" i="48" s="1"/>
  <c r="M23" i="48"/>
  <c r="H23" i="48"/>
  <c r="C23" i="48"/>
  <c r="AB22" i="48"/>
  <c r="AD22" i="48" s="1"/>
  <c r="J22" i="48" s="1"/>
  <c r="Y22" i="48"/>
  <c r="X22" i="48"/>
  <c r="P22" i="48"/>
  <c r="O22" i="48"/>
  <c r="Q22" i="48" s="1"/>
  <c r="M22" i="48"/>
  <c r="H22" i="48"/>
  <c r="C22" i="48"/>
  <c r="AB21" i="48"/>
  <c r="AD21" i="48" s="1"/>
  <c r="J21" i="48" s="1"/>
  <c r="Y21" i="48"/>
  <c r="X21" i="48"/>
  <c r="Q21" i="48"/>
  <c r="P21" i="48"/>
  <c r="O21" i="48"/>
  <c r="M21" i="48"/>
  <c r="H21" i="48"/>
  <c r="C21" i="48"/>
  <c r="AB20" i="48"/>
  <c r="AD20" i="48" s="1"/>
  <c r="J20" i="48" s="1"/>
  <c r="Y20" i="48"/>
  <c r="X20" i="48"/>
  <c r="P20" i="48"/>
  <c r="O20" i="48"/>
  <c r="Q20" i="48" s="1"/>
  <c r="M20" i="48"/>
  <c r="H20" i="48"/>
  <c r="C20" i="48"/>
  <c r="AB19" i="48"/>
  <c r="AD19" i="48" s="1"/>
  <c r="J19" i="48" s="1"/>
  <c r="Y19" i="48"/>
  <c r="X19" i="48"/>
  <c r="P19" i="48"/>
  <c r="O19" i="48"/>
  <c r="Q19" i="48" s="1"/>
  <c r="M19" i="48"/>
  <c r="H19" i="48"/>
  <c r="C19" i="48"/>
  <c r="AB18" i="48"/>
  <c r="AD18" i="48" s="1"/>
  <c r="J18" i="48" s="1"/>
  <c r="Y18" i="48"/>
  <c r="X18" i="48"/>
  <c r="P18" i="48"/>
  <c r="Q18" i="48" s="1"/>
  <c r="O18" i="48"/>
  <c r="M18" i="48"/>
  <c r="H18" i="48"/>
  <c r="C18" i="48"/>
  <c r="AD17" i="48"/>
  <c r="J17" i="48" s="1"/>
  <c r="AB17" i="48"/>
  <c r="Y17" i="48"/>
  <c r="X17" i="48"/>
  <c r="P17" i="48"/>
  <c r="O17" i="48"/>
  <c r="Q17" i="48" s="1"/>
  <c r="M17" i="48"/>
  <c r="H17" i="48"/>
  <c r="C17" i="48"/>
  <c r="AB16" i="48"/>
  <c r="AD16" i="48" s="1"/>
  <c r="J16" i="48" s="1"/>
  <c r="Y16" i="48"/>
  <c r="X16" i="48"/>
  <c r="P16" i="48"/>
  <c r="O16" i="48"/>
  <c r="Q16" i="48" s="1"/>
  <c r="M16" i="48"/>
  <c r="H16" i="48"/>
  <c r="C16" i="48"/>
  <c r="AB15" i="48"/>
  <c r="AD15" i="48" s="1"/>
  <c r="J15" i="48" s="1"/>
  <c r="Y15" i="48"/>
  <c r="X15" i="48"/>
  <c r="P15" i="48"/>
  <c r="O15" i="48"/>
  <c r="Q15" i="48" s="1"/>
  <c r="M15" i="48"/>
  <c r="H15" i="48"/>
  <c r="C15" i="48"/>
  <c r="AB14" i="48"/>
  <c r="AD14" i="48" s="1"/>
  <c r="J14" i="48" s="1"/>
  <c r="Y14" i="48"/>
  <c r="X14" i="48"/>
  <c r="P14" i="48"/>
  <c r="O14" i="48"/>
  <c r="Q14" i="48" s="1"/>
  <c r="M14" i="48"/>
  <c r="H14" i="48"/>
  <c r="C14" i="48"/>
  <c r="AB13" i="48"/>
  <c r="AD13" i="48" s="1"/>
  <c r="J13" i="48" s="1"/>
  <c r="Y13" i="48"/>
  <c r="X13" i="48"/>
  <c r="Q13" i="48"/>
  <c r="P13" i="48"/>
  <c r="O13" i="48"/>
  <c r="M13" i="48"/>
  <c r="H13" i="48"/>
  <c r="C13" i="48"/>
  <c r="AB12" i="48"/>
  <c r="AD12" i="48" s="1"/>
  <c r="J12" i="48" s="1"/>
  <c r="Y12" i="48"/>
  <c r="X12" i="48"/>
  <c r="P12" i="48"/>
  <c r="O12" i="48"/>
  <c r="Q12" i="48" s="1"/>
  <c r="M12" i="48"/>
  <c r="H12" i="48"/>
  <c r="C12" i="48"/>
  <c r="AB11" i="48"/>
  <c r="AD11" i="48" s="1"/>
  <c r="J11" i="48" s="1"/>
  <c r="Y11" i="48"/>
  <c r="X11" i="48"/>
  <c r="P11" i="48"/>
  <c r="O11" i="48"/>
  <c r="Q11" i="48" s="1"/>
  <c r="M11" i="48"/>
  <c r="H11" i="48"/>
  <c r="C11" i="48"/>
  <c r="AB10" i="48"/>
  <c r="AD10" i="48" s="1"/>
  <c r="J10" i="48" s="1"/>
  <c r="Y10" i="48"/>
  <c r="X10" i="48"/>
  <c r="P10" i="48"/>
  <c r="Q10" i="48" s="1"/>
  <c r="O10" i="48"/>
  <c r="M10" i="48"/>
  <c r="H10" i="48"/>
  <c r="C10" i="48"/>
  <c r="AD9" i="48"/>
  <c r="J9" i="48" s="1"/>
  <c r="AB9" i="48"/>
  <c r="Y9" i="48"/>
  <c r="X9" i="48"/>
  <c r="P9" i="48"/>
  <c r="O9" i="48"/>
  <c r="Q9" i="48" s="1"/>
  <c r="M9" i="48"/>
  <c r="H9" i="48"/>
  <c r="C9" i="48"/>
  <c r="AB8" i="48"/>
  <c r="AD8" i="48" s="1"/>
  <c r="J8" i="48" s="1"/>
  <c r="Y8" i="48"/>
  <c r="X8" i="48"/>
  <c r="P8" i="48"/>
  <c r="O8" i="48"/>
  <c r="Q8" i="48" s="1"/>
  <c r="M8" i="48"/>
  <c r="H8" i="48"/>
  <c r="C8" i="48"/>
  <c r="AB7" i="48"/>
  <c r="AD7" i="48" s="1"/>
  <c r="J7" i="48" s="1"/>
  <c r="Y7" i="48"/>
  <c r="X7" i="48"/>
  <c r="P7" i="48"/>
  <c r="O7" i="48"/>
  <c r="Q7" i="48" s="1"/>
  <c r="M7" i="48"/>
  <c r="H7" i="48"/>
  <c r="C7" i="48"/>
  <c r="AB6" i="48"/>
  <c r="AD6" i="48" s="1"/>
  <c r="J6" i="48" s="1"/>
  <c r="Y6" i="48"/>
  <c r="X6" i="48"/>
  <c r="P6" i="48"/>
  <c r="O6" i="48"/>
  <c r="Q6" i="48" s="1"/>
  <c r="M6" i="48"/>
  <c r="H6" i="48"/>
  <c r="C6" i="48"/>
  <c r="AB5" i="48"/>
  <c r="AD5" i="48" s="1"/>
  <c r="J5" i="48" s="1"/>
  <c r="Y5" i="48"/>
  <c r="X5" i="48"/>
  <c r="Q5" i="48"/>
  <c r="P5" i="48"/>
  <c r="O5" i="48"/>
  <c r="M5" i="48"/>
  <c r="H5" i="48"/>
  <c r="C5" i="48"/>
  <c r="AB4" i="48"/>
  <c r="AD4" i="48" s="1"/>
  <c r="Y4" i="48"/>
  <c r="X4" i="48"/>
  <c r="P4" i="48"/>
  <c r="O4" i="48"/>
  <c r="Q4" i="48" s="1"/>
  <c r="M4" i="48"/>
  <c r="H4" i="48"/>
  <c r="C4" i="48"/>
  <c r="AG3" i="48"/>
  <c r="AF3" i="48"/>
  <c r="W3" i="48"/>
  <c r="X3" i="48" s="1"/>
  <c r="V3" i="48"/>
  <c r="U3" i="48"/>
  <c r="T3" i="48"/>
  <c r="O3" i="48"/>
  <c r="G3" i="48"/>
  <c r="H3" i="48" s="1"/>
  <c r="F3" i="48"/>
  <c r="D3" i="48"/>
  <c r="C3" i="48"/>
  <c r="A2" i="48"/>
  <c r="A1" i="48"/>
  <c r="AB32" i="47"/>
  <c r="AD32" i="47" s="1"/>
  <c r="J32" i="47" s="1"/>
  <c r="Y32" i="47"/>
  <c r="X32" i="47"/>
  <c r="V32" i="47"/>
  <c r="U32" i="47"/>
  <c r="T32" i="47"/>
  <c r="P32" i="47"/>
  <c r="O32" i="47"/>
  <c r="Q32" i="47" s="1"/>
  <c r="M32" i="47"/>
  <c r="H32" i="47"/>
  <c r="C32" i="47"/>
  <c r="AB31" i="47"/>
  <c r="AD31" i="47" s="1"/>
  <c r="J31" i="47" s="1"/>
  <c r="Y31" i="47"/>
  <c r="X31" i="47"/>
  <c r="P31" i="47"/>
  <c r="O31" i="47"/>
  <c r="Q31" i="47" s="1"/>
  <c r="M31" i="47"/>
  <c r="H31" i="47"/>
  <c r="C31" i="47"/>
  <c r="AB30" i="47"/>
  <c r="AD30" i="47" s="1"/>
  <c r="J30" i="47" s="1"/>
  <c r="Y30" i="47"/>
  <c r="X30" i="47"/>
  <c r="P30" i="47"/>
  <c r="O30" i="47"/>
  <c r="Q30" i="47" s="1"/>
  <c r="M30" i="47"/>
  <c r="H30" i="47"/>
  <c r="C30" i="47"/>
  <c r="AB29" i="47"/>
  <c r="AD29" i="47" s="1"/>
  <c r="J29" i="47" s="1"/>
  <c r="Y29" i="47"/>
  <c r="X29" i="47"/>
  <c r="Q29" i="47"/>
  <c r="P29" i="47"/>
  <c r="O29" i="47"/>
  <c r="M29" i="47"/>
  <c r="H29" i="47"/>
  <c r="C29" i="47"/>
  <c r="AB28" i="47"/>
  <c r="AD28" i="47" s="1"/>
  <c r="J28" i="47" s="1"/>
  <c r="Y28" i="47"/>
  <c r="X28" i="47"/>
  <c r="P28" i="47"/>
  <c r="O28" i="47"/>
  <c r="Q28" i="47" s="1"/>
  <c r="M28" i="47"/>
  <c r="H28" i="47"/>
  <c r="C28" i="47"/>
  <c r="AB27" i="47"/>
  <c r="AD27" i="47" s="1"/>
  <c r="J27" i="47" s="1"/>
  <c r="Y27" i="47"/>
  <c r="X27" i="47"/>
  <c r="P27" i="47"/>
  <c r="O27" i="47"/>
  <c r="Q27" i="47" s="1"/>
  <c r="M27" i="47"/>
  <c r="H27" i="47"/>
  <c r="C27" i="47"/>
  <c r="AB26" i="47"/>
  <c r="AD26" i="47" s="1"/>
  <c r="J26" i="47" s="1"/>
  <c r="Y26" i="47"/>
  <c r="X26" i="47"/>
  <c r="P26" i="47"/>
  <c r="Q26" i="47" s="1"/>
  <c r="O26" i="47"/>
  <c r="M26" i="47"/>
  <c r="H26" i="47"/>
  <c r="C26" i="47"/>
  <c r="AD25" i="47"/>
  <c r="J25" i="47" s="1"/>
  <c r="AB25" i="47"/>
  <c r="Y25" i="47"/>
  <c r="X25" i="47"/>
  <c r="P25" i="47"/>
  <c r="O25" i="47"/>
  <c r="Q25" i="47" s="1"/>
  <c r="M25" i="47"/>
  <c r="H25" i="47"/>
  <c r="C25" i="47"/>
  <c r="AB24" i="47"/>
  <c r="AD24" i="47" s="1"/>
  <c r="J24" i="47" s="1"/>
  <c r="Y24" i="47"/>
  <c r="X24" i="47"/>
  <c r="P24" i="47"/>
  <c r="O24" i="47"/>
  <c r="Q24" i="47" s="1"/>
  <c r="M24" i="47"/>
  <c r="H24" i="47"/>
  <c r="C24" i="47"/>
  <c r="AB23" i="47"/>
  <c r="AD23" i="47" s="1"/>
  <c r="J23" i="47" s="1"/>
  <c r="Y23" i="47"/>
  <c r="X23" i="47"/>
  <c r="P23" i="47"/>
  <c r="O23" i="47"/>
  <c r="Q23" i="47" s="1"/>
  <c r="M23" i="47"/>
  <c r="H23" i="47"/>
  <c r="C23" i="47"/>
  <c r="AB22" i="47"/>
  <c r="AD22" i="47" s="1"/>
  <c r="J22" i="47" s="1"/>
  <c r="Y22" i="47"/>
  <c r="X22" i="47"/>
  <c r="P22" i="47"/>
  <c r="O22" i="47"/>
  <c r="Q22" i="47" s="1"/>
  <c r="M22" i="47"/>
  <c r="H22" i="47"/>
  <c r="C22" i="47"/>
  <c r="AB21" i="47"/>
  <c r="AD21" i="47" s="1"/>
  <c r="J21" i="47" s="1"/>
  <c r="Y21" i="47"/>
  <c r="X21" i="47"/>
  <c r="Q21" i="47"/>
  <c r="P21" i="47"/>
  <c r="O21" i="47"/>
  <c r="M21" i="47"/>
  <c r="H21" i="47"/>
  <c r="C21" i="47"/>
  <c r="AB20" i="47"/>
  <c r="AD20" i="47" s="1"/>
  <c r="J20" i="47" s="1"/>
  <c r="Y20" i="47"/>
  <c r="X20" i="47"/>
  <c r="P20" i="47"/>
  <c r="O20" i="47"/>
  <c r="Q20" i="47" s="1"/>
  <c r="M20" i="47"/>
  <c r="H20" i="47"/>
  <c r="C20" i="47"/>
  <c r="AB19" i="47"/>
  <c r="AD19" i="47" s="1"/>
  <c r="J19" i="47" s="1"/>
  <c r="Y19" i="47"/>
  <c r="X19" i="47"/>
  <c r="P19" i="47"/>
  <c r="O19" i="47"/>
  <c r="Q19" i="47" s="1"/>
  <c r="M19" i="47"/>
  <c r="H19" i="47"/>
  <c r="C19" i="47"/>
  <c r="AB18" i="47"/>
  <c r="AD18" i="47" s="1"/>
  <c r="J18" i="47" s="1"/>
  <c r="Y18" i="47"/>
  <c r="X18" i="47"/>
  <c r="P18" i="47"/>
  <c r="Q18" i="47" s="1"/>
  <c r="O18" i="47"/>
  <c r="M18" i="47"/>
  <c r="H18" i="47"/>
  <c r="C18" i="47"/>
  <c r="AD17" i="47"/>
  <c r="J17" i="47" s="1"/>
  <c r="AB17" i="47"/>
  <c r="Y17" i="47"/>
  <c r="X17" i="47"/>
  <c r="P17" i="47"/>
  <c r="O17" i="47"/>
  <c r="Q17" i="47" s="1"/>
  <c r="M17" i="47"/>
  <c r="H17" i="47"/>
  <c r="C17" i="47"/>
  <c r="AB16" i="47"/>
  <c r="AD16" i="47" s="1"/>
  <c r="J16" i="47" s="1"/>
  <c r="Y16" i="47"/>
  <c r="X16" i="47"/>
  <c r="P16" i="47"/>
  <c r="O16" i="47"/>
  <c r="Q16" i="47" s="1"/>
  <c r="M16" i="47"/>
  <c r="H16" i="47"/>
  <c r="C16" i="47"/>
  <c r="AB15" i="47"/>
  <c r="AD15" i="47" s="1"/>
  <c r="J15" i="47" s="1"/>
  <c r="Y15" i="47"/>
  <c r="X15" i="47"/>
  <c r="P15" i="47"/>
  <c r="O15" i="47"/>
  <c r="Q15" i="47" s="1"/>
  <c r="M15" i="47"/>
  <c r="H15" i="47"/>
  <c r="C15" i="47"/>
  <c r="AB14" i="47"/>
  <c r="AD14" i="47" s="1"/>
  <c r="J14" i="47" s="1"/>
  <c r="Y14" i="47"/>
  <c r="X14" i="47"/>
  <c r="P14" i="47"/>
  <c r="O14" i="47"/>
  <c r="Q14" i="47" s="1"/>
  <c r="M14" i="47"/>
  <c r="H14" i="47"/>
  <c r="C14" i="47"/>
  <c r="AB13" i="47"/>
  <c r="AD13" i="47" s="1"/>
  <c r="J13" i="47" s="1"/>
  <c r="Y13" i="47"/>
  <c r="X13" i="47"/>
  <c r="Q13" i="47"/>
  <c r="P13" i="47"/>
  <c r="O13" i="47"/>
  <c r="M13" i="47"/>
  <c r="H13" i="47"/>
  <c r="C13" i="47"/>
  <c r="AB12" i="47"/>
  <c r="AD12" i="47" s="1"/>
  <c r="J12" i="47" s="1"/>
  <c r="Y12" i="47"/>
  <c r="X12" i="47"/>
  <c r="P12" i="47"/>
  <c r="O12" i="47"/>
  <c r="Q12" i="47" s="1"/>
  <c r="M12" i="47"/>
  <c r="H12" i="47"/>
  <c r="C12" i="47"/>
  <c r="AB11" i="47"/>
  <c r="AD11" i="47" s="1"/>
  <c r="J11" i="47" s="1"/>
  <c r="Y11" i="47"/>
  <c r="X11" i="47"/>
  <c r="P11" i="47"/>
  <c r="O11" i="47"/>
  <c r="Q11" i="47" s="1"/>
  <c r="M11" i="47"/>
  <c r="H11" i="47"/>
  <c r="C11" i="47"/>
  <c r="AB10" i="47"/>
  <c r="AD10" i="47" s="1"/>
  <c r="J10" i="47" s="1"/>
  <c r="Y10" i="47"/>
  <c r="X10" i="47"/>
  <c r="P10" i="47"/>
  <c r="Q10" i="47" s="1"/>
  <c r="O10" i="47"/>
  <c r="M10" i="47"/>
  <c r="H10" i="47"/>
  <c r="C10" i="47"/>
  <c r="AD9" i="47"/>
  <c r="J9" i="47" s="1"/>
  <c r="AB9" i="47"/>
  <c r="Y9" i="47"/>
  <c r="X9" i="47"/>
  <c r="P9" i="47"/>
  <c r="O9" i="47"/>
  <c r="Q9" i="47" s="1"/>
  <c r="M9" i="47"/>
  <c r="H9" i="47"/>
  <c r="C9" i="47"/>
  <c r="AB8" i="47"/>
  <c r="AD8" i="47" s="1"/>
  <c r="J8" i="47" s="1"/>
  <c r="Y8" i="47"/>
  <c r="X8" i="47"/>
  <c r="P8" i="47"/>
  <c r="O8" i="47"/>
  <c r="Q8" i="47" s="1"/>
  <c r="M8" i="47"/>
  <c r="H8" i="47"/>
  <c r="C8" i="47"/>
  <c r="AB7" i="47"/>
  <c r="AD7" i="47" s="1"/>
  <c r="J7" i="47" s="1"/>
  <c r="Y7" i="47"/>
  <c r="X7" i="47"/>
  <c r="P7" i="47"/>
  <c r="O7" i="47"/>
  <c r="Q7" i="47" s="1"/>
  <c r="M7" i="47"/>
  <c r="H7" i="47"/>
  <c r="C7" i="47"/>
  <c r="AB6" i="47"/>
  <c r="AD6" i="47" s="1"/>
  <c r="J6" i="47" s="1"/>
  <c r="Y6" i="47"/>
  <c r="X6" i="47"/>
  <c r="P6" i="47"/>
  <c r="O6" i="47"/>
  <c r="Q6" i="47" s="1"/>
  <c r="M6" i="47"/>
  <c r="H6" i="47"/>
  <c r="C6" i="47"/>
  <c r="AB5" i="47"/>
  <c r="AD5" i="47" s="1"/>
  <c r="J5" i="47" s="1"/>
  <c r="Y5" i="47"/>
  <c r="X5" i="47"/>
  <c r="Q5" i="47"/>
  <c r="P5" i="47"/>
  <c r="O5" i="47"/>
  <c r="M5" i="47"/>
  <c r="H5" i="47"/>
  <c r="C5" i="47"/>
  <c r="AB4" i="47"/>
  <c r="AD4" i="47" s="1"/>
  <c r="Y4" i="47"/>
  <c r="X4" i="47"/>
  <c r="P4" i="47"/>
  <c r="O4" i="47"/>
  <c r="Q4" i="47" s="1"/>
  <c r="M4" i="47"/>
  <c r="H4" i="47"/>
  <c r="C4" i="47"/>
  <c r="AG3" i="47"/>
  <c r="AF3" i="47"/>
  <c r="W3" i="47"/>
  <c r="X3" i="47" s="1"/>
  <c r="V3" i="47"/>
  <c r="U3" i="47"/>
  <c r="T3" i="47"/>
  <c r="O3" i="47"/>
  <c r="G3" i="47"/>
  <c r="H3" i="47" s="1"/>
  <c r="F3" i="47"/>
  <c r="D3" i="47"/>
  <c r="C3" i="47"/>
  <c r="A2" i="47"/>
  <c r="A1" i="47"/>
  <c r="AB32" i="46"/>
  <c r="AD32" i="46" s="1"/>
  <c r="J32" i="46" s="1"/>
  <c r="Y32" i="46"/>
  <c r="X32" i="46"/>
  <c r="V32" i="46"/>
  <c r="U32" i="46"/>
  <c r="T32" i="46"/>
  <c r="P32" i="46"/>
  <c r="O32" i="46"/>
  <c r="Q32" i="46" s="1"/>
  <c r="M32" i="46"/>
  <c r="H32" i="46"/>
  <c r="C32" i="46"/>
  <c r="AB31" i="46"/>
  <c r="AD31" i="46" s="1"/>
  <c r="J31" i="46" s="1"/>
  <c r="Y31" i="46"/>
  <c r="X31" i="46"/>
  <c r="P31" i="46"/>
  <c r="O31" i="46"/>
  <c r="Q31" i="46" s="1"/>
  <c r="M31" i="46"/>
  <c r="H31" i="46"/>
  <c r="C31" i="46"/>
  <c r="AB30" i="46"/>
  <c r="AD30" i="46" s="1"/>
  <c r="J30" i="46" s="1"/>
  <c r="Y30" i="46"/>
  <c r="X30" i="46"/>
  <c r="P30" i="46"/>
  <c r="O30" i="46"/>
  <c r="Q30" i="46" s="1"/>
  <c r="M30" i="46"/>
  <c r="H30" i="46"/>
  <c r="C30" i="46"/>
  <c r="AB29" i="46"/>
  <c r="AD29" i="46" s="1"/>
  <c r="J29" i="46" s="1"/>
  <c r="Y29" i="46"/>
  <c r="X29" i="46"/>
  <c r="P29" i="46"/>
  <c r="Q29" i="46" s="1"/>
  <c r="O29" i="46"/>
  <c r="M29" i="46"/>
  <c r="H29" i="46"/>
  <c r="C29" i="46"/>
  <c r="AD28" i="46"/>
  <c r="J28" i="46" s="1"/>
  <c r="I28" i="46" s="1"/>
  <c r="AB28" i="46"/>
  <c r="Y28" i="46"/>
  <c r="X28" i="46"/>
  <c r="P28" i="46"/>
  <c r="O28" i="46"/>
  <c r="Q28" i="46" s="1"/>
  <c r="M28" i="46"/>
  <c r="K28" i="46"/>
  <c r="H28" i="46"/>
  <c r="C28" i="46"/>
  <c r="AB27" i="46"/>
  <c r="AD27" i="46" s="1"/>
  <c r="J27" i="46" s="1"/>
  <c r="Y27" i="46"/>
  <c r="X27" i="46"/>
  <c r="P27" i="46"/>
  <c r="O27" i="46"/>
  <c r="Q27" i="46" s="1"/>
  <c r="M27" i="46"/>
  <c r="H27" i="46"/>
  <c r="C27" i="46"/>
  <c r="AB26" i="46"/>
  <c r="AD26" i="46" s="1"/>
  <c r="J26" i="46" s="1"/>
  <c r="Y26" i="46"/>
  <c r="X26" i="46"/>
  <c r="P26" i="46"/>
  <c r="O26" i="46"/>
  <c r="Q26" i="46" s="1"/>
  <c r="M26" i="46"/>
  <c r="H26" i="46"/>
  <c r="C26" i="46"/>
  <c r="AB25" i="46"/>
  <c r="AD25" i="46" s="1"/>
  <c r="J25" i="46" s="1"/>
  <c r="Y25" i="46"/>
  <c r="X25" i="46"/>
  <c r="P25" i="46"/>
  <c r="O25" i="46"/>
  <c r="Q25" i="46" s="1"/>
  <c r="M25" i="46"/>
  <c r="H25" i="46"/>
  <c r="C25" i="46"/>
  <c r="AB24" i="46"/>
  <c r="AD24" i="46" s="1"/>
  <c r="J24" i="46" s="1"/>
  <c r="Y24" i="46"/>
  <c r="X24" i="46"/>
  <c r="Q24" i="46"/>
  <c r="P24" i="46"/>
  <c r="O24" i="46"/>
  <c r="M24" i="46"/>
  <c r="H24" i="46"/>
  <c r="C24" i="46"/>
  <c r="AB23" i="46"/>
  <c r="AD23" i="46" s="1"/>
  <c r="J23" i="46" s="1"/>
  <c r="Y23" i="46"/>
  <c r="X23" i="46"/>
  <c r="P23" i="46"/>
  <c r="O23" i="46"/>
  <c r="Q23" i="46" s="1"/>
  <c r="M23" i="46"/>
  <c r="H23" i="46"/>
  <c r="C23" i="46"/>
  <c r="AB22" i="46"/>
  <c r="AD22" i="46" s="1"/>
  <c r="J22" i="46" s="1"/>
  <c r="Y22" i="46"/>
  <c r="X22" i="46"/>
  <c r="P22" i="46"/>
  <c r="O22" i="46"/>
  <c r="Q22" i="46" s="1"/>
  <c r="M22" i="46"/>
  <c r="H22" i="46"/>
  <c r="C22" i="46"/>
  <c r="AB21" i="46"/>
  <c r="AD21" i="46" s="1"/>
  <c r="J21" i="46" s="1"/>
  <c r="Y21" i="46"/>
  <c r="X21" i="46"/>
  <c r="P21" i="46"/>
  <c r="Q21" i="46" s="1"/>
  <c r="O21" i="46"/>
  <c r="M21" i="46"/>
  <c r="H21" i="46"/>
  <c r="C21" i="46"/>
  <c r="AD20" i="46"/>
  <c r="J20" i="46" s="1"/>
  <c r="AB20" i="46"/>
  <c r="Y20" i="46"/>
  <c r="X20" i="46"/>
  <c r="P20" i="46"/>
  <c r="O20" i="46"/>
  <c r="Q20" i="46" s="1"/>
  <c r="M20" i="46"/>
  <c r="H20" i="46"/>
  <c r="C20" i="46"/>
  <c r="AB19" i="46"/>
  <c r="AD19" i="46" s="1"/>
  <c r="J19" i="46" s="1"/>
  <c r="K19" i="46" s="1"/>
  <c r="Y19" i="46"/>
  <c r="X19" i="46"/>
  <c r="P19" i="46"/>
  <c r="O19" i="46"/>
  <c r="Q19" i="46" s="1"/>
  <c r="M19" i="46"/>
  <c r="I19" i="46"/>
  <c r="H19" i="46"/>
  <c r="C19" i="46"/>
  <c r="AB18" i="46"/>
  <c r="AD18" i="46" s="1"/>
  <c r="J18" i="46" s="1"/>
  <c r="Y18" i="46"/>
  <c r="X18" i="46"/>
  <c r="P18" i="46"/>
  <c r="O18" i="46"/>
  <c r="M18" i="46"/>
  <c r="H18" i="46"/>
  <c r="C18" i="46"/>
  <c r="AB17" i="46"/>
  <c r="AD17" i="46" s="1"/>
  <c r="J17" i="46" s="1"/>
  <c r="Y17" i="46"/>
  <c r="X17" i="46"/>
  <c r="P17" i="46"/>
  <c r="O17" i="46"/>
  <c r="Q17" i="46" s="1"/>
  <c r="M17" i="46"/>
  <c r="H17" i="46"/>
  <c r="C17" i="46"/>
  <c r="AB16" i="46"/>
  <c r="AD16" i="46" s="1"/>
  <c r="J16" i="46" s="1"/>
  <c r="K16" i="46" s="1"/>
  <c r="Y16" i="46"/>
  <c r="X16" i="46"/>
  <c r="Q16" i="46"/>
  <c r="P16" i="46"/>
  <c r="O16" i="46"/>
  <c r="M16" i="46"/>
  <c r="H16" i="46"/>
  <c r="C16" i="46"/>
  <c r="AD15" i="46"/>
  <c r="J15" i="46" s="1"/>
  <c r="AB15" i="46"/>
  <c r="Y15" i="46"/>
  <c r="X15" i="46"/>
  <c r="P15" i="46"/>
  <c r="O15" i="46"/>
  <c r="Q15" i="46" s="1"/>
  <c r="M15" i="46"/>
  <c r="H15" i="46"/>
  <c r="C15" i="46"/>
  <c r="AB14" i="46"/>
  <c r="AD14" i="46" s="1"/>
  <c r="J14" i="46" s="1"/>
  <c r="I14" i="46" s="1"/>
  <c r="Y14" i="46"/>
  <c r="X14" i="46"/>
  <c r="P14" i="46"/>
  <c r="O14" i="46"/>
  <c r="Q14" i="46" s="1"/>
  <c r="M14" i="46"/>
  <c r="H14" i="46"/>
  <c r="C14" i="46"/>
  <c r="AB13" i="46"/>
  <c r="AD13" i="46" s="1"/>
  <c r="J13" i="46" s="1"/>
  <c r="Y13" i="46"/>
  <c r="X13" i="46"/>
  <c r="Q13" i="46"/>
  <c r="P13" i="46"/>
  <c r="O13" i="46"/>
  <c r="M13" i="46"/>
  <c r="H13" i="46"/>
  <c r="C13" i="46"/>
  <c r="AD12" i="46"/>
  <c r="J12" i="46" s="1"/>
  <c r="I12" i="46" s="1"/>
  <c r="AB12" i="46"/>
  <c r="Y12" i="46"/>
  <c r="X12" i="46"/>
  <c r="P12" i="46"/>
  <c r="O12" i="46"/>
  <c r="Q12" i="46" s="1"/>
  <c r="M12" i="46"/>
  <c r="H12" i="46"/>
  <c r="C12" i="46"/>
  <c r="AB11" i="46"/>
  <c r="AD11" i="46" s="1"/>
  <c r="J11" i="46" s="1"/>
  <c r="Y11" i="46"/>
  <c r="X11" i="46"/>
  <c r="P11" i="46"/>
  <c r="O11" i="46"/>
  <c r="Q11" i="46" s="1"/>
  <c r="M11" i="46"/>
  <c r="H11" i="46"/>
  <c r="C11" i="46"/>
  <c r="AB10" i="46"/>
  <c r="AD10" i="46" s="1"/>
  <c r="J10" i="46" s="1"/>
  <c r="Y10" i="46"/>
  <c r="X10" i="46"/>
  <c r="P10" i="46"/>
  <c r="O10" i="46"/>
  <c r="Q10" i="46" s="1"/>
  <c r="M10" i="46"/>
  <c r="H10" i="46"/>
  <c r="C10" i="46"/>
  <c r="AB9" i="46"/>
  <c r="AD9" i="46" s="1"/>
  <c r="J9" i="46" s="1"/>
  <c r="Y9" i="46"/>
  <c r="X9" i="46"/>
  <c r="P9" i="46"/>
  <c r="O9" i="46"/>
  <c r="Q9" i="46" s="1"/>
  <c r="M9" i="46"/>
  <c r="H9" i="46"/>
  <c r="C9" i="46"/>
  <c r="AB8" i="46"/>
  <c r="AD8" i="46" s="1"/>
  <c r="J8" i="46" s="1"/>
  <c r="K8" i="46" s="1"/>
  <c r="Y8" i="46"/>
  <c r="X8" i="46"/>
  <c r="Q8" i="46"/>
  <c r="P8" i="46"/>
  <c r="O8" i="46"/>
  <c r="M8" i="46"/>
  <c r="H8" i="46"/>
  <c r="C8" i="46"/>
  <c r="AB7" i="46"/>
  <c r="AD7" i="46" s="1"/>
  <c r="J7" i="46" s="1"/>
  <c r="Y7" i="46"/>
  <c r="X7" i="46"/>
  <c r="P7" i="46"/>
  <c r="O7" i="46"/>
  <c r="Q7" i="46" s="1"/>
  <c r="M7" i="46"/>
  <c r="H7" i="46"/>
  <c r="C7" i="46"/>
  <c r="AD6" i="46"/>
  <c r="AB6" i="46"/>
  <c r="Y6" i="46"/>
  <c r="X6" i="46"/>
  <c r="P6" i="46"/>
  <c r="O6" i="46"/>
  <c r="Q6" i="46" s="1"/>
  <c r="M6" i="46"/>
  <c r="J6" i="46"/>
  <c r="H6" i="46"/>
  <c r="C6" i="46"/>
  <c r="AB5" i="46"/>
  <c r="AD5" i="46" s="1"/>
  <c r="J5" i="46" s="1"/>
  <c r="Y5" i="46"/>
  <c r="X5" i="46"/>
  <c r="P5" i="46"/>
  <c r="Q5" i="46" s="1"/>
  <c r="O5" i="46"/>
  <c r="M5" i="46"/>
  <c r="H5" i="46"/>
  <c r="C5" i="46"/>
  <c r="AD4" i="46"/>
  <c r="J4" i="46" s="1"/>
  <c r="I4" i="46" s="1"/>
  <c r="AB4" i="46"/>
  <c r="Y4" i="46"/>
  <c r="X4" i="46"/>
  <c r="P4" i="46"/>
  <c r="O4" i="46"/>
  <c r="Q4" i="46" s="1"/>
  <c r="M4" i="46"/>
  <c r="H4" i="46"/>
  <c r="C4" i="46"/>
  <c r="AG3" i="46"/>
  <c r="AF3" i="46"/>
  <c r="X3" i="46"/>
  <c r="W3" i="46"/>
  <c r="V3" i="46"/>
  <c r="U3" i="46"/>
  <c r="T3" i="46"/>
  <c r="O3" i="46"/>
  <c r="G3" i="46"/>
  <c r="H3" i="46" s="1"/>
  <c r="F3" i="46"/>
  <c r="D3" i="46"/>
  <c r="C3" i="46"/>
  <c r="A2" i="46"/>
  <c r="A1" i="46"/>
  <c r="AD32" i="45"/>
  <c r="AB32" i="45"/>
  <c r="Y32" i="45"/>
  <c r="X32" i="45"/>
  <c r="V32" i="45"/>
  <c r="U32" i="45"/>
  <c r="T32" i="45"/>
  <c r="Q32" i="45"/>
  <c r="P32" i="45"/>
  <c r="O32" i="45"/>
  <c r="M32" i="45"/>
  <c r="J32" i="45"/>
  <c r="K32" i="45" s="1"/>
  <c r="H32" i="45"/>
  <c r="C32" i="45"/>
  <c r="AB31" i="45"/>
  <c r="AD31" i="45" s="1"/>
  <c r="J31" i="45" s="1"/>
  <c r="Y31" i="45"/>
  <c r="X31" i="45"/>
  <c r="P31" i="45"/>
  <c r="O31" i="45"/>
  <c r="Q31" i="45" s="1"/>
  <c r="M31" i="45"/>
  <c r="H31" i="45"/>
  <c r="C31" i="45"/>
  <c r="AB30" i="45"/>
  <c r="AD30" i="45" s="1"/>
  <c r="J30" i="45" s="1"/>
  <c r="Y30" i="45"/>
  <c r="X30" i="45"/>
  <c r="P30" i="45"/>
  <c r="O30" i="45"/>
  <c r="Q30" i="45" s="1"/>
  <c r="M30" i="45"/>
  <c r="H30" i="45"/>
  <c r="C30" i="45"/>
  <c r="AB29" i="45"/>
  <c r="AD29" i="45" s="1"/>
  <c r="Y29" i="45"/>
  <c r="X29" i="45"/>
  <c r="P29" i="45"/>
  <c r="Q29" i="45" s="1"/>
  <c r="O29" i="45"/>
  <c r="M29" i="45"/>
  <c r="J29" i="45"/>
  <c r="K29" i="45" s="1"/>
  <c r="H29" i="45"/>
  <c r="C29" i="45"/>
  <c r="AD28" i="45"/>
  <c r="J28" i="45" s="1"/>
  <c r="I28" i="45" s="1"/>
  <c r="AB28" i="45"/>
  <c r="Y28" i="45"/>
  <c r="X28" i="45"/>
  <c r="P28" i="45"/>
  <c r="O28" i="45"/>
  <c r="Q28" i="45" s="1"/>
  <c r="M28" i="45"/>
  <c r="K28" i="45"/>
  <c r="H28" i="45"/>
  <c r="C28" i="45"/>
  <c r="AB27" i="45"/>
  <c r="AD27" i="45" s="1"/>
  <c r="J27" i="45" s="1"/>
  <c r="Y27" i="45"/>
  <c r="X27" i="45"/>
  <c r="P27" i="45"/>
  <c r="O27" i="45"/>
  <c r="Q27" i="45" s="1"/>
  <c r="M27" i="45"/>
  <c r="H27" i="45"/>
  <c r="C27" i="45"/>
  <c r="AB26" i="45"/>
  <c r="AD26" i="45" s="1"/>
  <c r="J26" i="45" s="1"/>
  <c r="K26" i="45" s="1"/>
  <c r="Y26" i="45"/>
  <c r="X26" i="45"/>
  <c r="P26" i="45"/>
  <c r="O26" i="45"/>
  <c r="Q26" i="45" s="1"/>
  <c r="M26" i="45"/>
  <c r="I26" i="45"/>
  <c r="H26" i="45"/>
  <c r="C26" i="45"/>
  <c r="AB25" i="45"/>
  <c r="AD25" i="45" s="1"/>
  <c r="J25" i="45" s="1"/>
  <c r="Y25" i="45"/>
  <c r="X25" i="45"/>
  <c r="P25" i="45"/>
  <c r="O25" i="45"/>
  <c r="Q25" i="45" s="1"/>
  <c r="M25" i="45"/>
  <c r="H25" i="45"/>
  <c r="C25" i="45"/>
  <c r="AD24" i="45"/>
  <c r="J24" i="45" s="1"/>
  <c r="K24" i="45" s="1"/>
  <c r="AB24" i="45"/>
  <c r="Y24" i="45"/>
  <c r="X24" i="45"/>
  <c r="Q24" i="45"/>
  <c r="P24" i="45"/>
  <c r="O24" i="45"/>
  <c r="M24" i="45"/>
  <c r="I24" i="45"/>
  <c r="H24" i="45"/>
  <c r="C24" i="45"/>
  <c r="AB23" i="45"/>
  <c r="AD23" i="45" s="1"/>
  <c r="J23" i="45" s="1"/>
  <c r="Y23" i="45"/>
  <c r="X23" i="45"/>
  <c r="P23" i="45"/>
  <c r="O23" i="45"/>
  <c r="Q23" i="45" s="1"/>
  <c r="M23" i="45"/>
  <c r="H23" i="45"/>
  <c r="C23" i="45"/>
  <c r="AB22" i="45"/>
  <c r="AD22" i="45" s="1"/>
  <c r="Y22" i="45"/>
  <c r="X22" i="45"/>
  <c r="P22" i="45"/>
  <c r="O22" i="45"/>
  <c r="Q22" i="45" s="1"/>
  <c r="M22" i="45"/>
  <c r="H22" i="45"/>
  <c r="C22" i="45"/>
  <c r="AG3" i="45"/>
  <c r="AF3" i="45"/>
  <c r="W3" i="45"/>
  <c r="X3" i="45" s="1"/>
  <c r="V3" i="45"/>
  <c r="U3" i="45"/>
  <c r="T3" i="45"/>
  <c r="O3" i="45"/>
  <c r="G3" i="45"/>
  <c r="H3" i="45" s="1"/>
  <c r="F3" i="45"/>
  <c r="D3" i="45"/>
  <c r="C3" i="45"/>
  <c r="A2" i="45"/>
  <c r="A1" i="45"/>
  <c r="AB32" i="44"/>
  <c r="AD32" i="44" s="1"/>
  <c r="J32" i="44" s="1"/>
  <c r="Y32" i="44"/>
  <c r="X32" i="44"/>
  <c r="V32" i="44"/>
  <c r="U32" i="44"/>
  <c r="T32" i="44"/>
  <c r="P32" i="44"/>
  <c r="O32" i="44"/>
  <c r="Q32" i="44" s="1"/>
  <c r="M32" i="44"/>
  <c r="H32" i="44"/>
  <c r="C32" i="44"/>
  <c r="AD31" i="44"/>
  <c r="AB31" i="44"/>
  <c r="Y31" i="44"/>
  <c r="X31" i="44"/>
  <c r="P31" i="44"/>
  <c r="O31" i="44"/>
  <c r="M31" i="44"/>
  <c r="K31" i="44"/>
  <c r="J31" i="44"/>
  <c r="I31" i="44" s="1"/>
  <c r="H31" i="44"/>
  <c r="C31" i="44"/>
  <c r="AB30" i="44"/>
  <c r="AD30" i="44" s="1"/>
  <c r="J30" i="44" s="1"/>
  <c r="Y30" i="44"/>
  <c r="X30" i="44"/>
  <c r="Q30" i="44"/>
  <c r="P30" i="44"/>
  <c r="O30" i="44"/>
  <c r="M30" i="44"/>
  <c r="H30" i="44"/>
  <c r="C30" i="44"/>
  <c r="AB29" i="44"/>
  <c r="AD29" i="44" s="1"/>
  <c r="J29" i="44" s="1"/>
  <c r="Y29" i="44"/>
  <c r="X29" i="44"/>
  <c r="P29" i="44"/>
  <c r="O29" i="44"/>
  <c r="Q29" i="44" s="1"/>
  <c r="M29" i="44"/>
  <c r="H29" i="44"/>
  <c r="C29" i="44"/>
  <c r="AB28" i="44"/>
  <c r="AD28" i="44" s="1"/>
  <c r="J28" i="44" s="1"/>
  <c r="Y28" i="44"/>
  <c r="X28" i="44"/>
  <c r="P28" i="44"/>
  <c r="O28" i="44"/>
  <c r="Q28" i="44" s="1"/>
  <c r="M28" i="44"/>
  <c r="H28" i="44"/>
  <c r="C28" i="44"/>
  <c r="AB27" i="44"/>
  <c r="AD27" i="44" s="1"/>
  <c r="J27" i="44" s="1"/>
  <c r="Y27" i="44"/>
  <c r="X27" i="44"/>
  <c r="P27" i="44"/>
  <c r="Q27" i="44" s="1"/>
  <c r="O27" i="44"/>
  <c r="M27" i="44"/>
  <c r="H27" i="44"/>
  <c r="C27" i="44"/>
  <c r="AD26" i="44"/>
  <c r="J26" i="44" s="1"/>
  <c r="I26" i="44" s="1"/>
  <c r="AB26" i="44"/>
  <c r="Y26" i="44"/>
  <c r="X26" i="44"/>
  <c r="Q26" i="44"/>
  <c r="P26" i="44"/>
  <c r="O26" i="44"/>
  <c r="M26" i="44"/>
  <c r="K26" i="44"/>
  <c r="H26" i="44"/>
  <c r="C26" i="44"/>
  <c r="AB25" i="44"/>
  <c r="AD25" i="44" s="1"/>
  <c r="J25" i="44" s="1"/>
  <c r="K25" i="44" s="1"/>
  <c r="Y25" i="44"/>
  <c r="X25" i="44"/>
  <c r="P25" i="44"/>
  <c r="O25" i="44"/>
  <c r="Q25" i="44" s="1"/>
  <c r="M25" i="44"/>
  <c r="I25" i="44"/>
  <c r="H25" i="44"/>
  <c r="C25" i="44"/>
  <c r="AB24" i="44"/>
  <c r="AD24" i="44" s="1"/>
  <c r="J24" i="44" s="1"/>
  <c r="Y24" i="44"/>
  <c r="X24" i="44"/>
  <c r="P24" i="44"/>
  <c r="Q24" i="44" s="1"/>
  <c r="O24" i="44"/>
  <c r="M24" i="44"/>
  <c r="H24" i="44"/>
  <c r="C24" i="44"/>
  <c r="AD23" i="44"/>
  <c r="J23" i="44" s="1"/>
  <c r="I23" i="44" s="1"/>
  <c r="AB23" i="44"/>
  <c r="Y23" i="44"/>
  <c r="X23" i="44"/>
  <c r="P23" i="44"/>
  <c r="O23" i="44"/>
  <c r="Q23" i="44" s="1"/>
  <c r="M23" i="44"/>
  <c r="H23" i="44"/>
  <c r="C23" i="44"/>
  <c r="AB22" i="44"/>
  <c r="AD22" i="44" s="1"/>
  <c r="J22" i="44" s="1"/>
  <c r="Y22" i="44"/>
  <c r="X22" i="44"/>
  <c r="Q22" i="44"/>
  <c r="P22" i="44"/>
  <c r="O22" i="44"/>
  <c r="M22" i="44"/>
  <c r="H22" i="44"/>
  <c r="C22" i="44"/>
  <c r="AD21" i="44"/>
  <c r="J21" i="44" s="1"/>
  <c r="AB21" i="44"/>
  <c r="Y21" i="44"/>
  <c r="X21" i="44"/>
  <c r="P21" i="44"/>
  <c r="O21" i="44"/>
  <c r="Q21" i="44" s="1"/>
  <c r="M21" i="44"/>
  <c r="H21" i="44"/>
  <c r="C21" i="44"/>
  <c r="AB20" i="44"/>
  <c r="AD20" i="44" s="1"/>
  <c r="Y20" i="44"/>
  <c r="X20" i="44"/>
  <c r="P20" i="44"/>
  <c r="O20" i="44"/>
  <c r="Q20" i="44" s="1"/>
  <c r="M20" i="44"/>
  <c r="J20" i="44"/>
  <c r="H20" i="44"/>
  <c r="C20" i="44"/>
  <c r="AB19" i="44"/>
  <c r="AD19" i="44" s="1"/>
  <c r="J19" i="44" s="1"/>
  <c r="Y19" i="44"/>
  <c r="X19" i="44"/>
  <c r="Q19" i="44"/>
  <c r="P19" i="44"/>
  <c r="O19" i="44"/>
  <c r="M19" i="44"/>
  <c r="H19" i="44"/>
  <c r="C19" i="44"/>
  <c r="AD18" i="44"/>
  <c r="J18" i="44" s="1"/>
  <c r="AB18" i="44"/>
  <c r="Y18" i="44"/>
  <c r="X18" i="44"/>
  <c r="P18" i="44"/>
  <c r="O18" i="44"/>
  <c r="Q18" i="44" s="1"/>
  <c r="M18" i="44"/>
  <c r="H18" i="44"/>
  <c r="C18" i="44"/>
  <c r="AD17" i="44"/>
  <c r="AB17" i="44"/>
  <c r="Y17" i="44"/>
  <c r="X17" i="44"/>
  <c r="P17" i="44"/>
  <c r="O17" i="44"/>
  <c r="Q17" i="44" s="1"/>
  <c r="M17" i="44"/>
  <c r="H17" i="44"/>
  <c r="C17" i="44"/>
  <c r="AG3" i="44"/>
  <c r="AF3" i="44"/>
  <c r="X3" i="44"/>
  <c r="W3" i="44"/>
  <c r="V3" i="44"/>
  <c r="U3" i="44"/>
  <c r="T3" i="44"/>
  <c r="O3" i="44"/>
  <c r="G3" i="44"/>
  <c r="H3" i="44" s="1"/>
  <c r="F3" i="44"/>
  <c r="D3" i="44"/>
  <c r="C3" i="44"/>
  <c r="A2" i="44"/>
  <c r="A1" i="44"/>
  <c r="AD32" i="43"/>
  <c r="J32" i="43" s="1"/>
  <c r="AB32" i="43"/>
  <c r="Y32" i="43"/>
  <c r="X32" i="43"/>
  <c r="V32" i="43"/>
  <c r="U32" i="43"/>
  <c r="T32" i="43"/>
  <c r="P32" i="43"/>
  <c r="O32" i="43"/>
  <c r="Q32" i="43" s="1"/>
  <c r="M32" i="43"/>
  <c r="H32" i="43"/>
  <c r="C32" i="43"/>
  <c r="AB31" i="43"/>
  <c r="AD31" i="43" s="1"/>
  <c r="Y31" i="43"/>
  <c r="X31" i="43"/>
  <c r="P31" i="43"/>
  <c r="O31" i="43"/>
  <c r="Q31" i="43" s="1"/>
  <c r="M31" i="43"/>
  <c r="J31" i="43"/>
  <c r="H31" i="43"/>
  <c r="C31" i="43"/>
  <c r="AB30" i="43"/>
  <c r="AD30" i="43" s="1"/>
  <c r="J30" i="43" s="1"/>
  <c r="Y30" i="43"/>
  <c r="X30" i="43"/>
  <c r="Q30" i="43"/>
  <c r="P30" i="43"/>
  <c r="O30" i="43"/>
  <c r="M30" i="43"/>
  <c r="H30" i="43"/>
  <c r="C30" i="43"/>
  <c r="AB29" i="43"/>
  <c r="AD29" i="43" s="1"/>
  <c r="J29" i="43" s="1"/>
  <c r="Y29" i="43"/>
  <c r="X29" i="43"/>
  <c r="P29" i="43"/>
  <c r="O29" i="43"/>
  <c r="Q29" i="43" s="1"/>
  <c r="M29" i="43"/>
  <c r="H29" i="43"/>
  <c r="C29" i="43"/>
  <c r="AD28" i="43"/>
  <c r="J28" i="43" s="1"/>
  <c r="K28" i="43" s="1"/>
  <c r="AB28" i="43"/>
  <c r="Y28" i="43"/>
  <c r="X28" i="43"/>
  <c r="Q28" i="43"/>
  <c r="P28" i="43"/>
  <c r="O28" i="43"/>
  <c r="M28" i="43"/>
  <c r="I28" i="43"/>
  <c r="H28" i="43"/>
  <c r="C28" i="43"/>
  <c r="AB27" i="43"/>
  <c r="AD27" i="43" s="1"/>
  <c r="J27" i="43" s="1"/>
  <c r="Y27" i="43"/>
  <c r="X27" i="43"/>
  <c r="P27" i="43"/>
  <c r="Q27" i="43" s="1"/>
  <c r="O27" i="43"/>
  <c r="M27" i="43"/>
  <c r="H27" i="43"/>
  <c r="C27" i="43"/>
  <c r="AD26" i="43"/>
  <c r="J26" i="43" s="1"/>
  <c r="I26" i="43" s="1"/>
  <c r="AB26" i="43"/>
  <c r="Y26" i="43"/>
  <c r="X26" i="43"/>
  <c r="P26" i="43"/>
  <c r="O26" i="43"/>
  <c r="Q26" i="43" s="1"/>
  <c r="M26" i="43"/>
  <c r="H26" i="43"/>
  <c r="C26" i="43"/>
  <c r="AB25" i="43"/>
  <c r="AD25" i="43" s="1"/>
  <c r="J25" i="43" s="1"/>
  <c r="Y25" i="43"/>
  <c r="X25" i="43"/>
  <c r="P25" i="43"/>
  <c r="Q25" i="43" s="1"/>
  <c r="O25" i="43"/>
  <c r="M25" i="43"/>
  <c r="H25" i="43"/>
  <c r="C25" i="43"/>
  <c r="AD24" i="43"/>
  <c r="J24" i="43" s="1"/>
  <c r="AB24" i="43"/>
  <c r="Y24" i="43"/>
  <c r="X24" i="43"/>
  <c r="P24" i="43"/>
  <c r="O24" i="43"/>
  <c r="Q24" i="43" s="1"/>
  <c r="M24" i="43"/>
  <c r="H24" i="43"/>
  <c r="C24" i="43"/>
  <c r="AB23" i="43"/>
  <c r="AD23" i="43" s="1"/>
  <c r="Y23" i="43"/>
  <c r="X23" i="43"/>
  <c r="P23" i="43"/>
  <c r="O23" i="43"/>
  <c r="Q23" i="43" s="1"/>
  <c r="M23" i="43"/>
  <c r="J23" i="43"/>
  <c r="H23" i="43"/>
  <c r="C23" i="43"/>
  <c r="AB22" i="43"/>
  <c r="AD22" i="43" s="1"/>
  <c r="J22" i="43" s="1"/>
  <c r="Y22" i="43"/>
  <c r="X22" i="43"/>
  <c r="Q22" i="43"/>
  <c r="P22" i="43"/>
  <c r="O22" i="43"/>
  <c r="M22" i="43"/>
  <c r="H22" i="43"/>
  <c r="C22" i="43"/>
  <c r="AB21" i="43"/>
  <c r="AD21" i="43" s="1"/>
  <c r="J21" i="43" s="1"/>
  <c r="Y21" i="43"/>
  <c r="X21" i="43"/>
  <c r="P21" i="43"/>
  <c r="O21" i="43"/>
  <c r="Q21" i="43" s="1"/>
  <c r="M21" i="43"/>
  <c r="H21" i="43"/>
  <c r="C21" i="43"/>
  <c r="AD20" i="43"/>
  <c r="J20" i="43" s="1"/>
  <c r="K20" i="43" s="1"/>
  <c r="AB20" i="43"/>
  <c r="Y20" i="43"/>
  <c r="X20" i="43"/>
  <c r="Q20" i="43"/>
  <c r="P20" i="43"/>
  <c r="O20" i="43"/>
  <c r="M20" i="43"/>
  <c r="I20" i="43"/>
  <c r="H20" i="43"/>
  <c r="C20" i="43"/>
  <c r="AB19" i="43"/>
  <c r="AD19" i="43" s="1"/>
  <c r="J19" i="43" s="1"/>
  <c r="Y19" i="43"/>
  <c r="X19" i="43"/>
  <c r="P19" i="43"/>
  <c r="Q19" i="43" s="1"/>
  <c r="O19" i="43"/>
  <c r="M19" i="43"/>
  <c r="H19" i="43"/>
  <c r="C19" i="43"/>
  <c r="AD18" i="43"/>
  <c r="J18" i="43" s="1"/>
  <c r="I18" i="43" s="1"/>
  <c r="AB18" i="43"/>
  <c r="Y18" i="43"/>
  <c r="X18" i="43"/>
  <c r="P18" i="43"/>
  <c r="O18" i="43"/>
  <c r="Q18" i="43" s="1"/>
  <c r="M18" i="43"/>
  <c r="H18" i="43"/>
  <c r="C18" i="43"/>
  <c r="AB17" i="43"/>
  <c r="AD17" i="43" s="1"/>
  <c r="J17" i="43" s="1"/>
  <c r="Y17" i="43"/>
  <c r="X17" i="43"/>
  <c r="Q17" i="43"/>
  <c r="P17" i="43"/>
  <c r="O17" i="43"/>
  <c r="M17" i="43"/>
  <c r="H17" i="43"/>
  <c r="C17" i="43"/>
  <c r="AD16" i="43"/>
  <c r="J16" i="43" s="1"/>
  <c r="AB16" i="43"/>
  <c r="Y16" i="43"/>
  <c r="X16" i="43"/>
  <c r="P16" i="43"/>
  <c r="O16" i="43"/>
  <c r="Q16" i="43" s="1"/>
  <c r="M16" i="43"/>
  <c r="H16" i="43"/>
  <c r="C16" i="43"/>
  <c r="AB15" i="43"/>
  <c r="AD15" i="43" s="1"/>
  <c r="Y15" i="43"/>
  <c r="X15" i="43"/>
  <c r="P15" i="43"/>
  <c r="O15" i="43"/>
  <c r="Q15" i="43" s="1"/>
  <c r="M15" i="43"/>
  <c r="J15" i="43"/>
  <c r="H15" i="43"/>
  <c r="C15" i="43"/>
  <c r="AB14" i="43"/>
  <c r="AD14" i="43" s="1"/>
  <c r="J14" i="43" s="1"/>
  <c r="Y14" i="43"/>
  <c r="X14" i="43"/>
  <c r="Q14" i="43"/>
  <c r="P14" i="43"/>
  <c r="O14" i="43"/>
  <c r="M14" i="43"/>
  <c r="H14" i="43"/>
  <c r="C14" i="43"/>
  <c r="AB13" i="43"/>
  <c r="AD13" i="43" s="1"/>
  <c r="J13" i="43" s="1"/>
  <c r="Y13" i="43"/>
  <c r="X13" i="43"/>
  <c r="P13" i="43"/>
  <c r="O13" i="43"/>
  <c r="Q13" i="43" s="1"/>
  <c r="M13" i="43"/>
  <c r="H13" i="43"/>
  <c r="C13" i="43"/>
  <c r="AB12" i="43"/>
  <c r="AD12" i="43" s="1"/>
  <c r="J12" i="43" s="1"/>
  <c r="K12" i="43" s="1"/>
  <c r="Y12" i="43"/>
  <c r="X12" i="43"/>
  <c r="Q12" i="43"/>
  <c r="P12" i="43"/>
  <c r="O12" i="43"/>
  <c r="M12" i="43"/>
  <c r="I12" i="43"/>
  <c r="H12" i="43"/>
  <c r="C12" i="43"/>
  <c r="AB11" i="43"/>
  <c r="AD11" i="43" s="1"/>
  <c r="J11" i="43" s="1"/>
  <c r="Y11" i="43"/>
  <c r="X11" i="43"/>
  <c r="P11" i="43"/>
  <c r="Q11" i="43" s="1"/>
  <c r="O11" i="43"/>
  <c r="M11" i="43"/>
  <c r="H11" i="43"/>
  <c r="C11" i="43"/>
  <c r="AD10" i="43"/>
  <c r="J10" i="43" s="1"/>
  <c r="I10" i="43" s="1"/>
  <c r="AB10" i="43"/>
  <c r="Y10" i="43"/>
  <c r="X10" i="43"/>
  <c r="P10" i="43"/>
  <c r="O10" i="43"/>
  <c r="Q10" i="43" s="1"/>
  <c r="M10" i="43"/>
  <c r="H10" i="43"/>
  <c r="C10" i="43"/>
  <c r="AB9" i="43"/>
  <c r="AD9" i="43" s="1"/>
  <c r="J9" i="43" s="1"/>
  <c r="Y9" i="43"/>
  <c r="X9" i="43"/>
  <c r="P9" i="43"/>
  <c r="Q9" i="43" s="1"/>
  <c r="O9" i="43"/>
  <c r="M9" i="43"/>
  <c r="H9" i="43"/>
  <c r="C9" i="43"/>
  <c r="AD8" i="43"/>
  <c r="J8" i="43" s="1"/>
  <c r="AB8" i="43"/>
  <c r="Y8" i="43"/>
  <c r="X8" i="43"/>
  <c r="P8" i="43"/>
  <c r="O8" i="43"/>
  <c r="Q8" i="43" s="1"/>
  <c r="M8" i="43"/>
  <c r="H8" i="43"/>
  <c r="C8" i="43"/>
  <c r="AB7" i="43"/>
  <c r="AD7" i="43" s="1"/>
  <c r="Y7" i="43"/>
  <c r="X7" i="43"/>
  <c r="P7" i="43"/>
  <c r="O7" i="43"/>
  <c r="Q7" i="43" s="1"/>
  <c r="M7" i="43"/>
  <c r="J7" i="43"/>
  <c r="H7" i="43"/>
  <c r="C7" i="43"/>
  <c r="AB6" i="43"/>
  <c r="AD6" i="43" s="1"/>
  <c r="J6" i="43" s="1"/>
  <c r="Y6" i="43"/>
  <c r="X6" i="43"/>
  <c r="Q6" i="43"/>
  <c r="P6" i="43"/>
  <c r="O6" i="43"/>
  <c r="M6" i="43"/>
  <c r="H6" i="43"/>
  <c r="C6" i="43"/>
  <c r="AB5" i="43"/>
  <c r="AD5" i="43" s="1"/>
  <c r="J5" i="43" s="1"/>
  <c r="Y5" i="43"/>
  <c r="X5" i="43"/>
  <c r="P5" i="43"/>
  <c r="O5" i="43"/>
  <c r="Q5" i="43" s="1"/>
  <c r="M5" i="43"/>
  <c r="H5" i="43"/>
  <c r="C5" i="43"/>
  <c r="AB4" i="43"/>
  <c r="AD4" i="43" s="1"/>
  <c r="Y4" i="43"/>
  <c r="X4" i="43"/>
  <c r="Q4" i="43"/>
  <c r="P4" i="43"/>
  <c r="O4" i="43"/>
  <c r="M4" i="43"/>
  <c r="H4" i="43"/>
  <c r="C4" i="43"/>
  <c r="AG3" i="43"/>
  <c r="AF3" i="43"/>
  <c r="W3" i="43"/>
  <c r="X3" i="43" s="1"/>
  <c r="V3" i="43"/>
  <c r="U3" i="43"/>
  <c r="T3" i="43"/>
  <c r="O3" i="43"/>
  <c r="G3" i="43"/>
  <c r="H3" i="43" s="1"/>
  <c r="F3" i="43"/>
  <c r="D3" i="43"/>
  <c r="C3" i="43"/>
  <c r="A2" i="43"/>
  <c r="A1" i="43"/>
  <c r="AB32" i="42"/>
  <c r="AD32" i="42" s="1"/>
  <c r="J32" i="42" s="1"/>
  <c r="Y32" i="42"/>
  <c r="X32" i="42"/>
  <c r="V32" i="42"/>
  <c r="U32" i="42"/>
  <c r="T32" i="42"/>
  <c r="P32" i="42"/>
  <c r="O32" i="42"/>
  <c r="Q32" i="42" s="1"/>
  <c r="M32" i="42"/>
  <c r="H32" i="42"/>
  <c r="C32" i="42"/>
  <c r="AB31" i="42"/>
  <c r="AD31" i="42" s="1"/>
  <c r="J31" i="42" s="1"/>
  <c r="Y31" i="42"/>
  <c r="X31" i="42"/>
  <c r="P31" i="42"/>
  <c r="O31" i="42"/>
  <c r="Q31" i="42" s="1"/>
  <c r="M31" i="42"/>
  <c r="H31" i="42"/>
  <c r="C31" i="42"/>
  <c r="AB30" i="42"/>
  <c r="AD30" i="42" s="1"/>
  <c r="J30" i="42" s="1"/>
  <c r="Y30" i="42"/>
  <c r="X30" i="42"/>
  <c r="Q30" i="42"/>
  <c r="P30" i="42"/>
  <c r="O30" i="42"/>
  <c r="M30" i="42"/>
  <c r="H30" i="42"/>
  <c r="C30" i="42"/>
  <c r="AB29" i="42"/>
  <c r="AD29" i="42" s="1"/>
  <c r="J29" i="42" s="1"/>
  <c r="Y29" i="42"/>
  <c r="X29" i="42"/>
  <c r="Q29" i="42"/>
  <c r="P29" i="42"/>
  <c r="O29" i="42"/>
  <c r="M29" i="42"/>
  <c r="H29" i="42"/>
  <c r="C29" i="42"/>
  <c r="AB28" i="42"/>
  <c r="AD28" i="42" s="1"/>
  <c r="J28" i="42" s="1"/>
  <c r="K28" i="42" s="1"/>
  <c r="Y28" i="42"/>
  <c r="X28" i="42"/>
  <c r="Q28" i="42"/>
  <c r="P28" i="42"/>
  <c r="O28" i="42"/>
  <c r="M28" i="42"/>
  <c r="I28" i="42"/>
  <c r="H28" i="42"/>
  <c r="C28" i="42"/>
  <c r="AB27" i="42"/>
  <c r="AD27" i="42" s="1"/>
  <c r="J27" i="42" s="1"/>
  <c r="Y27" i="42"/>
  <c r="X27" i="42"/>
  <c r="P27" i="42"/>
  <c r="Q27" i="42" s="1"/>
  <c r="O27" i="42"/>
  <c r="M27" i="42"/>
  <c r="H27" i="42"/>
  <c r="C27" i="42"/>
  <c r="AD26" i="42"/>
  <c r="J26" i="42" s="1"/>
  <c r="I26" i="42" s="1"/>
  <c r="AB26" i="42"/>
  <c r="Y26" i="42"/>
  <c r="X26" i="42"/>
  <c r="P26" i="42"/>
  <c r="O26" i="42"/>
  <c r="Q26" i="42" s="1"/>
  <c r="M26" i="42"/>
  <c r="K26" i="42"/>
  <c r="H26" i="42"/>
  <c r="C26" i="42"/>
  <c r="AD25" i="42"/>
  <c r="J25" i="42" s="1"/>
  <c r="AB25" i="42"/>
  <c r="Y25" i="42"/>
  <c r="X25" i="42"/>
  <c r="P25" i="42"/>
  <c r="Q25" i="42" s="1"/>
  <c r="O25" i="42"/>
  <c r="M25" i="42"/>
  <c r="H25" i="42"/>
  <c r="C25" i="42"/>
  <c r="AD24" i="42"/>
  <c r="J24" i="42" s="1"/>
  <c r="AB24" i="42"/>
  <c r="Y24" i="42"/>
  <c r="X24" i="42"/>
  <c r="P24" i="42"/>
  <c r="O24" i="42"/>
  <c r="Q24" i="42" s="1"/>
  <c r="M24" i="42"/>
  <c r="H24" i="42"/>
  <c r="C24" i="42"/>
  <c r="AB23" i="42"/>
  <c r="AD23" i="42" s="1"/>
  <c r="J23" i="42" s="1"/>
  <c r="Y23" i="42"/>
  <c r="X23" i="42"/>
  <c r="P23" i="42"/>
  <c r="O23" i="42"/>
  <c r="Q23" i="42" s="1"/>
  <c r="M23" i="42"/>
  <c r="H23" i="42"/>
  <c r="C23" i="42"/>
  <c r="AB22" i="42"/>
  <c r="AD22" i="42" s="1"/>
  <c r="J22" i="42" s="1"/>
  <c r="Y22" i="42"/>
  <c r="X22" i="42"/>
  <c r="Q22" i="42"/>
  <c r="P22" i="42"/>
  <c r="O22" i="42"/>
  <c r="M22" i="42"/>
  <c r="H22" i="42"/>
  <c r="C22" i="42"/>
  <c r="AB21" i="42"/>
  <c r="AD21" i="42" s="1"/>
  <c r="J21" i="42" s="1"/>
  <c r="Y21" i="42"/>
  <c r="X21" i="42"/>
  <c r="Q21" i="42"/>
  <c r="P21" i="42"/>
  <c r="O21" i="42"/>
  <c r="M21" i="42"/>
  <c r="H21" i="42"/>
  <c r="C21" i="42"/>
  <c r="AB20" i="42"/>
  <c r="AD20" i="42" s="1"/>
  <c r="J20" i="42" s="1"/>
  <c r="K20" i="42" s="1"/>
  <c r="Y20" i="42"/>
  <c r="X20" i="42"/>
  <c r="Q20" i="42"/>
  <c r="P20" i="42"/>
  <c r="O20" i="42"/>
  <c r="M20" i="42"/>
  <c r="H20" i="42"/>
  <c r="C20" i="42"/>
  <c r="AB19" i="42"/>
  <c r="AD19" i="42" s="1"/>
  <c r="J19" i="42" s="1"/>
  <c r="Y19" i="42"/>
  <c r="X19" i="42"/>
  <c r="P19" i="42"/>
  <c r="Q19" i="42" s="1"/>
  <c r="O19" i="42"/>
  <c r="M19" i="42"/>
  <c r="H19" i="42"/>
  <c r="C19" i="42"/>
  <c r="AD18" i="42"/>
  <c r="J18" i="42" s="1"/>
  <c r="I18" i="42" s="1"/>
  <c r="AB18" i="42"/>
  <c r="Y18" i="42"/>
  <c r="X18" i="42"/>
  <c r="P18" i="42"/>
  <c r="O18" i="42"/>
  <c r="Q18" i="42" s="1"/>
  <c r="M18" i="42"/>
  <c r="K18" i="42"/>
  <c r="H18" i="42"/>
  <c r="C18" i="42"/>
  <c r="AD17" i="42"/>
  <c r="J17" i="42" s="1"/>
  <c r="AB17" i="42"/>
  <c r="Y17" i="42"/>
  <c r="X17" i="42"/>
  <c r="P17" i="42"/>
  <c r="Q17" i="42" s="1"/>
  <c r="O17" i="42"/>
  <c r="M17" i="42"/>
  <c r="H17" i="42"/>
  <c r="C17" i="42"/>
  <c r="AD16" i="42"/>
  <c r="J16" i="42" s="1"/>
  <c r="AB16" i="42"/>
  <c r="Y16" i="42"/>
  <c r="X16" i="42"/>
  <c r="P16" i="42"/>
  <c r="O16" i="42"/>
  <c r="Q16" i="42" s="1"/>
  <c r="M16" i="42"/>
  <c r="H16" i="42"/>
  <c r="C16" i="42"/>
  <c r="AB15" i="42"/>
  <c r="AD15" i="42" s="1"/>
  <c r="J15" i="42" s="1"/>
  <c r="Y15" i="42"/>
  <c r="X15" i="42"/>
  <c r="P15" i="42"/>
  <c r="O15" i="42"/>
  <c r="Q15" i="42" s="1"/>
  <c r="M15" i="42"/>
  <c r="H15" i="42"/>
  <c r="C15" i="42"/>
  <c r="AB14" i="42"/>
  <c r="AD14" i="42" s="1"/>
  <c r="J14" i="42" s="1"/>
  <c r="Y14" i="42"/>
  <c r="X14" i="42"/>
  <c r="Q14" i="42"/>
  <c r="P14" i="42"/>
  <c r="O14" i="42"/>
  <c r="M14" i="42"/>
  <c r="H14" i="42"/>
  <c r="C14" i="42"/>
  <c r="AB13" i="42"/>
  <c r="AD13" i="42" s="1"/>
  <c r="J13" i="42" s="1"/>
  <c r="Y13" i="42"/>
  <c r="X13" i="42"/>
  <c r="Q13" i="42"/>
  <c r="P13" i="42"/>
  <c r="O13" i="42"/>
  <c r="M13" i="42"/>
  <c r="H13" i="42"/>
  <c r="C13" i="42"/>
  <c r="AB12" i="42"/>
  <c r="AD12" i="42" s="1"/>
  <c r="J12" i="42" s="1"/>
  <c r="K12" i="42" s="1"/>
  <c r="Y12" i="42"/>
  <c r="X12" i="42"/>
  <c r="Q12" i="42"/>
  <c r="P12" i="42"/>
  <c r="O12" i="42"/>
  <c r="M12" i="42"/>
  <c r="I12" i="42"/>
  <c r="H12" i="42"/>
  <c r="C12" i="42"/>
  <c r="AB11" i="42"/>
  <c r="AD11" i="42" s="1"/>
  <c r="J11" i="42" s="1"/>
  <c r="Y11" i="42"/>
  <c r="X11" i="42"/>
  <c r="P11" i="42"/>
  <c r="Q11" i="42" s="1"/>
  <c r="O11" i="42"/>
  <c r="M11" i="42"/>
  <c r="H11" i="42"/>
  <c r="C11" i="42"/>
  <c r="AD10" i="42"/>
  <c r="J10" i="42" s="1"/>
  <c r="I10" i="42" s="1"/>
  <c r="AB10" i="42"/>
  <c r="Y10" i="42"/>
  <c r="X10" i="42"/>
  <c r="P10" i="42"/>
  <c r="O10" i="42"/>
  <c r="Q10" i="42" s="1"/>
  <c r="M10" i="42"/>
  <c r="H10" i="42"/>
  <c r="C10" i="42"/>
  <c r="AD9" i="42"/>
  <c r="J9" i="42" s="1"/>
  <c r="AB9" i="42"/>
  <c r="Y9" i="42"/>
  <c r="X9" i="42"/>
  <c r="P9" i="42"/>
  <c r="Q9" i="42" s="1"/>
  <c r="O9" i="42"/>
  <c r="M9" i="42"/>
  <c r="H9" i="42"/>
  <c r="C9" i="42"/>
  <c r="AD8" i="42"/>
  <c r="J8" i="42" s="1"/>
  <c r="AB8" i="42"/>
  <c r="Y8" i="42"/>
  <c r="X8" i="42"/>
  <c r="P8" i="42"/>
  <c r="O8" i="42"/>
  <c r="Q8" i="42" s="1"/>
  <c r="M8" i="42"/>
  <c r="H8" i="42"/>
  <c r="C8" i="42"/>
  <c r="AB7" i="42"/>
  <c r="AD7" i="42" s="1"/>
  <c r="Y7" i="42"/>
  <c r="X7" i="42"/>
  <c r="P7" i="42"/>
  <c r="O7" i="42"/>
  <c r="Q7" i="42" s="1"/>
  <c r="M7" i="42"/>
  <c r="J7" i="42"/>
  <c r="H7" i="42"/>
  <c r="C7" i="42"/>
  <c r="AB6" i="42"/>
  <c r="AD6" i="42" s="1"/>
  <c r="J6" i="42" s="1"/>
  <c r="Y6" i="42"/>
  <c r="X6" i="42"/>
  <c r="Q6" i="42"/>
  <c r="P6" i="42"/>
  <c r="O6" i="42"/>
  <c r="M6" i="42"/>
  <c r="H6" i="42"/>
  <c r="C6" i="42"/>
  <c r="AB5" i="42"/>
  <c r="AD5" i="42" s="1"/>
  <c r="Y5" i="42"/>
  <c r="X5" i="42"/>
  <c r="Q5" i="42"/>
  <c r="P5" i="42"/>
  <c r="O5" i="42"/>
  <c r="M5" i="42"/>
  <c r="H5" i="42"/>
  <c r="C5" i="42"/>
  <c r="AD4" i="42"/>
  <c r="J4" i="42" s="1"/>
  <c r="AB4" i="42"/>
  <c r="Y4" i="42"/>
  <c r="X4" i="42"/>
  <c r="Q4" i="42"/>
  <c r="P4" i="42"/>
  <c r="O4" i="42"/>
  <c r="M4" i="42"/>
  <c r="I4" i="42"/>
  <c r="H4" i="42"/>
  <c r="C4" i="42"/>
  <c r="AG3" i="42"/>
  <c r="AF3" i="42"/>
  <c r="W3" i="42"/>
  <c r="X3" i="42" s="1"/>
  <c r="V3" i="42"/>
  <c r="U3" i="42"/>
  <c r="T3" i="42"/>
  <c r="O3" i="42"/>
  <c r="G3" i="42"/>
  <c r="H3" i="42" s="1"/>
  <c r="F3" i="42"/>
  <c r="D3" i="42"/>
  <c r="C3" i="42"/>
  <c r="A2" i="42"/>
  <c r="A1" i="42"/>
  <c r="AB32" i="41"/>
  <c r="AD32" i="41" s="1"/>
  <c r="J32" i="41" s="1"/>
  <c r="Y32" i="41"/>
  <c r="X32" i="41"/>
  <c r="V32" i="41"/>
  <c r="U32" i="41"/>
  <c r="T32" i="41"/>
  <c r="P32" i="41"/>
  <c r="O32" i="41"/>
  <c r="Q32" i="41" s="1"/>
  <c r="M32" i="41"/>
  <c r="H32" i="41"/>
  <c r="C32" i="41"/>
  <c r="AB31" i="41"/>
  <c r="AD31" i="41" s="1"/>
  <c r="J31" i="41" s="1"/>
  <c r="Y31" i="41"/>
  <c r="X31" i="41"/>
  <c r="P31" i="41"/>
  <c r="O31" i="41"/>
  <c r="Q31" i="41" s="1"/>
  <c r="M31" i="41"/>
  <c r="H31" i="41"/>
  <c r="C31" i="41"/>
  <c r="AB30" i="41"/>
  <c r="AD30" i="41" s="1"/>
  <c r="J30" i="41" s="1"/>
  <c r="Y30" i="41"/>
  <c r="X30" i="41"/>
  <c r="Q30" i="41"/>
  <c r="P30" i="41"/>
  <c r="O30" i="41"/>
  <c r="M30" i="41"/>
  <c r="H30" i="41"/>
  <c r="C30" i="41"/>
  <c r="AB29" i="41"/>
  <c r="AD29" i="41" s="1"/>
  <c r="J29" i="41" s="1"/>
  <c r="Y29" i="41"/>
  <c r="X29" i="41"/>
  <c r="Q29" i="41"/>
  <c r="P29" i="41"/>
  <c r="O29" i="41"/>
  <c r="M29" i="41"/>
  <c r="H29" i="41"/>
  <c r="C29" i="41"/>
  <c r="AB28" i="41"/>
  <c r="AD28" i="41" s="1"/>
  <c r="J28" i="41" s="1"/>
  <c r="K28" i="41" s="1"/>
  <c r="Y28" i="41"/>
  <c r="X28" i="41"/>
  <c r="Q28" i="41"/>
  <c r="P28" i="41"/>
  <c r="O28" i="41"/>
  <c r="M28" i="41"/>
  <c r="I28" i="41"/>
  <c r="H28" i="41"/>
  <c r="C28" i="41"/>
  <c r="AD27" i="41"/>
  <c r="J27" i="41" s="1"/>
  <c r="AB27" i="41"/>
  <c r="Y27" i="41"/>
  <c r="X27" i="41"/>
  <c r="P27" i="41"/>
  <c r="O27" i="41"/>
  <c r="Q27" i="41" s="1"/>
  <c r="M27" i="41"/>
  <c r="H27" i="41"/>
  <c r="C27" i="41"/>
  <c r="AD26" i="41"/>
  <c r="J26" i="41" s="1"/>
  <c r="I26" i="41" s="1"/>
  <c r="AB26" i="41"/>
  <c r="Y26" i="41"/>
  <c r="X26" i="41"/>
  <c r="P26" i="41"/>
  <c r="O26" i="41"/>
  <c r="Q26" i="41" s="1"/>
  <c r="M26" i="41"/>
  <c r="H26" i="41"/>
  <c r="C26" i="41"/>
  <c r="AD25" i="41"/>
  <c r="J25" i="41" s="1"/>
  <c r="AB25" i="41"/>
  <c r="Y25" i="41"/>
  <c r="X25" i="41"/>
  <c r="P25" i="41"/>
  <c r="Q25" i="41" s="1"/>
  <c r="O25" i="41"/>
  <c r="M25" i="41"/>
  <c r="H25" i="41"/>
  <c r="C25" i="41"/>
  <c r="AD24" i="41"/>
  <c r="J24" i="41" s="1"/>
  <c r="AB24" i="41"/>
  <c r="Y24" i="41"/>
  <c r="X24" i="41"/>
  <c r="P24" i="41"/>
  <c r="O24" i="41"/>
  <c r="Q24" i="41" s="1"/>
  <c r="M24" i="41"/>
  <c r="H24" i="41"/>
  <c r="C24" i="41"/>
  <c r="AB23" i="41"/>
  <c r="AD23" i="41" s="1"/>
  <c r="Y23" i="41"/>
  <c r="X23" i="41"/>
  <c r="P23" i="41"/>
  <c r="O23" i="41"/>
  <c r="Q23" i="41" s="1"/>
  <c r="M23" i="41"/>
  <c r="J23" i="41"/>
  <c r="H23" i="41"/>
  <c r="C23" i="41"/>
  <c r="AB22" i="41"/>
  <c r="AD22" i="41" s="1"/>
  <c r="J22" i="41" s="1"/>
  <c r="Y22" i="41"/>
  <c r="X22" i="41"/>
  <c r="Q22" i="41"/>
  <c r="P22" i="41"/>
  <c r="O22" i="41"/>
  <c r="M22" i="41"/>
  <c r="H22" i="41"/>
  <c r="C22" i="41"/>
  <c r="AB21" i="41"/>
  <c r="AD21" i="41" s="1"/>
  <c r="J21" i="41" s="1"/>
  <c r="Y21" i="41"/>
  <c r="X21" i="41"/>
  <c r="Q21" i="41"/>
  <c r="P21" i="41"/>
  <c r="O21" i="41"/>
  <c r="M21" i="41"/>
  <c r="H21" i="41"/>
  <c r="C21" i="41"/>
  <c r="AB20" i="41"/>
  <c r="AD20" i="41" s="1"/>
  <c r="J20" i="41" s="1"/>
  <c r="K20" i="41" s="1"/>
  <c r="Y20" i="41"/>
  <c r="X20" i="41"/>
  <c r="Q20" i="41"/>
  <c r="P20" i="41"/>
  <c r="O20" i="41"/>
  <c r="M20" i="41"/>
  <c r="H20" i="41"/>
  <c r="C20" i="41"/>
  <c r="AD19" i="41"/>
  <c r="J19" i="41" s="1"/>
  <c r="AB19" i="41"/>
  <c r="Y19" i="41"/>
  <c r="X19" i="41"/>
  <c r="P19" i="41"/>
  <c r="O19" i="41"/>
  <c r="M19" i="41"/>
  <c r="H19" i="41"/>
  <c r="C19" i="41"/>
  <c r="AD18" i="41"/>
  <c r="J18" i="41" s="1"/>
  <c r="AB18" i="41"/>
  <c r="Y18" i="41"/>
  <c r="X18" i="41"/>
  <c r="P18" i="41"/>
  <c r="O18" i="41"/>
  <c r="Q18" i="41" s="1"/>
  <c r="M18" i="41"/>
  <c r="H18" i="41"/>
  <c r="C18" i="41"/>
  <c r="AD17" i="41"/>
  <c r="J17" i="41" s="1"/>
  <c r="AB17" i="41"/>
  <c r="Y17" i="41"/>
  <c r="X17" i="41"/>
  <c r="P17" i="41"/>
  <c r="Q17" i="41" s="1"/>
  <c r="O17" i="41"/>
  <c r="M17" i="41"/>
  <c r="H17" i="41"/>
  <c r="C17" i="41"/>
  <c r="AD16" i="41"/>
  <c r="J16" i="41" s="1"/>
  <c r="AB16" i="41"/>
  <c r="Y16" i="41"/>
  <c r="X16" i="41"/>
  <c r="P16" i="41"/>
  <c r="O16" i="41"/>
  <c r="Q16" i="41" s="1"/>
  <c r="M16" i="41"/>
  <c r="H16" i="41"/>
  <c r="C16" i="41"/>
  <c r="AB15" i="41"/>
  <c r="AD15" i="41" s="1"/>
  <c r="Y15" i="41"/>
  <c r="X15" i="41"/>
  <c r="P15" i="41"/>
  <c r="O15" i="41"/>
  <c r="Q15" i="41" s="1"/>
  <c r="M15" i="41"/>
  <c r="J15" i="41"/>
  <c r="H15" i="41"/>
  <c r="C15" i="41"/>
  <c r="AB14" i="41"/>
  <c r="AD14" i="41" s="1"/>
  <c r="J14" i="41" s="1"/>
  <c r="Y14" i="41"/>
  <c r="X14" i="41"/>
  <c r="Q14" i="41"/>
  <c r="P14" i="41"/>
  <c r="O14" i="41"/>
  <c r="M14" i="41"/>
  <c r="H14" i="41"/>
  <c r="C14" i="41"/>
  <c r="AB13" i="41"/>
  <c r="AD13" i="41" s="1"/>
  <c r="J13" i="41" s="1"/>
  <c r="Y13" i="41"/>
  <c r="X13" i="41"/>
  <c r="Q13" i="41"/>
  <c r="P13" i="41"/>
  <c r="O13" i="41"/>
  <c r="M13" i="41"/>
  <c r="H13" i="41"/>
  <c r="C13" i="41"/>
  <c r="AB12" i="41"/>
  <c r="AD12" i="41" s="1"/>
  <c r="J12" i="41" s="1"/>
  <c r="K12" i="41" s="1"/>
  <c r="Y12" i="41"/>
  <c r="X12" i="41"/>
  <c r="Q12" i="41"/>
  <c r="P12" i="41"/>
  <c r="O12" i="41"/>
  <c r="M12" i="41"/>
  <c r="I12" i="41"/>
  <c r="H12" i="41"/>
  <c r="C12" i="41"/>
  <c r="AB11" i="41"/>
  <c r="AD11" i="41" s="1"/>
  <c r="J11" i="41" s="1"/>
  <c r="K11" i="41" s="1"/>
  <c r="Y11" i="41"/>
  <c r="X11" i="41"/>
  <c r="P11" i="41"/>
  <c r="O11" i="41"/>
  <c r="Q11" i="41" s="1"/>
  <c r="M11" i="41"/>
  <c r="I11" i="41"/>
  <c r="H11" i="41"/>
  <c r="C11" i="41"/>
  <c r="AD10" i="41"/>
  <c r="J10" i="41" s="1"/>
  <c r="I10" i="41" s="1"/>
  <c r="AB10" i="41"/>
  <c r="Y10" i="41"/>
  <c r="X10" i="41"/>
  <c r="P10" i="41"/>
  <c r="O10" i="41"/>
  <c r="M10" i="41"/>
  <c r="H10" i="41"/>
  <c r="C10" i="41"/>
  <c r="AD9" i="41"/>
  <c r="J9" i="41" s="1"/>
  <c r="I9" i="41" s="1"/>
  <c r="AB9" i="41"/>
  <c r="Y9" i="41"/>
  <c r="X9" i="41"/>
  <c r="P9" i="41"/>
  <c r="Q9" i="41" s="1"/>
  <c r="O9" i="41"/>
  <c r="M9" i="41"/>
  <c r="K9" i="41"/>
  <c r="H9" i="41"/>
  <c r="C9" i="41"/>
  <c r="AD8" i="41"/>
  <c r="J8" i="41" s="1"/>
  <c r="AB8" i="41"/>
  <c r="Y8" i="41"/>
  <c r="X8" i="41"/>
  <c r="P8" i="41"/>
  <c r="O8" i="41"/>
  <c r="Q8" i="41" s="1"/>
  <c r="M8" i="41"/>
  <c r="H8" i="41"/>
  <c r="C8" i="41"/>
  <c r="AB7" i="41"/>
  <c r="AD7" i="41" s="1"/>
  <c r="Y7" i="41"/>
  <c r="X7" i="41"/>
  <c r="P7" i="41"/>
  <c r="O7" i="41"/>
  <c r="Q7" i="41" s="1"/>
  <c r="M7" i="41"/>
  <c r="J7" i="41"/>
  <c r="H7" i="41"/>
  <c r="C7" i="41"/>
  <c r="AB6" i="41"/>
  <c r="AD6" i="41" s="1"/>
  <c r="J6" i="41" s="1"/>
  <c r="Y6" i="41"/>
  <c r="X6" i="41"/>
  <c r="Q6" i="41"/>
  <c r="P6" i="41"/>
  <c r="O6" i="41"/>
  <c r="M6" i="41"/>
  <c r="H6" i="41"/>
  <c r="C6" i="41"/>
  <c r="AB5" i="41"/>
  <c r="AD5" i="41" s="1"/>
  <c r="J5" i="41" s="1"/>
  <c r="Y5" i="41"/>
  <c r="X5" i="41"/>
  <c r="Q5" i="41"/>
  <c r="P5" i="41"/>
  <c r="O5" i="41"/>
  <c r="M5" i="41"/>
  <c r="H5" i="41"/>
  <c r="C5" i="41"/>
  <c r="AB4" i="41"/>
  <c r="AD4" i="41" s="1"/>
  <c r="J4" i="41" s="1"/>
  <c r="K4" i="41" s="1"/>
  <c r="Y4" i="41"/>
  <c r="X4" i="41"/>
  <c r="Q4" i="41"/>
  <c r="P4" i="41"/>
  <c r="O4" i="41"/>
  <c r="M4" i="41"/>
  <c r="I4" i="41"/>
  <c r="H4" i="41"/>
  <c r="C4" i="41"/>
  <c r="AG3" i="41"/>
  <c r="AF3" i="41"/>
  <c r="W3" i="41"/>
  <c r="V3" i="41"/>
  <c r="U3" i="41"/>
  <c r="T3" i="41"/>
  <c r="O3" i="41"/>
  <c r="G3" i="41"/>
  <c r="H3" i="41" s="1"/>
  <c r="F3" i="41"/>
  <c r="D3" i="41"/>
  <c r="C3" i="41"/>
  <c r="A2" i="41"/>
  <c r="A1" i="41"/>
  <c r="AB32" i="40"/>
  <c r="AD32" i="40" s="1"/>
  <c r="J32" i="40" s="1"/>
  <c r="I32" i="40" s="1"/>
  <c r="Y32" i="40"/>
  <c r="X32" i="40"/>
  <c r="V32" i="40"/>
  <c r="U32" i="40"/>
  <c r="T32" i="40"/>
  <c r="P32" i="40"/>
  <c r="O32" i="40"/>
  <c r="Q32" i="40" s="1"/>
  <c r="M32" i="40"/>
  <c r="K32" i="40"/>
  <c r="H32" i="40"/>
  <c r="C32" i="40"/>
  <c r="AB31" i="40"/>
  <c r="AD31" i="40" s="1"/>
  <c r="Y31" i="40"/>
  <c r="X31" i="40"/>
  <c r="P31" i="40"/>
  <c r="O31" i="40"/>
  <c r="Q31" i="40" s="1"/>
  <c r="M31" i="40"/>
  <c r="J31" i="40"/>
  <c r="K31" i="40" s="1"/>
  <c r="I31" i="40"/>
  <c r="H31" i="40"/>
  <c r="C31" i="40"/>
  <c r="AB30" i="40"/>
  <c r="AD30" i="40" s="1"/>
  <c r="Y30" i="40"/>
  <c r="X30" i="40"/>
  <c r="P30" i="40"/>
  <c r="O30" i="40"/>
  <c r="Q30" i="40" s="1"/>
  <c r="M30" i="40"/>
  <c r="J30" i="40"/>
  <c r="H30" i="40"/>
  <c r="C30" i="40"/>
  <c r="AB29" i="40"/>
  <c r="AD29" i="40" s="1"/>
  <c r="J29" i="40" s="1"/>
  <c r="Y29" i="40"/>
  <c r="X29" i="40"/>
  <c r="P29" i="40"/>
  <c r="O29" i="40"/>
  <c r="Q29" i="40" s="1"/>
  <c r="M29" i="40"/>
  <c r="H29" i="40"/>
  <c r="C29" i="40"/>
  <c r="AB28" i="40"/>
  <c r="AD28" i="40" s="1"/>
  <c r="J28" i="40" s="1"/>
  <c r="Y28" i="40"/>
  <c r="X28" i="40"/>
  <c r="P28" i="40"/>
  <c r="Q28" i="40" s="1"/>
  <c r="O28" i="40"/>
  <c r="M28" i="40"/>
  <c r="H28" i="40"/>
  <c r="C28" i="40"/>
  <c r="AD27" i="40"/>
  <c r="AB27" i="40"/>
  <c r="Y27" i="40"/>
  <c r="X27" i="40"/>
  <c r="P27" i="40"/>
  <c r="O27" i="40"/>
  <c r="Q27" i="40" s="1"/>
  <c r="M27" i="40"/>
  <c r="J27" i="40"/>
  <c r="K27" i="40" s="1"/>
  <c r="H27" i="40"/>
  <c r="C27" i="40"/>
  <c r="AD26" i="40"/>
  <c r="J26" i="40" s="1"/>
  <c r="AB26" i="40"/>
  <c r="Y26" i="40"/>
  <c r="X26" i="40"/>
  <c r="P26" i="40"/>
  <c r="O26" i="40"/>
  <c r="Q26" i="40" s="1"/>
  <c r="M26" i="40"/>
  <c r="H26" i="40"/>
  <c r="C26" i="40"/>
  <c r="AB25" i="40"/>
  <c r="AD25" i="40" s="1"/>
  <c r="Y25" i="40"/>
  <c r="X25" i="40"/>
  <c r="P25" i="40"/>
  <c r="O25" i="40"/>
  <c r="Q25" i="40" s="1"/>
  <c r="M25" i="40"/>
  <c r="J25" i="40"/>
  <c r="H25" i="40"/>
  <c r="C25" i="40"/>
  <c r="AB24" i="40"/>
  <c r="AD24" i="40" s="1"/>
  <c r="J24" i="40" s="1"/>
  <c r="Y24" i="40"/>
  <c r="X24" i="40"/>
  <c r="Q24" i="40"/>
  <c r="P24" i="40"/>
  <c r="O24" i="40"/>
  <c r="M24" i="40"/>
  <c r="H24" i="40"/>
  <c r="C24" i="40"/>
  <c r="AB23" i="40"/>
  <c r="AD23" i="40" s="1"/>
  <c r="J23" i="40" s="1"/>
  <c r="Y23" i="40"/>
  <c r="X23" i="40"/>
  <c r="P23" i="40"/>
  <c r="Q23" i="40" s="1"/>
  <c r="O23" i="40"/>
  <c r="M23" i="40"/>
  <c r="H23" i="40"/>
  <c r="C23" i="40"/>
  <c r="AD22" i="40"/>
  <c r="J22" i="40" s="1"/>
  <c r="K22" i="40" s="1"/>
  <c r="AB22" i="40"/>
  <c r="Y22" i="40"/>
  <c r="X22" i="40"/>
  <c r="Q22" i="40"/>
  <c r="P22" i="40"/>
  <c r="O22" i="40"/>
  <c r="M22" i="40"/>
  <c r="I22" i="40"/>
  <c r="H22" i="40"/>
  <c r="C22" i="40"/>
  <c r="AD21" i="40"/>
  <c r="J21" i="40" s="1"/>
  <c r="AB21" i="40"/>
  <c r="Y21" i="40"/>
  <c r="X21" i="40"/>
  <c r="P21" i="40"/>
  <c r="Q21" i="40" s="1"/>
  <c r="O21" i="40"/>
  <c r="M21" i="40"/>
  <c r="H21" i="40"/>
  <c r="C21" i="40"/>
  <c r="AD20" i="40"/>
  <c r="J20" i="40" s="1"/>
  <c r="I20" i="40" s="1"/>
  <c r="AB20" i="40"/>
  <c r="Y20" i="40"/>
  <c r="X20" i="40"/>
  <c r="P20" i="40"/>
  <c r="O20" i="40"/>
  <c r="Q20" i="40" s="1"/>
  <c r="M20" i="40"/>
  <c r="H20" i="40"/>
  <c r="C20" i="40"/>
  <c r="AB19" i="40"/>
  <c r="AD19" i="40" s="1"/>
  <c r="J19" i="40" s="1"/>
  <c r="Y19" i="40"/>
  <c r="X19" i="40"/>
  <c r="P19" i="40"/>
  <c r="O19" i="40"/>
  <c r="Q19" i="40" s="1"/>
  <c r="M19" i="40"/>
  <c r="H19" i="40"/>
  <c r="C19" i="40"/>
  <c r="AD18" i="40"/>
  <c r="J18" i="40" s="1"/>
  <c r="AB18" i="40"/>
  <c r="Y18" i="40"/>
  <c r="X18" i="40"/>
  <c r="P18" i="40"/>
  <c r="O18" i="40"/>
  <c r="Q18" i="40" s="1"/>
  <c r="M18" i="40"/>
  <c r="H18" i="40"/>
  <c r="C18" i="40"/>
  <c r="AB17" i="40"/>
  <c r="AD17" i="40" s="1"/>
  <c r="Y17" i="40"/>
  <c r="X17" i="40"/>
  <c r="P17" i="40"/>
  <c r="O17" i="40"/>
  <c r="Q17" i="40" s="1"/>
  <c r="M17" i="40"/>
  <c r="J17" i="40"/>
  <c r="H17" i="40"/>
  <c r="C17" i="40"/>
  <c r="AB16" i="40"/>
  <c r="AD16" i="40" s="1"/>
  <c r="J16" i="40" s="1"/>
  <c r="Y16" i="40"/>
  <c r="X16" i="40"/>
  <c r="Q16" i="40"/>
  <c r="P16" i="40"/>
  <c r="O16" i="40"/>
  <c r="M16" i="40"/>
  <c r="H16" i="40"/>
  <c r="C16" i="40"/>
  <c r="AB15" i="40"/>
  <c r="AD15" i="40" s="1"/>
  <c r="J15" i="40" s="1"/>
  <c r="Y15" i="40"/>
  <c r="X15" i="40"/>
  <c r="P15" i="40"/>
  <c r="Q15" i="40" s="1"/>
  <c r="O15" i="40"/>
  <c r="M15" i="40"/>
  <c r="H15" i="40"/>
  <c r="C15" i="40"/>
  <c r="AD14" i="40"/>
  <c r="J14" i="40" s="1"/>
  <c r="K14" i="40" s="1"/>
  <c r="AB14" i="40"/>
  <c r="Y14" i="40"/>
  <c r="X14" i="40"/>
  <c r="Q14" i="40"/>
  <c r="P14" i="40"/>
  <c r="O14" i="40"/>
  <c r="M14" i="40"/>
  <c r="I14" i="40"/>
  <c r="H14" i="40"/>
  <c r="C14" i="40"/>
  <c r="AD13" i="40"/>
  <c r="J13" i="40" s="1"/>
  <c r="AB13" i="40"/>
  <c r="Y13" i="40"/>
  <c r="X13" i="40"/>
  <c r="P13" i="40"/>
  <c r="Q13" i="40" s="1"/>
  <c r="O13" i="40"/>
  <c r="M13" i="40"/>
  <c r="H13" i="40"/>
  <c r="C13" i="40"/>
  <c r="AD12" i="40"/>
  <c r="J12" i="40" s="1"/>
  <c r="AB12" i="40"/>
  <c r="Y12" i="40"/>
  <c r="X12" i="40"/>
  <c r="P12" i="40"/>
  <c r="O12" i="40"/>
  <c r="Q12" i="40" s="1"/>
  <c r="M12" i="40"/>
  <c r="H12" i="40"/>
  <c r="C12" i="40"/>
  <c r="AB11" i="40"/>
  <c r="AD11" i="40" s="1"/>
  <c r="J11" i="40" s="1"/>
  <c r="Y11" i="40"/>
  <c r="X11" i="40"/>
  <c r="P11" i="40"/>
  <c r="Q11" i="40" s="1"/>
  <c r="O11" i="40"/>
  <c r="M11" i="40"/>
  <c r="H11" i="40"/>
  <c r="C11" i="40"/>
  <c r="AD10" i="40"/>
  <c r="J10" i="40" s="1"/>
  <c r="AB10" i="40"/>
  <c r="Y10" i="40"/>
  <c r="X10" i="40"/>
  <c r="P10" i="40"/>
  <c r="O10" i="40"/>
  <c r="Q10" i="40" s="1"/>
  <c r="M10" i="40"/>
  <c r="H10" i="40"/>
  <c r="C10" i="40"/>
  <c r="AB9" i="40"/>
  <c r="AD9" i="40" s="1"/>
  <c r="Y9" i="40"/>
  <c r="X9" i="40"/>
  <c r="P9" i="40"/>
  <c r="O9" i="40"/>
  <c r="Q9" i="40" s="1"/>
  <c r="M9" i="40"/>
  <c r="J9" i="40"/>
  <c r="H9" i="40"/>
  <c r="C9" i="40"/>
  <c r="AB8" i="40"/>
  <c r="AD8" i="40" s="1"/>
  <c r="J8" i="40" s="1"/>
  <c r="Y8" i="40"/>
  <c r="X8" i="40"/>
  <c r="Q8" i="40"/>
  <c r="P8" i="40"/>
  <c r="O8" i="40"/>
  <c r="M8" i="40"/>
  <c r="H8" i="40"/>
  <c r="C8" i="40"/>
  <c r="AB7" i="40"/>
  <c r="AD7" i="40" s="1"/>
  <c r="J7" i="40" s="1"/>
  <c r="Y7" i="40"/>
  <c r="X7" i="40"/>
  <c r="P7" i="40"/>
  <c r="Q7" i="40" s="1"/>
  <c r="O7" i="40"/>
  <c r="M7" i="40"/>
  <c r="H7" i="40"/>
  <c r="C7" i="40"/>
  <c r="AD6" i="40"/>
  <c r="J6" i="40" s="1"/>
  <c r="K6" i="40" s="1"/>
  <c r="AB6" i="40"/>
  <c r="Y6" i="40"/>
  <c r="X6" i="40"/>
  <c r="Q6" i="40"/>
  <c r="P6" i="40"/>
  <c r="O6" i="40"/>
  <c r="M6" i="40"/>
  <c r="I6" i="40"/>
  <c r="H6" i="40"/>
  <c r="C6" i="40"/>
  <c r="AD5" i="40"/>
  <c r="J5" i="40" s="1"/>
  <c r="AB5" i="40"/>
  <c r="Y5" i="40"/>
  <c r="X5" i="40"/>
  <c r="P5" i="40"/>
  <c r="Q5" i="40" s="1"/>
  <c r="O5" i="40"/>
  <c r="M5" i="40"/>
  <c r="H5" i="40"/>
  <c r="C5" i="40"/>
  <c r="AD4" i="40"/>
  <c r="AB4" i="40"/>
  <c r="Y4" i="40"/>
  <c r="X4" i="40"/>
  <c r="P4" i="40"/>
  <c r="O4" i="40"/>
  <c r="Q4" i="40" s="1"/>
  <c r="M4" i="40"/>
  <c r="H4" i="40"/>
  <c r="C4" i="40"/>
  <c r="AG3" i="40"/>
  <c r="AF3" i="40"/>
  <c r="X3" i="40"/>
  <c r="W3" i="40"/>
  <c r="V3" i="40"/>
  <c r="U3" i="40"/>
  <c r="T3" i="40"/>
  <c r="O3" i="40"/>
  <c r="G3" i="40"/>
  <c r="H3" i="40" s="1"/>
  <c r="F3" i="40"/>
  <c r="D3" i="40"/>
  <c r="C3" i="40"/>
  <c r="A2" i="40"/>
  <c r="A1" i="40"/>
  <c r="AD32" i="39"/>
  <c r="J32" i="39" s="1"/>
  <c r="AB32" i="39"/>
  <c r="Y32" i="39"/>
  <c r="X32" i="39"/>
  <c r="V32" i="39"/>
  <c r="U32" i="39"/>
  <c r="T32" i="39"/>
  <c r="Q32" i="39"/>
  <c r="P32" i="39"/>
  <c r="O32" i="39"/>
  <c r="M32" i="39"/>
  <c r="H32" i="39"/>
  <c r="C32" i="39"/>
  <c r="AB31" i="39"/>
  <c r="AD31" i="39" s="1"/>
  <c r="J31" i="39" s="1"/>
  <c r="Y31" i="39"/>
  <c r="X31" i="39"/>
  <c r="P31" i="39"/>
  <c r="Q31" i="39" s="1"/>
  <c r="O31" i="39"/>
  <c r="M31" i="39"/>
  <c r="H31" i="39"/>
  <c r="C31" i="39"/>
  <c r="AD30" i="39"/>
  <c r="J30" i="39" s="1"/>
  <c r="K30" i="39" s="1"/>
  <c r="AB30" i="39"/>
  <c r="Y30" i="39"/>
  <c r="X30" i="39"/>
  <c r="Q30" i="39"/>
  <c r="P30" i="39"/>
  <c r="O30" i="39"/>
  <c r="M30" i="39"/>
  <c r="I30" i="39"/>
  <c r="H30" i="39"/>
  <c r="C30" i="39"/>
  <c r="AD29" i="39"/>
  <c r="J29" i="39" s="1"/>
  <c r="AB29" i="39"/>
  <c r="Y29" i="39"/>
  <c r="X29" i="39"/>
  <c r="P29" i="39"/>
  <c r="Q29" i="39" s="1"/>
  <c r="O29" i="39"/>
  <c r="M29" i="39"/>
  <c r="H29" i="39"/>
  <c r="C29" i="39"/>
  <c r="AD28" i="39"/>
  <c r="J28" i="39" s="1"/>
  <c r="I28" i="39" s="1"/>
  <c r="AB28" i="39"/>
  <c r="Y28" i="39"/>
  <c r="X28" i="39"/>
  <c r="P28" i="39"/>
  <c r="O28" i="39"/>
  <c r="Q28" i="39" s="1"/>
  <c r="M28" i="39"/>
  <c r="K28" i="39"/>
  <c r="H28" i="39"/>
  <c r="C28" i="39"/>
  <c r="AB27" i="39"/>
  <c r="AD27" i="39" s="1"/>
  <c r="J27" i="39" s="1"/>
  <c r="Y27" i="39"/>
  <c r="X27" i="39"/>
  <c r="Q27" i="39"/>
  <c r="P27" i="39"/>
  <c r="O27" i="39"/>
  <c r="M27" i="39"/>
  <c r="H27" i="39"/>
  <c r="C27" i="39"/>
  <c r="AD26" i="39"/>
  <c r="J26" i="39" s="1"/>
  <c r="AB26" i="39"/>
  <c r="Y26" i="39"/>
  <c r="X26" i="39"/>
  <c r="P26" i="39"/>
  <c r="O26" i="39"/>
  <c r="Q26" i="39" s="1"/>
  <c r="M26" i="39"/>
  <c r="H26" i="39"/>
  <c r="C26" i="39"/>
  <c r="AB25" i="39"/>
  <c r="AD25" i="39" s="1"/>
  <c r="J25" i="39" s="1"/>
  <c r="Y25" i="39"/>
  <c r="X25" i="39"/>
  <c r="P25" i="39"/>
  <c r="O25" i="39"/>
  <c r="Q25" i="39" s="1"/>
  <c r="M25" i="39"/>
  <c r="H25" i="39"/>
  <c r="C25" i="39"/>
  <c r="AB24" i="39"/>
  <c r="AD24" i="39" s="1"/>
  <c r="J24" i="39" s="1"/>
  <c r="K24" i="39" s="1"/>
  <c r="Y24" i="39"/>
  <c r="X24" i="39"/>
  <c r="Q24" i="39"/>
  <c r="P24" i="39"/>
  <c r="O24" i="39"/>
  <c r="M24" i="39"/>
  <c r="I24" i="39"/>
  <c r="H24" i="39"/>
  <c r="C24" i="39"/>
  <c r="AD23" i="39"/>
  <c r="J23" i="39" s="1"/>
  <c r="AB23" i="39"/>
  <c r="Y23" i="39"/>
  <c r="X23" i="39"/>
  <c r="P23" i="39"/>
  <c r="Q23" i="39" s="1"/>
  <c r="O23" i="39"/>
  <c r="M23" i="39"/>
  <c r="H23" i="39"/>
  <c r="C23" i="39"/>
  <c r="AD22" i="39"/>
  <c r="AB22" i="39"/>
  <c r="Y22" i="39"/>
  <c r="X22" i="39"/>
  <c r="Q22" i="39"/>
  <c r="P22" i="39"/>
  <c r="O22" i="39"/>
  <c r="M22" i="39"/>
  <c r="H22" i="39"/>
  <c r="C22" i="39"/>
  <c r="AD21" i="39"/>
  <c r="J21" i="39" s="1"/>
  <c r="AB21" i="39"/>
  <c r="Y21" i="39"/>
  <c r="X21" i="39"/>
  <c r="P21" i="39"/>
  <c r="O21" i="39"/>
  <c r="Q21" i="39" s="1"/>
  <c r="M21" i="39"/>
  <c r="H21" i="39"/>
  <c r="C21" i="39"/>
  <c r="AG3" i="39"/>
  <c r="AF3" i="39"/>
  <c r="W3" i="39"/>
  <c r="V3" i="39"/>
  <c r="U3" i="39"/>
  <c r="T3" i="39"/>
  <c r="O3" i="39"/>
  <c r="G3" i="39"/>
  <c r="H3" i="39" s="1"/>
  <c r="F3" i="39"/>
  <c r="D3" i="39"/>
  <c r="X3" i="39" s="1"/>
  <c r="C3" i="39"/>
  <c r="A2" i="39"/>
  <c r="A1" i="39"/>
  <c r="AD32" i="38"/>
  <c r="AB32" i="38"/>
  <c r="Y32" i="38"/>
  <c r="X32" i="38"/>
  <c r="V32" i="38"/>
  <c r="U32" i="38"/>
  <c r="T32" i="38"/>
  <c r="P32" i="38"/>
  <c r="O32" i="38"/>
  <c r="Q32" i="38" s="1"/>
  <c r="M32" i="38"/>
  <c r="J32" i="38"/>
  <c r="H32" i="38"/>
  <c r="C32" i="38"/>
  <c r="AB31" i="38"/>
  <c r="AD31" i="38" s="1"/>
  <c r="J31" i="38" s="1"/>
  <c r="K31" i="38" s="1"/>
  <c r="Y31" i="38"/>
  <c r="X31" i="38"/>
  <c r="Q31" i="38"/>
  <c r="P31" i="38"/>
  <c r="O31" i="38"/>
  <c r="M31" i="38"/>
  <c r="H31" i="38"/>
  <c r="C31" i="38"/>
  <c r="AD30" i="38"/>
  <c r="J30" i="38" s="1"/>
  <c r="AB30" i="38"/>
  <c r="Y30" i="38"/>
  <c r="X30" i="38"/>
  <c r="Q30" i="38"/>
  <c r="P30" i="38"/>
  <c r="O30" i="38"/>
  <c r="M30" i="38"/>
  <c r="H30" i="38"/>
  <c r="C30" i="38"/>
  <c r="AD29" i="38"/>
  <c r="J29" i="38" s="1"/>
  <c r="I29" i="38" s="1"/>
  <c r="AB29" i="38"/>
  <c r="Y29" i="38"/>
  <c r="X29" i="38"/>
  <c r="Q29" i="38"/>
  <c r="P29" i="38"/>
  <c r="O29" i="38"/>
  <c r="M29" i="38"/>
  <c r="K29" i="38"/>
  <c r="H29" i="38"/>
  <c r="C29" i="38"/>
  <c r="AD28" i="38"/>
  <c r="J28" i="38" s="1"/>
  <c r="K28" i="38" s="1"/>
  <c r="AB28" i="38"/>
  <c r="Y28" i="38"/>
  <c r="X28" i="38"/>
  <c r="P28" i="38"/>
  <c r="O28" i="38"/>
  <c r="M28" i="38"/>
  <c r="H28" i="38"/>
  <c r="C28" i="38"/>
  <c r="AD27" i="38"/>
  <c r="J27" i="38" s="1"/>
  <c r="I27" i="38" s="1"/>
  <c r="AB27" i="38"/>
  <c r="Y27" i="38"/>
  <c r="X27" i="38"/>
  <c r="P27" i="38"/>
  <c r="O27" i="38"/>
  <c r="M27" i="38"/>
  <c r="H27" i="38"/>
  <c r="C27" i="38"/>
  <c r="AD26" i="38"/>
  <c r="J26" i="38" s="1"/>
  <c r="I26" i="38" s="1"/>
  <c r="AB26" i="38"/>
  <c r="Y26" i="38"/>
  <c r="X26" i="38"/>
  <c r="Q26" i="38"/>
  <c r="P26" i="38"/>
  <c r="O26" i="38"/>
  <c r="M26" i="38"/>
  <c r="K26" i="38"/>
  <c r="H26" i="38"/>
  <c r="C26" i="38"/>
  <c r="AD25" i="38"/>
  <c r="J25" i="38" s="1"/>
  <c r="AB25" i="38"/>
  <c r="Y25" i="38"/>
  <c r="X25" i="38"/>
  <c r="Q25" i="38"/>
  <c r="P25" i="38"/>
  <c r="O25" i="38"/>
  <c r="M25" i="38"/>
  <c r="H25" i="38"/>
  <c r="C25" i="38"/>
  <c r="AB24" i="38"/>
  <c r="AD24" i="38" s="1"/>
  <c r="J24" i="38" s="1"/>
  <c r="Y24" i="38"/>
  <c r="X24" i="38"/>
  <c r="P24" i="38"/>
  <c r="O24" i="38"/>
  <c r="Q24" i="38" s="1"/>
  <c r="M24" i="38"/>
  <c r="H24" i="38"/>
  <c r="C24" i="38"/>
  <c r="AB23" i="38"/>
  <c r="AD23" i="38" s="1"/>
  <c r="Y23" i="38"/>
  <c r="X23" i="38"/>
  <c r="Q23" i="38"/>
  <c r="P23" i="38"/>
  <c r="O23" i="38"/>
  <c r="M23" i="38"/>
  <c r="H23" i="38"/>
  <c r="C23" i="38"/>
  <c r="AD22" i="38"/>
  <c r="J22" i="38" s="1"/>
  <c r="AB22" i="38"/>
  <c r="Y22" i="38"/>
  <c r="X22" i="38"/>
  <c r="P22" i="38"/>
  <c r="Q22" i="38" s="1"/>
  <c r="O22" i="38"/>
  <c r="M22" i="38"/>
  <c r="H22" i="38"/>
  <c r="C22" i="38"/>
  <c r="AD21" i="38"/>
  <c r="J21" i="38" s="1"/>
  <c r="AB21" i="38"/>
  <c r="Y21" i="38"/>
  <c r="X21" i="38"/>
  <c r="Q21" i="38"/>
  <c r="P21" i="38"/>
  <c r="O21" i="38"/>
  <c r="M21" i="38"/>
  <c r="K21" i="38"/>
  <c r="I21" i="38"/>
  <c r="H21" i="38"/>
  <c r="C21" i="38"/>
  <c r="AG3" i="38"/>
  <c r="AF3" i="38"/>
  <c r="X3" i="38"/>
  <c r="W3" i="38"/>
  <c r="V3" i="38"/>
  <c r="U3" i="38"/>
  <c r="T3" i="38"/>
  <c r="O3" i="38"/>
  <c r="G3" i="38"/>
  <c r="H3" i="38" s="1"/>
  <c r="F3" i="38"/>
  <c r="D3" i="38"/>
  <c r="C3" i="38"/>
  <c r="A2" i="38"/>
  <c r="A1" i="38"/>
  <c r="AD32" i="37"/>
  <c r="J32" i="37" s="1"/>
  <c r="AB32" i="37"/>
  <c r="Y32" i="37"/>
  <c r="X32" i="37"/>
  <c r="V32" i="37"/>
  <c r="U32" i="37"/>
  <c r="T32" i="37"/>
  <c r="P32" i="37"/>
  <c r="Q32" i="37" s="1"/>
  <c r="O32" i="37"/>
  <c r="M32" i="37"/>
  <c r="H32" i="37"/>
  <c r="C32" i="37"/>
  <c r="AB31" i="37"/>
  <c r="AD31" i="37" s="1"/>
  <c r="J31" i="37" s="1"/>
  <c r="Y31" i="37"/>
  <c r="X31" i="37"/>
  <c r="P31" i="37"/>
  <c r="O31" i="37"/>
  <c r="Q31" i="37" s="1"/>
  <c r="M31" i="37"/>
  <c r="H31" i="37"/>
  <c r="C31" i="37"/>
  <c r="AB30" i="37"/>
  <c r="AD30" i="37" s="1"/>
  <c r="J30" i="37" s="1"/>
  <c r="Y30" i="37"/>
  <c r="X30" i="37"/>
  <c r="Q30" i="37"/>
  <c r="P30" i="37"/>
  <c r="O30" i="37"/>
  <c r="M30" i="37"/>
  <c r="H30" i="37"/>
  <c r="C30" i="37"/>
  <c r="AD29" i="37"/>
  <c r="J29" i="37" s="1"/>
  <c r="AB29" i="37"/>
  <c r="Y29" i="37"/>
  <c r="X29" i="37"/>
  <c r="P29" i="37"/>
  <c r="Q29" i="37" s="1"/>
  <c r="O29" i="37"/>
  <c r="M29" i="37"/>
  <c r="H29" i="37"/>
  <c r="C29" i="37"/>
  <c r="AB28" i="37"/>
  <c r="AD28" i="37" s="1"/>
  <c r="J28" i="37" s="1"/>
  <c r="Y28" i="37"/>
  <c r="X28" i="37"/>
  <c r="Q28" i="37"/>
  <c r="P28" i="37"/>
  <c r="O28" i="37"/>
  <c r="M28" i="37"/>
  <c r="H28" i="37"/>
  <c r="C28" i="37"/>
  <c r="AB27" i="37"/>
  <c r="AD27" i="37" s="1"/>
  <c r="J27" i="37" s="1"/>
  <c r="K27" i="37" s="1"/>
  <c r="Y27" i="37"/>
  <c r="X27" i="37"/>
  <c r="P27" i="37"/>
  <c r="Q27" i="37" s="1"/>
  <c r="O27" i="37"/>
  <c r="M27" i="37"/>
  <c r="I27" i="37"/>
  <c r="H27" i="37"/>
  <c r="C27" i="37"/>
  <c r="AD26" i="37"/>
  <c r="J26" i="37" s="1"/>
  <c r="I26" i="37" s="1"/>
  <c r="AB26" i="37"/>
  <c r="Y26" i="37"/>
  <c r="X26" i="37"/>
  <c r="P26" i="37"/>
  <c r="O26" i="37"/>
  <c r="M26" i="37"/>
  <c r="H26" i="37"/>
  <c r="C26" i="37"/>
  <c r="AD25" i="37"/>
  <c r="J25" i="37" s="1"/>
  <c r="I25" i="37" s="1"/>
  <c r="AB25" i="37"/>
  <c r="Y25" i="37"/>
  <c r="X25" i="37"/>
  <c r="Q25" i="37"/>
  <c r="P25" i="37"/>
  <c r="O25" i="37"/>
  <c r="M25" i="37"/>
  <c r="K25" i="37"/>
  <c r="H25" i="37"/>
  <c r="C25" i="37"/>
  <c r="AD24" i="37"/>
  <c r="J24" i="37" s="1"/>
  <c r="AB24" i="37"/>
  <c r="Y24" i="37"/>
  <c r="X24" i="37"/>
  <c r="P24" i="37"/>
  <c r="Q24" i="37" s="1"/>
  <c r="O24" i="37"/>
  <c r="M24" i="37"/>
  <c r="H24" i="37"/>
  <c r="C24" i="37"/>
  <c r="AB23" i="37"/>
  <c r="AD23" i="37" s="1"/>
  <c r="J23" i="37" s="1"/>
  <c r="Y23" i="37"/>
  <c r="X23" i="37"/>
  <c r="P23" i="37"/>
  <c r="O23" i="37"/>
  <c r="Q23" i="37" s="1"/>
  <c r="M23" i="37"/>
  <c r="H23" i="37"/>
  <c r="C23" i="37"/>
  <c r="AB22" i="37"/>
  <c r="AD22" i="37" s="1"/>
  <c r="J22" i="37" s="1"/>
  <c r="Y22" i="37"/>
  <c r="X22" i="37"/>
  <c r="Q22" i="37"/>
  <c r="P22" i="37"/>
  <c r="O22" i="37"/>
  <c r="M22" i="37"/>
  <c r="H22" i="37"/>
  <c r="C22" i="37"/>
  <c r="AD21" i="37"/>
  <c r="J21" i="37" s="1"/>
  <c r="AB21" i="37"/>
  <c r="Y21" i="37"/>
  <c r="X21" i="37"/>
  <c r="P21" i="37"/>
  <c r="Q21" i="37" s="1"/>
  <c r="O21" i="37"/>
  <c r="M21" i="37"/>
  <c r="H21" i="37"/>
  <c r="C21" i="37"/>
  <c r="AB20" i="37"/>
  <c r="AD20" i="37" s="1"/>
  <c r="J20" i="37" s="1"/>
  <c r="Y20" i="37"/>
  <c r="X20" i="37"/>
  <c r="Q20" i="37"/>
  <c r="P20" i="37"/>
  <c r="O20" i="37"/>
  <c r="M20" i="37"/>
  <c r="H20" i="37"/>
  <c r="C20" i="37"/>
  <c r="AB19" i="37"/>
  <c r="AD19" i="37" s="1"/>
  <c r="J19" i="37" s="1"/>
  <c r="K19" i="37" s="1"/>
  <c r="Y19" i="37"/>
  <c r="X19" i="37"/>
  <c r="P19" i="37"/>
  <c r="Q19" i="37" s="1"/>
  <c r="O19" i="37"/>
  <c r="M19" i="37"/>
  <c r="H19" i="37"/>
  <c r="C19" i="37"/>
  <c r="AD18" i="37"/>
  <c r="J18" i="37" s="1"/>
  <c r="I18" i="37" s="1"/>
  <c r="AB18" i="37"/>
  <c r="Y18" i="37"/>
  <c r="X18" i="37"/>
  <c r="P18" i="37"/>
  <c r="O18" i="37"/>
  <c r="M18" i="37"/>
  <c r="H18" i="37"/>
  <c r="C18" i="37"/>
  <c r="AD17" i="37"/>
  <c r="J17" i="37" s="1"/>
  <c r="I17" i="37" s="1"/>
  <c r="AB17" i="37"/>
  <c r="Y17" i="37"/>
  <c r="X17" i="37"/>
  <c r="Q17" i="37"/>
  <c r="P17" i="37"/>
  <c r="O17" i="37"/>
  <c r="M17" i="37"/>
  <c r="K17" i="37"/>
  <c r="H17" i="37"/>
  <c r="C17" i="37"/>
  <c r="AD16" i="37"/>
  <c r="J16" i="37" s="1"/>
  <c r="AB16" i="37"/>
  <c r="Y16" i="37"/>
  <c r="X16" i="37"/>
  <c r="Q16" i="37"/>
  <c r="P16" i="37"/>
  <c r="O16" i="37"/>
  <c r="M16" i="37"/>
  <c r="H16" i="37"/>
  <c r="C16" i="37"/>
  <c r="AB15" i="37"/>
  <c r="AD15" i="37" s="1"/>
  <c r="Y15" i="37"/>
  <c r="X15" i="37"/>
  <c r="P15" i="37"/>
  <c r="O15" i="37"/>
  <c r="Q15" i="37" s="1"/>
  <c r="M15" i="37"/>
  <c r="H15" i="37"/>
  <c r="C15" i="37"/>
  <c r="AG3" i="37"/>
  <c r="AF3" i="37"/>
  <c r="W3" i="37"/>
  <c r="X3" i="37" s="1"/>
  <c r="V3" i="37"/>
  <c r="U3" i="37"/>
  <c r="T3" i="37"/>
  <c r="O3" i="37"/>
  <c r="H3" i="37"/>
  <c r="G3" i="37"/>
  <c r="F3" i="37"/>
  <c r="D3" i="37"/>
  <c r="C3" i="37"/>
  <c r="A2" i="37"/>
  <c r="A1" i="37"/>
  <c r="AB32" i="36"/>
  <c r="AD32" i="36" s="1"/>
  <c r="J32" i="36" s="1"/>
  <c r="Y32" i="36"/>
  <c r="X32" i="36"/>
  <c r="V32" i="36"/>
  <c r="U32" i="36"/>
  <c r="T32" i="36"/>
  <c r="P32" i="36"/>
  <c r="Q32" i="36" s="1"/>
  <c r="O32" i="36"/>
  <c r="M32" i="36"/>
  <c r="H32" i="36"/>
  <c r="C32" i="36"/>
  <c r="AD31" i="36"/>
  <c r="J31" i="36" s="1"/>
  <c r="I31" i="36" s="1"/>
  <c r="AB31" i="36"/>
  <c r="Y31" i="36"/>
  <c r="X31" i="36"/>
  <c r="P31" i="36"/>
  <c r="O31" i="36"/>
  <c r="M31" i="36"/>
  <c r="H31" i="36"/>
  <c r="C31" i="36"/>
  <c r="AB30" i="36"/>
  <c r="AD30" i="36" s="1"/>
  <c r="J30" i="36" s="1"/>
  <c r="K30" i="36" s="1"/>
  <c r="Y30" i="36"/>
  <c r="X30" i="36"/>
  <c r="Q30" i="36"/>
  <c r="P30" i="36"/>
  <c r="O30" i="36"/>
  <c r="M30" i="36"/>
  <c r="H30" i="36"/>
  <c r="C30" i="36"/>
  <c r="AD29" i="36"/>
  <c r="J29" i="36" s="1"/>
  <c r="AB29" i="36"/>
  <c r="Y29" i="36"/>
  <c r="X29" i="36"/>
  <c r="P29" i="36"/>
  <c r="Q29" i="36" s="1"/>
  <c r="O29" i="36"/>
  <c r="M29" i="36"/>
  <c r="H29" i="36"/>
  <c r="C29" i="36"/>
  <c r="AB28" i="36"/>
  <c r="AD28" i="36" s="1"/>
  <c r="J28" i="36" s="1"/>
  <c r="Y28" i="36"/>
  <c r="X28" i="36"/>
  <c r="P28" i="36"/>
  <c r="O28" i="36"/>
  <c r="Q28" i="36" s="1"/>
  <c r="M28" i="36"/>
  <c r="H28" i="36"/>
  <c r="C28" i="36"/>
  <c r="AB27" i="36"/>
  <c r="AD27" i="36" s="1"/>
  <c r="J27" i="36" s="1"/>
  <c r="K27" i="36" s="1"/>
  <c r="Y27" i="36"/>
  <c r="X27" i="36"/>
  <c r="Q27" i="36"/>
  <c r="P27" i="36"/>
  <c r="O27" i="36"/>
  <c r="M27" i="36"/>
  <c r="H27" i="36"/>
  <c r="C27" i="36"/>
  <c r="AD26" i="36"/>
  <c r="J26" i="36" s="1"/>
  <c r="AB26" i="36"/>
  <c r="Y26" i="36"/>
  <c r="X26" i="36"/>
  <c r="P26" i="36"/>
  <c r="Q26" i="36" s="1"/>
  <c r="O26" i="36"/>
  <c r="M26" i="36"/>
  <c r="H26" i="36"/>
  <c r="C26" i="36"/>
  <c r="AB25" i="36"/>
  <c r="AD25" i="36" s="1"/>
  <c r="J25" i="36" s="1"/>
  <c r="Y25" i="36"/>
  <c r="X25" i="36"/>
  <c r="Q25" i="36"/>
  <c r="P25" i="36"/>
  <c r="O25" i="36"/>
  <c r="M25" i="36"/>
  <c r="H25" i="36"/>
  <c r="C25" i="36"/>
  <c r="AB24" i="36"/>
  <c r="AD24" i="36" s="1"/>
  <c r="J24" i="36" s="1"/>
  <c r="K24" i="36" s="1"/>
  <c r="Y24" i="36"/>
  <c r="X24" i="36"/>
  <c r="P24" i="36"/>
  <c r="Q24" i="36" s="1"/>
  <c r="O24" i="36"/>
  <c r="M24" i="36"/>
  <c r="I24" i="36"/>
  <c r="H24" i="36"/>
  <c r="C24" i="36"/>
  <c r="AD23" i="36"/>
  <c r="J23" i="36" s="1"/>
  <c r="I23" i="36" s="1"/>
  <c r="AB23" i="36"/>
  <c r="Y23" i="36"/>
  <c r="X23" i="36"/>
  <c r="P23" i="36"/>
  <c r="O23" i="36"/>
  <c r="M23" i="36"/>
  <c r="H23" i="36"/>
  <c r="C23" i="36"/>
  <c r="AB22" i="36"/>
  <c r="AD22" i="36" s="1"/>
  <c r="J22" i="36" s="1"/>
  <c r="K22" i="36" s="1"/>
  <c r="Y22" i="36"/>
  <c r="X22" i="36"/>
  <c r="Q22" i="36"/>
  <c r="P22" i="36"/>
  <c r="O22" i="36"/>
  <c r="M22" i="36"/>
  <c r="H22" i="36"/>
  <c r="C22" i="36"/>
  <c r="AD21" i="36"/>
  <c r="J21" i="36" s="1"/>
  <c r="AB21" i="36"/>
  <c r="Y21" i="36"/>
  <c r="X21" i="36"/>
  <c r="P21" i="36"/>
  <c r="Q21" i="36" s="1"/>
  <c r="O21" i="36"/>
  <c r="M21" i="36"/>
  <c r="H21" i="36"/>
  <c r="C21" i="36"/>
  <c r="AB20" i="36"/>
  <c r="AD20" i="36" s="1"/>
  <c r="J20" i="36" s="1"/>
  <c r="Y20" i="36"/>
  <c r="X20" i="36"/>
  <c r="P20" i="36"/>
  <c r="O20" i="36"/>
  <c r="Q20" i="36" s="1"/>
  <c r="M20" i="36"/>
  <c r="H20" i="36"/>
  <c r="C20" i="36"/>
  <c r="AB19" i="36"/>
  <c r="AD19" i="36" s="1"/>
  <c r="J19" i="36" s="1"/>
  <c r="K19" i="36" s="1"/>
  <c r="Y19" i="36"/>
  <c r="X19" i="36"/>
  <c r="Q19" i="36"/>
  <c r="P19" i="36"/>
  <c r="O19" i="36"/>
  <c r="M19" i="36"/>
  <c r="I19" i="36"/>
  <c r="H19" i="36"/>
  <c r="C19" i="36"/>
  <c r="AD18" i="36"/>
  <c r="J18" i="36" s="1"/>
  <c r="AB18" i="36"/>
  <c r="Y18" i="36"/>
  <c r="X18" i="36"/>
  <c r="P18" i="36"/>
  <c r="Q18" i="36" s="1"/>
  <c r="O18" i="36"/>
  <c r="M18" i="36"/>
  <c r="H18" i="36"/>
  <c r="C18" i="36"/>
  <c r="AB17" i="36"/>
  <c r="AD17" i="36" s="1"/>
  <c r="J17" i="36" s="1"/>
  <c r="Y17" i="36"/>
  <c r="X17" i="36"/>
  <c r="Q17" i="36"/>
  <c r="P17" i="36"/>
  <c r="O17" i="36"/>
  <c r="M17" i="36"/>
  <c r="H17" i="36"/>
  <c r="C17" i="36"/>
  <c r="AB16" i="36"/>
  <c r="AD16" i="36" s="1"/>
  <c r="J16" i="36" s="1"/>
  <c r="K16" i="36" s="1"/>
  <c r="Y16" i="36"/>
  <c r="X16" i="36"/>
  <c r="P16" i="36"/>
  <c r="Q16" i="36" s="1"/>
  <c r="O16" i="36"/>
  <c r="M16" i="36"/>
  <c r="H16" i="36"/>
  <c r="C16" i="36"/>
  <c r="AD15" i="36"/>
  <c r="J15" i="36" s="1"/>
  <c r="I15" i="36" s="1"/>
  <c r="AB15" i="36"/>
  <c r="Y15" i="36"/>
  <c r="X15" i="36"/>
  <c r="P15" i="36"/>
  <c r="O15" i="36"/>
  <c r="M15" i="36"/>
  <c r="K15" i="36"/>
  <c r="H15" i="36"/>
  <c r="C15" i="36"/>
  <c r="AG3" i="36"/>
  <c r="AF3" i="36"/>
  <c r="X3" i="36"/>
  <c r="W3" i="36"/>
  <c r="V3" i="36"/>
  <c r="U3" i="36"/>
  <c r="T3" i="36"/>
  <c r="O3" i="36"/>
  <c r="J3" i="36"/>
  <c r="H3" i="36"/>
  <c r="G3" i="36"/>
  <c r="F3" i="36"/>
  <c r="D3" i="36"/>
  <c r="C3" i="36"/>
  <c r="A2" i="36"/>
  <c r="A1" i="36"/>
  <c r="AD32" i="35"/>
  <c r="J32" i="35" s="1"/>
  <c r="AB32" i="35"/>
  <c r="Y32" i="35"/>
  <c r="X32" i="35"/>
  <c r="V32" i="35"/>
  <c r="U32" i="35"/>
  <c r="T32" i="35"/>
  <c r="Q32" i="35"/>
  <c r="P32" i="35"/>
  <c r="O32" i="35"/>
  <c r="M32" i="35"/>
  <c r="H32" i="35"/>
  <c r="C32" i="35"/>
  <c r="AD31" i="35"/>
  <c r="J31" i="35" s="1"/>
  <c r="AB31" i="35"/>
  <c r="Y31" i="35"/>
  <c r="X31" i="35"/>
  <c r="P31" i="35"/>
  <c r="O31" i="35"/>
  <c r="Q31" i="35" s="1"/>
  <c r="M31" i="35"/>
  <c r="H31" i="35"/>
  <c r="C31" i="35"/>
  <c r="AB30" i="35"/>
  <c r="AD30" i="35" s="1"/>
  <c r="J30" i="35" s="1"/>
  <c r="Y30" i="35"/>
  <c r="X30" i="35"/>
  <c r="Q30" i="35"/>
  <c r="P30" i="35"/>
  <c r="O30" i="35"/>
  <c r="M30" i="35"/>
  <c r="H30" i="35"/>
  <c r="C30" i="35"/>
  <c r="AB29" i="35"/>
  <c r="AD29" i="35" s="1"/>
  <c r="J29" i="35" s="1"/>
  <c r="Y29" i="35"/>
  <c r="X29" i="35"/>
  <c r="P29" i="35"/>
  <c r="Q29" i="35" s="1"/>
  <c r="O29" i="35"/>
  <c r="M29" i="35"/>
  <c r="H29" i="35"/>
  <c r="C29" i="35"/>
  <c r="AD28" i="35"/>
  <c r="J28" i="35" s="1"/>
  <c r="I28" i="35" s="1"/>
  <c r="AB28" i="35"/>
  <c r="Y28" i="35"/>
  <c r="X28" i="35"/>
  <c r="P28" i="35"/>
  <c r="O28" i="35"/>
  <c r="Q28" i="35" s="1"/>
  <c r="M28" i="35"/>
  <c r="K28" i="35"/>
  <c r="H28" i="35"/>
  <c r="C28" i="35"/>
  <c r="AB27" i="35"/>
  <c r="AD27" i="35" s="1"/>
  <c r="J27" i="35" s="1"/>
  <c r="Y27" i="35"/>
  <c r="X27" i="35"/>
  <c r="Q27" i="35"/>
  <c r="P27" i="35"/>
  <c r="O27" i="35"/>
  <c r="M27" i="35"/>
  <c r="H27" i="35"/>
  <c r="C27" i="35"/>
  <c r="AD26" i="35"/>
  <c r="J26" i="35" s="1"/>
  <c r="AB26" i="35"/>
  <c r="Y26" i="35"/>
  <c r="X26" i="35"/>
  <c r="P26" i="35"/>
  <c r="O26" i="35"/>
  <c r="Q26" i="35" s="1"/>
  <c r="M26" i="35"/>
  <c r="H26" i="35"/>
  <c r="C26" i="35"/>
  <c r="AB25" i="35"/>
  <c r="AD25" i="35" s="1"/>
  <c r="J25" i="35" s="1"/>
  <c r="Y25" i="35"/>
  <c r="X25" i="35"/>
  <c r="P25" i="35"/>
  <c r="O25" i="35"/>
  <c r="Q25" i="35" s="1"/>
  <c r="M25" i="35"/>
  <c r="H25" i="35"/>
  <c r="C25" i="35"/>
  <c r="AB24" i="35"/>
  <c r="AD24" i="35" s="1"/>
  <c r="J24" i="35" s="1"/>
  <c r="Y24" i="35"/>
  <c r="X24" i="35"/>
  <c r="Q24" i="35"/>
  <c r="P24" i="35"/>
  <c r="O24" i="35"/>
  <c r="M24" i="35"/>
  <c r="H24" i="35"/>
  <c r="C24" i="35"/>
  <c r="AD23" i="35"/>
  <c r="J23" i="35" s="1"/>
  <c r="AB23" i="35"/>
  <c r="Y23" i="35"/>
  <c r="X23" i="35"/>
  <c r="P23" i="35"/>
  <c r="O23" i="35"/>
  <c r="Q23" i="35" s="1"/>
  <c r="M23" i="35"/>
  <c r="H23" i="35"/>
  <c r="C23" i="35"/>
  <c r="AB22" i="35"/>
  <c r="AD22" i="35" s="1"/>
  <c r="J22" i="35" s="1"/>
  <c r="Y22" i="35"/>
  <c r="X22" i="35"/>
  <c r="Q22" i="35"/>
  <c r="P22" i="35"/>
  <c r="O22" i="35"/>
  <c r="M22" i="35"/>
  <c r="H22" i="35"/>
  <c r="C22" i="35"/>
  <c r="AB21" i="35"/>
  <c r="AD21" i="35" s="1"/>
  <c r="Y21" i="35"/>
  <c r="X21" i="35"/>
  <c r="P21" i="35"/>
  <c r="Q21" i="35" s="1"/>
  <c r="O21" i="35"/>
  <c r="M21" i="35"/>
  <c r="H21" i="35"/>
  <c r="C21" i="35"/>
  <c r="AG3" i="35"/>
  <c r="AF3" i="35"/>
  <c r="W3" i="35"/>
  <c r="V3" i="35"/>
  <c r="U3" i="35"/>
  <c r="T3" i="35"/>
  <c r="O3" i="35"/>
  <c r="G3" i="35"/>
  <c r="H3" i="35" s="1"/>
  <c r="F3" i="35"/>
  <c r="D3" i="35"/>
  <c r="C3" i="35"/>
  <c r="A2" i="35"/>
  <c r="A1" i="35"/>
  <c r="AB32" i="34"/>
  <c r="AD32" i="34" s="1"/>
  <c r="J32" i="34" s="1"/>
  <c r="Y32" i="34"/>
  <c r="X32" i="34"/>
  <c r="V32" i="34"/>
  <c r="U32" i="34"/>
  <c r="T32" i="34"/>
  <c r="P32" i="34"/>
  <c r="O32" i="34"/>
  <c r="Q32" i="34" s="1"/>
  <c r="M32" i="34"/>
  <c r="H32" i="34"/>
  <c r="C32" i="34"/>
  <c r="AB31" i="34"/>
  <c r="AD31" i="34" s="1"/>
  <c r="J31" i="34" s="1"/>
  <c r="Y31" i="34"/>
  <c r="X31" i="34"/>
  <c r="Q31" i="34"/>
  <c r="P31" i="34"/>
  <c r="O31" i="34"/>
  <c r="M31" i="34"/>
  <c r="H31" i="34"/>
  <c r="C31" i="34"/>
  <c r="AD30" i="34"/>
  <c r="J30" i="34" s="1"/>
  <c r="AB30" i="34"/>
  <c r="Y30" i="34"/>
  <c r="X30" i="34"/>
  <c r="P30" i="34"/>
  <c r="O30" i="34"/>
  <c r="Q30" i="34" s="1"/>
  <c r="M30" i="34"/>
  <c r="H30" i="34"/>
  <c r="C30" i="34"/>
  <c r="AD29" i="34"/>
  <c r="AB29" i="34"/>
  <c r="Y29" i="34"/>
  <c r="X29" i="34"/>
  <c r="P29" i="34"/>
  <c r="O29" i="34"/>
  <c r="Q29" i="34" s="1"/>
  <c r="M29" i="34"/>
  <c r="J29" i="34"/>
  <c r="K29" i="34" s="1"/>
  <c r="H29" i="34"/>
  <c r="C29" i="34"/>
  <c r="AB28" i="34"/>
  <c r="AD28" i="34" s="1"/>
  <c r="J28" i="34" s="1"/>
  <c r="K28" i="34" s="1"/>
  <c r="Y28" i="34"/>
  <c r="X28" i="34"/>
  <c r="P28" i="34"/>
  <c r="Q28" i="34" s="1"/>
  <c r="O28" i="34"/>
  <c r="M28" i="34"/>
  <c r="H28" i="34"/>
  <c r="C28" i="34"/>
  <c r="AD27" i="34"/>
  <c r="J27" i="34" s="1"/>
  <c r="I27" i="34" s="1"/>
  <c r="AB27" i="34"/>
  <c r="Y27" i="34"/>
  <c r="X27" i="34"/>
  <c r="P27" i="34"/>
  <c r="O27" i="34"/>
  <c r="Q27" i="34" s="1"/>
  <c r="M27" i="34"/>
  <c r="H27" i="34"/>
  <c r="C27" i="34"/>
  <c r="AD26" i="34"/>
  <c r="J26" i="34" s="1"/>
  <c r="AB26" i="34"/>
  <c r="Y26" i="34"/>
  <c r="X26" i="34"/>
  <c r="Q26" i="34"/>
  <c r="P26" i="34"/>
  <c r="O26" i="34"/>
  <c r="M26" i="34"/>
  <c r="H26" i="34"/>
  <c r="C26" i="34"/>
  <c r="AD25" i="34"/>
  <c r="J25" i="34" s="1"/>
  <c r="AB25" i="34"/>
  <c r="Y25" i="34"/>
  <c r="X25" i="34"/>
  <c r="P25" i="34"/>
  <c r="O25" i="34"/>
  <c r="Q25" i="34" s="1"/>
  <c r="M25" i="34"/>
  <c r="H25" i="34"/>
  <c r="C25" i="34"/>
  <c r="AB24" i="34"/>
  <c r="AD24" i="34" s="1"/>
  <c r="J24" i="34" s="1"/>
  <c r="Y24" i="34"/>
  <c r="X24" i="34"/>
  <c r="P24" i="34"/>
  <c r="O24" i="34"/>
  <c r="Q24" i="34" s="1"/>
  <c r="M24" i="34"/>
  <c r="H24" i="34"/>
  <c r="C24" i="34"/>
  <c r="AB23" i="34"/>
  <c r="AD23" i="34" s="1"/>
  <c r="J23" i="34" s="1"/>
  <c r="Y23" i="34"/>
  <c r="X23" i="34"/>
  <c r="Q23" i="34"/>
  <c r="P23" i="34"/>
  <c r="O23" i="34"/>
  <c r="M23" i="34"/>
  <c r="H23" i="34"/>
  <c r="C23" i="34"/>
  <c r="AD22" i="34"/>
  <c r="J22" i="34" s="1"/>
  <c r="I22" i="34" s="1"/>
  <c r="AB22" i="34"/>
  <c r="Y22" i="34"/>
  <c r="X22" i="34"/>
  <c r="P22" i="34"/>
  <c r="O22" i="34"/>
  <c r="Q22" i="34" s="1"/>
  <c r="M22" i="34"/>
  <c r="K22" i="34"/>
  <c r="H22" i="34"/>
  <c r="C22" i="34"/>
  <c r="AD21" i="34"/>
  <c r="AB21" i="34"/>
  <c r="Y21" i="34"/>
  <c r="X21" i="34"/>
  <c r="P21" i="34"/>
  <c r="O21" i="34"/>
  <c r="Q21" i="34" s="1"/>
  <c r="M21" i="34"/>
  <c r="K21" i="34"/>
  <c r="J21" i="34"/>
  <c r="I21" i="34" s="1"/>
  <c r="H21" i="34"/>
  <c r="C21" i="34"/>
  <c r="AB20" i="34"/>
  <c r="AD20" i="34" s="1"/>
  <c r="J20" i="34" s="1"/>
  <c r="Y20" i="34"/>
  <c r="X20" i="34"/>
  <c r="Q20" i="34"/>
  <c r="P20" i="34"/>
  <c r="O20" i="34"/>
  <c r="M20" i="34"/>
  <c r="H20" i="34"/>
  <c r="C20" i="34"/>
  <c r="AB19" i="34"/>
  <c r="AD19" i="34" s="1"/>
  <c r="J19" i="34" s="1"/>
  <c r="Y19" i="34"/>
  <c r="X19" i="34"/>
  <c r="P19" i="34"/>
  <c r="O19" i="34"/>
  <c r="Q19" i="34" s="1"/>
  <c r="M19" i="34"/>
  <c r="H19" i="34"/>
  <c r="C19" i="34"/>
  <c r="AB18" i="34"/>
  <c r="AD18" i="34" s="1"/>
  <c r="J18" i="34" s="1"/>
  <c r="Y18" i="34"/>
  <c r="X18" i="34"/>
  <c r="Q18" i="34"/>
  <c r="P18" i="34"/>
  <c r="O18" i="34"/>
  <c r="M18" i="34"/>
  <c r="H18" i="34"/>
  <c r="C18" i="34"/>
  <c r="AD17" i="34"/>
  <c r="J17" i="34" s="1"/>
  <c r="K17" i="34" s="1"/>
  <c r="AB17" i="34"/>
  <c r="Y17" i="34"/>
  <c r="X17" i="34"/>
  <c r="P17" i="34"/>
  <c r="O17" i="34"/>
  <c r="M17" i="34"/>
  <c r="I17" i="34"/>
  <c r="H17" i="34"/>
  <c r="C17" i="34"/>
  <c r="AB16" i="34"/>
  <c r="AD16" i="34" s="1"/>
  <c r="J16" i="34" s="1"/>
  <c r="Y16" i="34"/>
  <c r="X16" i="34"/>
  <c r="P16" i="34"/>
  <c r="O16" i="34"/>
  <c r="Q16" i="34" s="1"/>
  <c r="M16" i="34"/>
  <c r="H16" i="34"/>
  <c r="C16" i="34"/>
  <c r="AB15" i="34"/>
  <c r="AD15" i="34" s="1"/>
  <c r="J15" i="34" s="1"/>
  <c r="Y15" i="34"/>
  <c r="X15" i="34"/>
  <c r="P15" i="34"/>
  <c r="Q15" i="34" s="1"/>
  <c r="O15" i="34"/>
  <c r="M15" i="34"/>
  <c r="H15" i="34"/>
  <c r="C15" i="34"/>
  <c r="AD14" i="34"/>
  <c r="J14" i="34" s="1"/>
  <c r="I14" i="34" s="1"/>
  <c r="AB14" i="34"/>
  <c r="Y14" i="34"/>
  <c r="X14" i="34"/>
  <c r="Q14" i="34"/>
  <c r="P14" i="34"/>
  <c r="O14" i="34"/>
  <c r="M14" i="34"/>
  <c r="K14" i="34"/>
  <c r="H14" i="34"/>
  <c r="C14" i="34"/>
  <c r="AB13" i="34"/>
  <c r="AD13" i="34" s="1"/>
  <c r="J13" i="34" s="1"/>
  <c r="I13" i="34" s="1"/>
  <c r="Y13" i="34"/>
  <c r="X13" i="34"/>
  <c r="P13" i="34"/>
  <c r="O13" i="34"/>
  <c r="Q13" i="34" s="1"/>
  <c r="M13" i="34"/>
  <c r="H13" i="34"/>
  <c r="C13" i="34"/>
  <c r="AB12" i="34"/>
  <c r="AD12" i="34" s="1"/>
  <c r="J12" i="34" s="1"/>
  <c r="Y12" i="34"/>
  <c r="X12" i="34"/>
  <c r="Q12" i="34"/>
  <c r="P12" i="34"/>
  <c r="O12" i="34"/>
  <c r="M12" i="34"/>
  <c r="H12" i="34"/>
  <c r="C12" i="34"/>
  <c r="AD11" i="34"/>
  <c r="J11" i="34" s="1"/>
  <c r="I11" i="34" s="1"/>
  <c r="AB11" i="34"/>
  <c r="Y11" i="34"/>
  <c r="X11" i="34"/>
  <c r="P11" i="34"/>
  <c r="O11" i="34"/>
  <c r="Q11" i="34" s="1"/>
  <c r="M11" i="34"/>
  <c r="K11" i="34"/>
  <c r="H11" i="34"/>
  <c r="C11" i="34"/>
  <c r="AB10" i="34"/>
  <c r="AD10" i="34" s="1"/>
  <c r="J10" i="34" s="1"/>
  <c r="Y10" i="34"/>
  <c r="X10" i="34"/>
  <c r="Q10" i="34"/>
  <c r="P10" i="34"/>
  <c r="O10" i="34"/>
  <c r="M10" i="34"/>
  <c r="H10" i="34"/>
  <c r="C10" i="34"/>
  <c r="AD9" i="34"/>
  <c r="J9" i="34" s="1"/>
  <c r="K9" i="34" s="1"/>
  <c r="AB9" i="34"/>
  <c r="Y9" i="34"/>
  <c r="X9" i="34"/>
  <c r="P9" i="34"/>
  <c r="O9" i="34"/>
  <c r="Q9" i="34" s="1"/>
  <c r="M9" i="34"/>
  <c r="I9" i="34"/>
  <c r="H9" i="34"/>
  <c r="C9" i="34"/>
  <c r="AB8" i="34"/>
  <c r="AD8" i="34" s="1"/>
  <c r="J8" i="34" s="1"/>
  <c r="Y8" i="34"/>
  <c r="X8" i="34"/>
  <c r="P8" i="34"/>
  <c r="O8" i="34"/>
  <c r="M8" i="34"/>
  <c r="H8" i="34"/>
  <c r="C8" i="34"/>
  <c r="AD7" i="34"/>
  <c r="J7" i="34" s="1"/>
  <c r="I7" i="34" s="1"/>
  <c r="AB7" i="34"/>
  <c r="Y7" i="34"/>
  <c r="X7" i="34"/>
  <c r="P7" i="34"/>
  <c r="Q7" i="34" s="1"/>
  <c r="O7" i="34"/>
  <c r="M7" i="34"/>
  <c r="H7" i="34"/>
  <c r="C7" i="34"/>
  <c r="AB6" i="34"/>
  <c r="AD6" i="34" s="1"/>
  <c r="J6" i="34" s="1"/>
  <c r="Y6" i="34"/>
  <c r="X6" i="34"/>
  <c r="P6" i="34"/>
  <c r="Q6" i="34" s="1"/>
  <c r="O6" i="34"/>
  <c r="M6" i="34"/>
  <c r="H6" i="34"/>
  <c r="C6" i="34"/>
  <c r="AB5" i="34"/>
  <c r="AD5" i="34" s="1"/>
  <c r="J5" i="34" s="1"/>
  <c r="Y5" i="34"/>
  <c r="X5" i="34"/>
  <c r="P5" i="34"/>
  <c r="O5" i="34"/>
  <c r="Q5" i="34" s="1"/>
  <c r="M5" i="34"/>
  <c r="H5" i="34"/>
  <c r="C5" i="34"/>
  <c r="AB4" i="34"/>
  <c r="AD4" i="34" s="1"/>
  <c r="Y4" i="34"/>
  <c r="X4" i="34"/>
  <c r="P4" i="34"/>
  <c r="Q4" i="34" s="1"/>
  <c r="O4" i="34"/>
  <c r="M4" i="34"/>
  <c r="H4" i="34"/>
  <c r="C4" i="34"/>
  <c r="AG3" i="34"/>
  <c r="AF3" i="34"/>
  <c r="W3" i="34"/>
  <c r="V3" i="34"/>
  <c r="U3" i="34"/>
  <c r="T3" i="34"/>
  <c r="O3" i="34"/>
  <c r="G3" i="34"/>
  <c r="F3" i="34"/>
  <c r="D3" i="34"/>
  <c r="C3" i="34"/>
  <c r="A2" i="34"/>
  <c r="A1" i="34"/>
  <c r="AB32" i="33"/>
  <c r="AD32" i="33" s="1"/>
  <c r="J32" i="33" s="1"/>
  <c r="I32" i="33" s="1"/>
  <c r="Y32" i="33"/>
  <c r="X32" i="33"/>
  <c r="V32" i="33"/>
  <c r="U32" i="33"/>
  <c r="T32" i="33"/>
  <c r="P32" i="33"/>
  <c r="O32" i="33"/>
  <c r="Q32" i="33" s="1"/>
  <c r="M32" i="33"/>
  <c r="K32" i="33"/>
  <c r="H32" i="33"/>
  <c r="C32" i="33"/>
  <c r="AB31" i="33"/>
  <c r="AD31" i="33" s="1"/>
  <c r="J31" i="33" s="1"/>
  <c r="K31" i="33" s="1"/>
  <c r="Y31" i="33"/>
  <c r="X31" i="33"/>
  <c r="P31" i="33"/>
  <c r="Q31" i="33" s="1"/>
  <c r="O31" i="33"/>
  <c r="M31" i="33"/>
  <c r="I31" i="33"/>
  <c r="H31" i="33"/>
  <c r="C31" i="33"/>
  <c r="AD30" i="33"/>
  <c r="J30" i="33" s="1"/>
  <c r="AB30" i="33"/>
  <c r="Y30" i="33"/>
  <c r="X30" i="33"/>
  <c r="P30" i="33"/>
  <c r="O30" i="33"/>
  <c r="Q30" i="33" s="1"/>
  <c r="M30" i="33"/>
  <c r="H30" i="33"/>
  <c r="C30" i="33"/>
  <c r="AB29" i="33"/>
  <c r="AD29" i="33" s="1"/>
  <c r="J29" i="33" s="1"/>
  <c r="Y29" i="33"/>
  <c r="X29" i="33"/>
  <c r="P29" i="33"/>
  <c r="O29" i="33"/>
  <c r="Q29" i="33" s="1"/>
  <c r="M29" i="33"/>
  <c r="H29" i="33"/>
  <c r="C29" i="33"/>
  <c r="AB28" i="33"/>
  <c r="AD28" i="33" s="1"/>
  <c r="J28" i="33" s="1"/>
  <c r="Y28" i="33"/>
  <c r="X28" i="33"/>
  <c r="Q28" i="33"/>
  <c r="P28" i="33"/>
  <c r="O28" i="33"/>
  <c r="M28" i="33"/>
  <c r="H28" i="33"/>
  <c r="C28" i="33"/>
  <c r="AB27" i="33"/>
  <c r="AD27" i="33" s="1"/>
  <c r="J27" i="33" s="1"/>
  <c r="Y27" i="33"/>
  <c r="X27" i="33"/>
  <c r="P27" i="33"/>
  <c r="O27" i="33"/>
  <c r="Q27" i="33" s="1"/>
  <c r="M27" i="33"/>
  <c r="H27" i="33"/>
  <c r="C27" i="33"/>
  <c r="AB26" i="33"/>
  <c r="AD26" i="33" s="1"/>
  <c r="J26" i="33" s="1"/>
  <c r="K26" i="33" s="1"/>
  <c r="Y26" i="33"/>
  <c r="X26" i="33"/>
  <c r="Q26" i="33"/>
  <c r="P26" i="33"/>
  <c r="O26" i="33"/>
  <c r="M26" i="33"/>
  <c r="H26" i="33"/>
  <c r="C26" i="33"/>
  <c r="AB25" i="33"/>
  <c r="AD25" i="33" s="1"/>
  <c r="J25" i="33" s="1"/>
  <c r="Y25" i="33"/>
  <c r="X25" i="33"/>
  <c r="Q25" i="33"/>
  <c r="P25" i="33"/>
  <c r="O25" i="33"/>
  <c r="M25" i="33"/>
  <c r="H25" i="33"/>
  <c r="C25" i="33"/>
  <c r="AD24" i="33"/>
  <c r="J24" i="33" s="1"/>
  <c r="I24" i="33" s="1"/>
  <c r="AB24" i="33"/>
  <c r="Y24" i="33"/>
  <c r="X24" i="33"/>
  <c r="P24" i="33"/>
  <c r="O24" i="33"/>
  <c r="Q24" i="33" s="1"/>
  <c r="M24" i="33"/>
  <c r="H24" i="33"/>
  <c r="C24" i="33"/>
  <c r="AB23" i="33"/>
  <c r="AD23" i="33" s="1"/>
  <c r="J23" i="33" s="1"/>
  <c r="K23" i="33" s="1"/>
  <c r="Y23" i="33"/>
  <c r="X23" i="33"/>
  <c r="P23" i="33"/>
  <c r="Q23" i="33" s="1"/>
  <c r="O23" i="33"/>
  <c r="M23" i="33"/>
  <c r="H23" i="33"/>
  <c r="C23" i="33"/>
  <c r="AD22" i="33"/>
  <c r="J22" i="33" s="1"/>
  <c r="AB22" i="33"/>
  <c r="Y22" i="33"/>
  <c r="X22" i="33"/>
  <c r="P22" i="33"/>
  <c r="O22" i="33"/>
  <c r="Q22" i="33" s="1"/>
  <c r="M22" i="33"/>
  <c r="H22" i="33"/>
  <c r="C22" i="33"/>
  <c r="AD21" i="33"/>
  <c r="J21" i="33" s="1"/>
  <c r="AB21" i="33"/>
  <c r="Y21" i="33"/>
  <c r="X21" i="33"/>
  <c r="P21" i="33"/>
  <c r="O21" i="33"/>
  <c r="Q21" i="33" s="1"/>
  <c r="M21" i="33"/>
  <c r="H21" i="33"/>
  <c r="C21" i="33"/>
  <c r="AB20" i="33"/>
  <c r="AD20" i="33" s="1"/>
  <c r="J20" i="33" s="1"/>
  <c r="Y20" i="33"/>
  <c r="X20" i="33"/>
  <c r="Q20" i="33"/>
  <c r="P20" i="33"/>
  <c r="O20" i="33"/>
  <c r="M20" i="33"/>
  <c r="H20" i="33"/>
  <c r="C20" i="33"/>
  <c r="AB19" i="33"/>
  <c r="AD19" i="33" s="1"/>
  <c r="J19" i="33" s="1"/>
  <c r="Y19" i="33"/>
  <c r="X19" i="33"/>
  <c r="P19" i="33"/>
  <c r="O19" i="33"/>
  <c r="Q19" i="33" s="1"/>
  <c r="M19" i="33"/>
  <c r="H19" i="33"/>
  <c r="C19" i="33"/>
  <c r="AB18" i="33"/>
  <c r="AD18" i="33" s="1"/>
  <c r="J18" i="33" s="1"/>
  <c r="Y18" i="33"/>
  <c r="X18" i="33"/>
  <c r="Q18" i="33"/>
  <c r="P18" i="33"/>
  <c r="O18" i="33"/>
  <c r="M18" i="33"/>
  <c r="H18" i="33"/>
  <c r="C18" i="33"/>
  <c r="AB17" i="33"/>
  <c r="AD17" i="33" s="1"/>
  <c r="J17" i="33" s="1"/>
  <c r="Y17" i="33"/>
  <c r="X17" i="33"/>
  <c r="P17" i="33"/>
  <c r="Q17" i="33" s="1"/>
  <c r="O17" i="33"/>
  <c r="M17" i="33"/>
  <c r="H17" i="33"/>
  <c r="C17" i="33"/>
  <c r="AD16" i="33"/>
  <c r="J16" i="33" s="1"/>
  <c r="AB16" i="33"/>
  <c r="Y16" i="33"/>
  <c r="X16" i="33"/>
  <c r="P16" i="33"/>
  <c r="O16" i="33"/>
  <c r="Q16" i="33" s="1"/>
  <c r="M16" i="33"/>
  <c r="H16" i="33"/>
  <c r="C16" i="33"/>
  <c r="AB15" i="33"/>
  <c r="AD15" i="33" s="1"/>
  <c r="J15" i="33" s="1"/>
  <c r="K15" i="33" s="1"/>
  <c r="Y15" i="33"/>
  <c r="X15" i="33"/>
  <c r="P15" i="33"/>
  <c r="Q15" i="33" s="1"/>
  <c r="O15" i="33"/>
  <c r="M15" i="33"/>
  <c r="I15" i="33"/>
  <c r="H15" i="33"/>
  <c r="C15" i="33"/>
  <c r="AD14" i="33"/>
  <c r="J14" i="33" s="1"/>
  <c r="AB14" i="33"/>
  <c r="Y14" i="33"/>
  <c r="X14" i="33"/>
  <c r="P14" i="33"/>
  <c r="O14" i="33"/>
  <c r="Q14" i="33" s="1"/>
  <c r="M14" i="33"/>
  <c r="H14" i="33"/>
  <c r="C14" i="33"/>
  <c r="AB13" i="33"/>
  <c r="AD13" i="33" s="1"/>
  <c r="J13" i="33" s="1"/>
  <c r="Y13" i="33"/>
  <c r="X13" i="33"/>
  <c r="P13" i="33"/>
  <c r="O13" i="33"/>
  <c r="Q13" i="33" s="1"/>
  <c r="M13" i="33"/>
  <c r="H13" i="33"/>
  <c r="C13" i="33"/>
  <c r="AB12" i="33"/>
  <c r="AD12" i="33" s="1"/>
  <c r="J12" i="33" s="1"/>
  <c r="Y12" i="33"/>
  <c r="X12" i="33"/>
  <c r="Q12" i="33"/>
  <c r="P12" i="33"/>
  <c r="O12" i="33"/>
  <c r="M12" i="33"/>
  <c r="H12" i="33"/>
  <c r="C12" i="33"/>
  <c r="AB11" i="33"/>
  <c r="AD11" i="33" s="1"/>
  <c r="J11" i="33" s="1"/>
  <c r="Y11" i="33"/>
  <c r="X11" i="33"/>
  <c r="P11" i="33"/>
  <c r="O11" i="33"/>
  <c r="Q11" i="33" s="1"/>
  <c r="M11" i="33"/>
  <c r="H11" i="33"/>
  <c r="C11" i="33"/>
  <c r="AB10" i="33"/>
  <c r="AD10" i="33" s="1"/>
  <c r="J10" i="33" s="1"/>
  <c r="K10" i="33" s="1"/>
  <c r="Y10" i="33"/>
  <c r="X10" i="33"/>
  <c r="Q10" i="33"/>
  <c r="P10" i="33"/>
  <c r="O10" i="33"/>
  <c r="M10" i="33"/>
  <c r="H10" i="33"/>
  <c r="C10" i="33"/>
  <c r="AB9" i="33"/>
  <c r="AD9" i="33" s="1"/>
  <c r="J9" i="33" s="1"/>
  <c r="Y9" i="33"/>
  <c r="X9" i="33"/>
  <c r="Q9" i="33"/>
  <c r="P9" i="33"/>
  <c r="O9" i="33"/>
  <c r="M9" i="33"/>
  <c r="H9" i="33"/>
  <c r="C9" i="33"/>
  <c r="AD8" i="33"/>
  <c r="J8" i="33" s="1"/>
  <c r="I8" i="33" s="1"/>
  <c r="AB8" i="33"/>
  <c r="Y8" i="33"/>
  <c r="X8" i="33"/>
  <c r="P8" i="33"/>
  <c r="O8" i="33"/>
  <c r="Q8" i="33" s="1"/>
  <c r="M8" i="33"/>
  <c r="H8" i="33"/>
  <c r="C8" i="33"/>
  <c r="AB7" i="33"/>
  <c r="AD7" i="33" s="1"/>
  <c r="J7" i="33" s="1"/>
  <c r="K7" i="33" s="1"/>
  <c r="Y7" i="33"/>
  <c r="X7" i="33"/>
  <c r="P7" i="33"/>
  <c r="Q7" i="33" s="1"/>
  <c r="O7" i="33"/>
  <c r="M7" i="33"/>
  <c r="H7" i="33"/>
  <c r="C7" i="33"/>
  <c r="AD6" i="33"/>
  <c r="J6" i="33" s="1"/>
  <c r="AB6" i="33"/>
  <c r="Y6" i="33"/>
  <c r="X6" i="33"/>
  <c r="P6" i="33"/>
  <c r="O6" i="33"/>
  <c r="Q6" i="33" s="1"/>
  <c r="M6" i="33"/>
  <c r="H6" i="33"/>
  <c r="C6" i="33"/>
  <c r="AD5" i="33"/>
  <c r="AB5" i="33"/>
  <c r="Y5" i="33"/>
  <c r="X5" i="33"/>
  <c r="P5" i="33"/>
  <c r="O5" i="33"/>
  <c r="Q5" i="33" s="1"/>
  <c r="M5" i="33"/>
  <c r="J5" i="33"/>
  <c r="H5" i="33"/>
  <c r="C5" i="33"/>
  <c r="AB4" i="33"/>
  <c r="AD4" i="33" s="1"/>
  <c r="Y4" i="33"/>
  <c r="X4" i="33"/>
  <c r="Q4" i="33"/>
  <c r="P4" i="33"/>
  <c r="O4" i="33"/>
  <c r="M4" i="33"/>
  <c r="H4" i="33"/>
  <c r="C4" i="33"/>
  <c r="AG3" i="33"/>
  <c r="AF3" i="33"/>
  <c r="W3" i="33"/>
  <c r="X3" i="33" s="1"/>
  <c r="V3" i="33"/>
  <c r="U3" i="33"/>
  <c r="T3" i="33"/>
  <c r="O3" i="33"/>
  <c r="G3" i="33"/>
  <c r="F3" i="33"/>
  <c r="D3" i="33"/>
  <c r="C3" i="33"/>
  <c r="A2" i="33"/>
  <c r="A1" i="33"/>
  <c r="AB32" i="32"/>
  <c r="AD32" i="32" s="1"/>
  <c r="J32" i="32" s="1"/>
  <c r="I32" i="32" s="1"/>
  <c r="Y32" i="32"/>
  <c r="X32" i="32"/>
  <c r="V32" i="32"/>
  <c r="U32" i="32"/>
  <c r="T32" i="32"/>
  <c r="P32" i="32"/>
  <c r="O32" i="32"/>
  <c r="Q32" i="32" s="1"/>
  <c r="M32" i="32"/>
  <c r="H32" i="32"/>
  <c r="C32" i="32"/>
  <c r="AB31" i="32"/>
  <c r="AD31" i="32" s="1"/>
  <c r="J31" i="32" s="1"/>
  <c r="Y31" i="32"/>
  <c r="X31" i="32"/>
  <c r="P31" i="32"/>
  <c r="Q31" i="32" s="1"/>
  <c r="O31" i="32"/>
  <c r="M31" i="32"/>
  <c r="H31" i="32"/>
  <c r="C31" i="32"/>
  <c r="AD30" i="32"/>
  <c r="J30" i="32" s="1"/>
  <c r="AB30" i="32"/>
  <c r="Y30" i="32"/>
  <c r="X30" i="32"/>
  <c r="P30" i="32"/>
  <c r="O30" i="32"/>
  <c r="Q30" i="32" s="1"/>
  <c r="M30" i="32"/>
  <c r="H30" i="32"/>
  <c r="C30" i="32"/>
  <c r="AB29" i="32"/>
  <c r="AD29" i="32" s="1"/>
  <c r="J29" i="32" s="1"/>
  <c r="Y29" i="32"/>
  <c r="X29" i="32"/>
  <c r="P29" i="32"/>
  <c r="O29" i="32"/>
  <c r="Q29" i="32" s="1"/>
  <c r="M29" i="32"/>
  <c r="H29" i="32"/>
  <c r="C29" i="32"/>
  <c r="AB28" i="32"/>
  <c r="AD28" i="32" s="1"/>
  <c r="J28" i="32" s="1"/>
  <c r="K28" i="32" s="1"/>
  <c r="Y28" i="32"/>
  <c r="X28" i="32"/>
  <c r="Q28" i="32"/>
  <c r="P28" i="32"/>
  <c r="O28" i="32"/>
  <c r="M28" i="32"/>
  <c r="H28" i="32"/>
  <c r="C28" i="32"/>
  <c r="AB27" i="32"/>
  <c r="AD27" i="32" s="1"/>
  <c r="J27" i="32" s="1"/>
  <c r="Y27" i="32"/>
  <c r="X27" i="32"/>
  <c r="P27" i="32"/>
  <c r="O27" i="32"/>
  <c r="Q27" i="32" s="1"/>
  <c r="M27" i="32"/>
  <c r="H27" i="32"/>
  <c r="C27" i="32"/>
  <c r="AB26" i="32"/>
  <c r="AD26" i="32" s="1"/>
  <c r="J26" i="32" s="1"/>
  <c r="Y26" i="32"/>
  <c r="X26" i="32"/>
  <c r="Q26" i="32"/>
  <c r="P26" i="32"/>
  <c r="O26" i="32"/>
  <c r="M26" i="32"/>
  <c r="H26" i="32"/>
  <c r="C26" i="32"/>
  <c r="AB25" i="32"/>
  <c r="AD25" i="32" s="1"/>
  <c r="J25" i="32" s="1"/>
  <c r="Y25" i="32"/>
  <c r="X25" i="32"/>
  <c r="P25" i="32"/>
  <c r="Q25" i="32" s="1"/>
  <c r="O25" i="32"/>
  <c r="M25" i="32"/>
  <c r="H25" i="32"/>
  <c r="C25" i="32"/>
  <c r="AD24" i="32"/>
  <c r="J24" i="32" s="1"/>
  <c r="I24" i="32" s="1"/>
  <c r="AB24" i="32"/>
  <c r="Y24" i="32"/>
  <c r="X24" i="32"/>
  <c r="P24" i="32"/>
  <c r="O24" i="32"/>
  <c r="Q24" i="32" s="1"/>
  <c r="M24" i="32"/>
  <c r="K24" i="32"/>
  <c r="H24" i="32"/>
  <c r="C24" i="32"/>
  <c r="AB23" i="32"/>
  <c r="AD23" i="32" s="1"/>
  <c r="J23" i="32" s="1"/>
  <c r="Y23" i="32"/>
  <c r="X23" i="32"/>
  <c r="P23" i="32"/>
  <c r="Q23" i="32" s="1"/>
  <c r="O23" i="32"/>
  <c r="M23" i="32"/>
  <c r="H23" i="32"/>
  <c r="C23" i="32"/>
  <c r="AD22" i="32"/>
  <c r="J22" i="32" s="1"/>
  <c r="AB22" i="32"/>
  <c r="Y22" i="32"/>
  <c r="X22" i="32"/>
  <c r="P22" i="32"/>
  <c r="O22" i="32"/>
  <c r="Q22" i="32" s="1"/>
  <c r="M22" i="32"/>
  <c r="H22" i="32"/>
  <c r="C22" i="32"/>
  <c r="AB21" i="32"/>
  <c r="AD21" i="32" s="1"/>
  <c r="J21" i="32" s="1"/>
  <c r="Y21" i="32"/>
  <c r="X21" i="32"/>
  <c r="P21" i="32"/>
  <c r="O21" i="32"/>
  <c r="Q21" i="32" s="1"/>
  <c r="M21" i="32"/>
  <c r="H21" i="32"/>
  <c r="C21" i="32"/>
  <c r="AB20" i="32"/>
  <c r="AD20" i="32" s="1"/>
  <c r="J20" i="32" s="1"/>
  <c r="K20" i="32" s="1"/>
  <c r="Y20" i="32"/>
  <c r="X20" i="32"/>
  <c r="Q20" i="32"/>
  <c r="P20" i="32"/>
  <c r="O20" i="32"/>
  <c r="M20" i="32"/>
  <c r="H20" i="32"/>
  <c r="C20" i="32"/>
  <c r="AB19" i="32"/>
  <c r="AD19" i="32" s="1"/>
  <c r="J19" i="32" s="1"/>
  <c r="Y19" i="32"/>
  <c r="X19" i="32"/>
  <c r="P19" i="32"/>
  <c r="O19" i="32"/>
  <c r="Q19" i="32" s="1"/>
  <c r="M19" i="32"/>
  <c r="H19" i="32"/>
  <c r="C19" i="32"/>
  <c r="AD18" i="32"/>
  <c r="J18" i="32" s="1"/>
  <c r="I18" i="32" s="1"/>
  <c r="AB18" i="32"/>
  <c r="Y18" i="32"/>
  <c r="X18" i="32"/>
  <c r="Q18" i="32"/>
  <c r="P18" i="32"/>
  <c r="O18" i="32"/>
  <c r="M18" i="32"/>
  <c r="K18" i="32"/>
  <c r="H18" i="32"/>
  <c r="C18" i="32"/>
  <c r="AB17" i="32"/>
  <c r="AD17" i="32" s="1"/>
  <c r="J17" i="32" s="1"/>
  <c r="Y17" i="32"/>
  <c r="X17" i="32"/>
  <c r="Q17" i="32"/>
  <c r="P17" i="32"/>
  <c r="O17" i="32"/>
  <c r="M17" i="32"/>
  <c r="H17" i="32"/>
  <c r="C17" i="32"/>
  <c r="AD16" i="32"/>
  <c r="J16" i="32" s="1"/>
  <c r="K16" i="32" s="1"/>
  <c r="AB16" i="32"/>
  <c r="Y16" i="32"/>
  <c r="X16" i="32"/>
  <c r="P16" i="32"/>
  <c r="O16" i="32"/>
  <c r="Q16" i="32" s="1"/>
  <c r="M16" i="32"/>
  <c r="I16" i="32"/>
  <c r="H16" i="32"/>
  <c r="C16" i="32"/>
  <c r="AB15" i="32"/>
  <c r="AD15" i="32" s="1"/>
  <c r="J15" i="32" s="1"/>
  <c r="K15" i="32" s="1"/>
  <c r="Y15" i="32"/>
  <c r="X15" i="32"/>
  <c r="P15" i="32"/>
  <c r="Q15" i="32" s="1"/>
  <c r="O15" i="32"/>
  <c r="M15" i="32"/>
  <c r="H15" i="32"/>
  <c r="C15" i="32"/>
  <c r="AD14" i="32"/>
  <c r="J14" i="32" s="1"/>
  <c r="I14" i="32" s="1"/>
  <c r="AB14" i="32"/>
  <c r="Y14" i="32"/>
  <c r="X14" i="32"/>
  <c r="P14" i="32"/>
  <c r="O14" i="32"/>
  <c r="M14" i="32"/>
  <c r="K14" i="32"/>
  <c r="H14" i="32"/>
  <c r="C14" i="32"/>
  <c r="AD13" i="32"/>
  <c r="AB13" i="32"/>
  <c r="Y13" i="32"/>
  <c r="X13" i="32"/>
  <c r="P13" i="32"/>
  <c r="O13" i="32"/>
  <c r="Q13" i="32" s="1"/>
  <c r="M13" i="32"/>
  <c r="J13" i="32"/>
  <c r="K13" i="32" s="1"/>
  <c r="H13" i="32"/>
  <c r="C13" i="32"/>
  <c r="AB12" i="32"/>
  <c r="AD12" i="32" s="1"/>
  <c r="J12" i="32" s="1"/>
  <c r="K12" i="32" s="1"/>
  <c r="Y12" i="32"/>
  <c r="X12" i="32"/>
  <c r="P12" i="32"/>
  <c r="O12" i="32"/>
  <c r="Q12" i="32" s="1"/>
  <c r="M12" i="32"/>
  <c r="I12" i="32"/>
  <c r="H12" i="32"/>
  <c r="C12" i="32"/>
  <c r="AB11" i="32"/>
  <c r="AD11" i="32" s="1"/>
  <c r="J11" i="32" s="1"/>
  <c r="Y11" i="32"/>
  <c r="X11" i="32"/>
  <c r="P11" i="32"/>
  <c r="O11" i="32"/>
  <c r="M11" i="32"/>
  <c r="H11" i="32"/>
  <c r="C11" i="32"/>
  <c r="AB10" i="32"/>
  <c r="AD10" i="32" s="1"/>
  <c r="Y10" i="32"/>
  <c r="X10" i="32"/>
  <c r="Q10" i="32"/>
  <c r="P10" i="32"/>
  <c r="O10" i="32"/>
  <c r="M10" i="32"/>
  <c r="J10" i="32"/>
  <c r="H10" i="32"/>
  <c r="C10" i="32"/>
  <c r="AB9" i="32"/>
  <c r="AD9" i="32" s="1"/>
  <c r="J9" i="32" s="1"/>
  <c r="Y9" i="32"/>
  <c r="X9" i="32"/>
  <c r="P9" i="32"/>
  <c r="O9" i="32"/>
  <c r="Q9" i="32" s="1"/>
  <c r="M9" i="32"/>
  <c r="H9" i="32"/>
  <c r="C9" i="32"/>
  <c r="AB8" i="32"/>
  <c r="AD8" i="32" s="1"/>
  <c r="J8" i="32" s="1"/>
  <c r="Y8" i="32"/>
  <c r="X8" i="32"/>
  <c r="P8" i="32"/>
  <c r="O8" i="32"/>
  <c r="Q8" i="32" s="1"/>
  <c r="M8" i="32"/>
  <c r="H8" i="32"/>
  <c r="C8" i="32"/>
  <c r="AB7" i="32"/>
  <c r="AD7" i="32" s="1"/>
  <c r="Y7" i="32"/>
  <c r="X7" i="32"/>
  <c r="P7" i="32"/>
  <c r="Q7" i="32" s="1"/>
  <c r="O7" i="32"/>
  <c r="M7" i="32"/>
  <c r="J7" i="32"/>
  <c r="H7" i="32"/>
  <c r="C7" i="32"/>
  <c r="AD6" i="32"/>
  <c r="J6" i="32" s="1"/>
  <c r="I6" i="32" s="1"/>
  <c r="AB6" i="32"/>
  <c r="Y6" i="32"/>
  <c r="X6" i="32"/>
  <c r="Q6" i="32"/>
  <c r="P6" i="32"/>
  <c r="O6" i="32"/>
  <c r="M6" i="32"/>
  <c r="K6" i="32"/>
  <c r="H6" i="32"/>
  <c r="C6" i="32"/>
  <c r="AB5" i="32"/>
  <c r="AD5" i="32" s="1"/>
  <c r="J5" i="32" s="1"/>
  <c r="K5" i="32" s="1"/>
  <c r="Y5" i="32"/>
  <c r="X5" i="32"/>
  <c r="P5" i="32"/>
  <c r="O5" i="32"/>
  <c r="Q5" i="32" s="1"/>
  <c r="M5" i="32"/>
  <c r="H5" i="32"/>
  <c r="C5" i="32"/>
  <c r="AB4" i="32"/>
  <c r="AD4" i="32" s="1"/>
  <c r="Y4" i="32"/>
  <c r="X4" i="32"/>
  <c r="P4" i="32"/>
  <c r="O4" i="32"/>
  <c r="Q4" i="32" s="1"/>
  <c r="M4" i="32"/>
  <c r="H4" i="32"/>
  <c r="C4" i="32"/>
  <c r="AG3" i="32"/>
  <c r="AF3" i="32"/>
  <c r="W3" i="32"/>
  <c r="X3" i="32" s="1"/>
  <c r="V3" i="32"/>
  <c r="U3" i="32"/>
  <c r="T3" i="32"/>
  <c r="O3" i="32"/>
  <c r="G3" i="32"/>
  <c r="F3" i="32"/>
  <c r="H3" i="32" s="1"/>
  <c r="D3" i="32"/>
  <c r="C3" i="32"/>
  <c r="A2" i="32"/>
  <c r="A1" i="32"/>
  <c r="AB32" i="31"/>
  <c r="AD32" i="31" s="1"/>
  <c r="Y32" i="31"/>
  <c r="X32" i="31"/>
  <c r="V32" i="31"/>
  <c r="U32" i="31"/>
  <c r="T32" i="31"/>
  <c r="P32" i="31"/>
  <c r="O32" i="31"/>
  <c r="Q32" i="31" s="1"/>
  <c r="M32" i="31"/>
  <c r="J32" i="31"/>
  <c r="H32" i="31"/>
  <c r="C32" i="31"/>
  <c r="AB31" i="31"/>
  <c r="AD31" i="31" s="1"/>
  <c r="J31" i="31" s="1"/>
  <c r="Y31" i="31"/>
  <c r="X31" i="31"/>
  <c r="Q31" i="31"/>
  <c r="P31" i="31"/>
  <c r="O31" i="31"/>
  <c r="M31" i="31"/>
  <c r="H31" i="31"/>
  <c r="C31" i="31"/>
  <c r="AD30" i="31"/>
  <c r="J30" i="31" s="1"/>
  <c r="I30" i="31" s="1"/>
  <c r="AB30" i="31"/>
  <c r="Y30" i="31"/>
  <c r="X30" i="31"/>
  <c r="P30" i="31"/>
  <c r="O30" i="31"/>
  <c r="Q30" i="31" s="1"/>
  <c r="M30" i="31"/>
  <c r="K30" i="31"/>
  <c r="H30" i="31"/>
  <c r="C30" i="31"/>
  <c r="AB29" i="31"/>
  <c r="AD29" i="31" s="1"/>
  <c r="J29" i="31" s="1"/>
  <c r="Y29" i="31"/>
  <c r="X29" i="31"/>
  <c r="P29" i="31"/>
  <c r="O29" i="31"/>
  <c r="Q29" i="31" s="1"/>
  <c r="M29" i="31"/>
  <c r="H29" i="31"/>
  <c r="C29" i="31"/>
  <c r="AB28" i="31"/>
  <c r="AD28" i="31" s="1"/>
  <c r="J28" i="31" s="1"/>
  <c r="K28" i="31" s="1"/>
  <c r="Y28" i="31"/>
  <c r="X28" i="31"/>
  <c r="P28" i="31"/>
  <c r="O28" i="31"/>
  <c r="Q28" i="31" s="1"/>
  <c r="M28" i="31"/>
  <c r="H28" i="31"/>
  <c r="C28" i="31"/>
  <c r="AB27" i="31"/>
  <c r="AD27" i="31" s="1"/>
  <c r="J27" i="31" s="1"/>
  <c r="Y27" i="31"/>
  <c r="X27" i="31"/>
  <c r="P27" i="31"/>
  <c r="O27" i="31"/>
  <c r="Q27" i="31" s="1"/>
  <c r="M27" i="31"/>
  <c r="H27" i="31"/>
  <c r="C27" i="31"/>
  <c r="AB26" i="31"/>
  <c r="AD26" i="31" s="1"/>
  <c r="J26" i="31" s="1"/>
  <c r="Y26" i="31"/>
  <c r="X26" i="31"/>
  <c r="Q26" i="31"/>
  <c r="P26" i="31"/>
  <c r="O26" i="31"/>
  <c r="M26" i="31"/>
  <c r="H26" i="31"/>
  <c r="C26" i="31"/>
  <c r="AD25" i="31"/>
  <c r="J25" i="31" s="1"/>
  <c r="K25" i="31" s="1"/>
  <c r="AB25" i="31"/>
  <c r="Y25" i="31"/>
  <c r="X25" i="31"/>
  <c r="Q25" i="31"/>
  <c r="P25" i="31"/>
  <c r="O25" i="31"/>
  <c r="M25" i="31"/>
  <c r="I25" i="31"/>
  <c r="H25" i="31"/>
  <c r="C25" i="31"/>
  <c r="AB24" i="31"/>
  <c r="AD24" i="31" s="1"/>
  <c r="J24" i="31" s="1"/>
  <c r="K24" i="31" s="1"/>
  <c r="Y24" i="31"/>
  <c r="X24" i="31"/>
  <c r="P24" i="31"/>
  <c r="O24" i="31"/>
  <c r="Q24" i="31" s="1"/>
  <c r="M24" i="31"/>
  <c r="H24" i="31"/>
  <c r="C24" i="31"/>
  <c r="AB23" i="31"/>
  <c r="AD23" i="31" s="1"/>
  <c r="J23" i="31" s="1"/>
  <c r="Y23" i="31"/>
  <c r="X23" i="31"/>
  <c r="P23" i="31"/>
  <c r="Q23" i="31" s="1"/>
  <c r="O23" i="31"/>
  <c r="M23" i="31"/>
  <c r="H23" i="31"/>
  <c r="C23" i="31"/>
  <c r="AD22" i="31"/>
  <c r="J22" i="31" s="1"/>
  <c r="I22" i="31" s="1"/>
  <c r="AB22" i="31"/>
  <c r="Y22" i="31"/>
  <c r="X22" i="31"/>
  <c r="P22" i="31"/>
  <c r="O22" i="31"/>
  <c r="Q22" i="31" s="1"/>
  <c r="M22" i="31"/>
  <c r="H22" i="31"/>
  <c r="C22" i="31"/>
  <c r="AB21" i="31"/>
  <c r="AD21" i="31" s="1"/>
  <c r="J21" i="31" s="1"/>
  <c r="Y21" i="31"/>
  <c r="X21" i="31"/>
  <c r="P21" i="31"/>
  <c r="O21" i="31"/>
  <c r="Q21" i="31" s="1"/>
  <c r="M21" i="31"/>
  <c r="H21" i="31"/>
  <c r="C21" i="31"/>
  <c r="AB20" i="31"/>
  <c r="AD20" i="31" s="1"/>
  <c r="Y20" i="31"/>
  <c r="X20" i="31"/>
  <c r="P20" i="31"/>
  <c r="O20" i="31"/>
  <c r="Q20" i="31" s="1"/>
  <c r="M20" i="31"/>
  <c r="J20" i="31"/>
  <c r="K20" i="31" s="1"/>
  <c r="H20" i="31"/>
  <c r="C20" i="31"/>
  <c r="AB19" i="31"/>
  <c r="AD19" i="31" s="1"/>
  <c r="J19" i="31" s="1"/>
  <c r="Y19" i="31"/>
  <c r="X19" i="31"/>
  <c r="P19" i="31"/>
  <c r="O19" i="31"/>
  <c r="Q19" i="31" s="1"/>
  <c r="M19" i="31"/>
  <c r="H19" i="31"/>
  <c r="C19" i="31"/>
  <c r="AD18" i="31"/>
  <c r="J18" i="31" s="1"/>
  <c r="K18" i="31" s="1"/>
  <c r="AB18" i="31"/>
  <c r="Y18" i="31"/>
  <c r="X18" i="31"/>
  <c r="Q18" i="31"/>
  <c r="P18" i="31"/>
  <c r="O18" i="31"/>
  <c r="M18" i="31"/>
  <c r="I18" i="31"/>
  <c r="H18" i="31"/>
  <c r="C18" i="31"/>
  <c r="AB17" i="31"/>
  <c r="AD17" i="31" s="1"/>
  <c r="J17" i="31" s="1"/>
  <c r="K17" i="31" s="1"/>
  <c r="Y17" i="31"/>
  <c r="X17" i="31"/>
  <c r="P17" i="31"/>
  <c r="O17" i="31"/>
  <c r="Q17" i="31" s="1"/>
  <c r="M17" i="31"/>
  <c r="H17" i="31"/>
  <c r="C17" i="31"/>
  <c r="AB16" i="31"/>
  <c r="AD16" i="31" s="1"/>
  <c r="J16" i="31" s="1"/>
  <c r="K16" i="31" s="1"/>
  <c r="Y16" i="31"/>
  <c r="X16" i="31"/>
  <c r="P16" i="31"/>
  <c r="O16" i="31"/>
  <c r="M16" i="31"/>
  <c r="H16" i="31"/>
  <c r="C16" i="31"/>
  <c r="AD15" i="31"/>
  <c r="J15" i="31" s="1"/>
  <c r="AB15" i="31"/>
  <c r="Y15" i="31"/>
  <c r="X15" i="31"/>
  <c r="P15" i="31"/>
  <c r="O15" i="31"/>
  <c r="M15" i="31"/>
  <c r="H15" i="31"/>
  <c r="C15" i="31"/>
  <c r="AD14" i="31"/>
  <c r="J14" i="31" s="1"/>
  <c r="K14" i="31" s="1"/>
  <c r="AB14" i="31"/>
  <c r="Y14" i="31"/>
  <c r="X14" i="31"/>
  <c r="P14" i="31"/>
  <c r="O14" i="31"/>
  <c r="Q14" i="31" s="1"/>
  <c r="M14" i="31"/>
  <c r="I14" i="31"/>
  <c r="H14" i="31"/>
  <c r="C14" i="31"/>
  <c r="AB13" i="31"/>
  <c r="AD13" i="31" s="1"/>
  <c r="J13" i="31" s="1"/>
  <c r="Y13" i="31"/>
  <c r="X13" i="31"/>
  <c r="P13" i="31"/>
  <c r="O13" i="31"/>
  <c r="M13" i="31"/>
  <c r="H13" i="31"/>
  <c r="C13" i="31"/>
  <c r="AD12" i="31"/>
  <c r="J12" i="31" s="1"/>
  <c r="AB12" i="31"/>
  <c r="Y12" i="31"/>
  <c r="X12" i="31"/>
  <c r="P12" i="31"/>
  <c r="O12" i="31"/>
  <c r="Q12" i="31" s="1"/>
  <c r="M12" i="31"/>
  <c r="H12" i="31"/>
  <c r="C12" i="31"/>
  <c r="AB11" i="31"/>
  <c r="AD11" i="31" s="1"/>
  <c r="J11" i="31" s="1"/>
  <c r="Y11" i="31"/>
  <c r="X11" i="31"/>
  <c r="Q11" i="31"/>
  <c r="P11" i="31"/>
  <c r="O11" i="31"/>
  <c r="M11" i="31"/>
  <c r="H11" i="31"/>
  <c r="C11" i="31"/>
  <c r="AB10" i="31"/>
  <c r="AD10" i="31" s="1"/>
  <c r="J10" i="31" s="1"/>
  <c r="Y10" i="31"/>
  <c r="X10" i="31"/>
  <c r="Q10" i="31"/>
  <c r="P10" i="31"/>
  <c r="O10" i="31"/>
  <c r="M10" i="31"/>
  <c r="H10" i="31"/>
  <c r="C10" i="31"/>
  <c r="AB9" i="31"/>
  <c r="AD9" i="31" s="1"/>
  <c r="J9" i="31" s="1"/>
  <c r="Y9" i="31"/>
  <c r="X9" i="31"/>
  <c r="P9" i="31"/>
  <c r="O9" i="31"/>
  <c r="Q9" i="31" s="1"/>
  <c r="M9" i="31"/>
  <c r="H9" i="31"/>
  <c r="C9" i="31"/>
  <c r="AB8" i="31"/>
  <c r="AD8" i="31" s="1"/>
  <c r="J8" i="31" s="1"/>
  <c r="K8" i="31" s="1"/>
  <c r="Y8" i="31"/>
  <c r="X8" i="31"/>
  <c r="Q8" i="31"/>
  <c r="P8" i="31"/>
  <c r="O8" i="31"/>
  <c r="M8" i="31"/>
  <c r="I8" i="31"/>
  <c r="H8" i="31"/>
  <c r="C8" i="31"/>
  <c r="AD7" i="31"/>
  <c r="J7" i="31" s="1"/>
  <c r="AB7" i="31"/>
  <c r="Y7" i="31"/>
  <c r="X7" i="31"/>
  <c r="P7" i="31"/>
  <c r="O7" i="31"/>
  <c r="Q7" i="31" s="1"/>
  <c r="M7" i="31"/>
  <c r="H7" i="31"/>
  <c r="C7" i="31"/>
  <c r="AD6" i="31"/>
  <c r="J6" i="31" s="1"/>
  <c r="AB6" i="31"/>
  <c r="Y6" i="31"/>
  <c r="X6" i="31"/>
  <c r="P6" i="31"/>
  <c r="O6" i="31"/>
  <c r="Q6" i="31" s="1"/>
  <c r="M6" i="31"/>
  <c r="K6" i="31"/>
  <c r="I6" i="31"/>
  <c r="H6" i="31"/>
  <c r="C6" i="31"/>
  <c r="AB5" i="31"/>
  <c r="AD5" i="31" s="1"/>
  <c r="J5" i="31" s="1"/>
  <c r="Y5" i="31"/>
  <c r="X5" i="31"/>
  <c r="P5" i="31"/>
  <c r="O5" i="31"/>
  <c r="Q5" i="31" s="1"/>
  <c r="M5" i="31"/>
  <c r="H5" i="31"/>
  <c r="C5" i="31"/>
  <c r="AD4" i="31"/>
  <c r="AB4" i="31"/>
  <c r="Y4" i="31"/>
  <c r="X4" i="31"/>
  <c r="P4" i="31"/>
  <c r="O4" i="31"/>
  <c r="Q4" i="31" s="1"/>
  <c r="M4" i="31"/>
  <c r="H4" i="31"/>
  <c r="C4" i="31"/>
  <c r="AG3" i="31"/>
  <c r="AF3" i="31"/>
  <c r="X3" i="31"/>
  <c r="W3" i="31"/>
  <c r="V3" i="31"/>
  <c r="U3" i="31"/>
  <c r="T3" i="31"/>
  <c r="O3" i="31"/>
  <c r="H3" i="31"/>
  <c r="G3" i="31"/>
  <c r="F3" i="31"/>
  <c r="D3" i="31"/>
  <c r="C3" i="31"/>
  <c r="A2" i="31"/>
  <c r="A1" i="31"/>
  <c r="AD32" i="30"/>
  <c r="J32" i="30" s="1"/>
  <c r="K32" i="30" s="1"/>
  <c r="AB32" i="30"/>
  <c r="Y32" i="30"/>
  <c r="X32" i="30"/>
  <c r="V32" i="30"/>
  <c r="U32" i="30"/>
  <c r="T32" i="30"/>
  <c r="Q32" i="30"/>
  <c r="P32" i="30"/>
  <c r="O32" i="30"/>
  <c r="M32" i="30"/>
  <c r="H32" i="30"/>
  <c r="C32" i="30"/>
  <c r="AD31" i="30"/>
  <c r="J31" i="30" s="1"/>
  <c r="AB31" i="30"/>
  <c r="Y31" i="30"/>
  <c r="X31" i="30"/>
  <c r="P31" i="30"/>
  <c r="O31" i="30"/>
  <c r="Q31" i="30" s="1"/>
  <c r="M31" i="30"/>
  <c r="H31" i="30"/>
  <c r="C31" i="30"/>
  <c r="AD30" i="30"/>
  <c r="J30" i="30" s="1"/>
  <c r="K30" i="30" s="1"/>
  <c r="AB30" i="30"/>
  <c r="Y30" i="30"/>
  <c r="X30" i="30"/>
  <c r="P30" i="30"/>
  <c r="O30" i="30"/>
  <c r="Q30" i="30" s="1"/>
  <c r="M30" i="30"/>
  <c r="I30" i="30"/>
  <c r="H30" i="30"/>
  <c r="C30" i="30"/>
  <c r="AB29" i="30"/>
  <c r="AD29" i="30" s="1"/>
  <c r="J29" i="30" s="1"/>
  <c r="Y29" i="30"/>
  <c r="X29" i="30"/>
  <c r="P29" i="30"/>
  <c r="O29" i="30"/>
  <c r="M29" i="30"/>
  <c r="H29" i="30"/>
  <c r="C29" i="30"/>
  <c r="AD28" i="30"/>
  <c r="J28" i="30" s="1"/>
  <c r="I28" i="30" s="1"/>
  <c r="AB28" i="30"/>
  <c r="Y28" i="30"/>
  <c r="X28" i="30"/>
  <c r="P28" i="30"/>
  <c r="O28" i="30"/>
  <c r="Q28" i="30" s="1"/>
  <c r="M28" i="30"/>
  <c r="H28" i="30"/>
  <c r="C28" i="30"/>
  <c r="AB27" i="30"/>
  <c r="AD27" i="30" s="1"/>
  <c r="J27" i="30" s="1"/>
  <c r="Y27" i="30"/>
  <c r="X27" i="30"/>
  <c r="Q27" i="30"/>
  <c r="P27" i="30"/>
  <c r="O27" i="30"/>
  <c r="M27" i="30"/>
  <c r="H27" i="30"/>
  <c r="C27" i="30"/>
  <c r="AB26" i="30"/>
  <c r="AD26" i="30" s="1"/>
  <c r="J26" i="30" s="1"/>
  <c r="Y26" i="30"/>
  <c r="X26" i="30"/>
  <c r="P26" i="30"/>
  <c r="O26" i="30"/>
  <c r="Q26" i="30" s="1"/>
  <c r="M26" i="30"/>
  <c r="H26" i="30"/>
  <c r="C26" i="30"/>
  <c r="AB25" i="30"/>
  <c r="AD25" i="30" s="1"/>
  <c r="J25" i="30" s="1"/>
  <c r="Y25" i="30"/>
  <c r="X25" i="30"/>
  <c r="P25" i="30"/>
  <c r="O25" i="30"/>
  <c r="Q25" i="30" s="1"/>
  <c r="M25" i="30"/>
  <c r="H25" i="30"/>
  <c r="C25" i="30"/>
  <c r="AB24" i="30"/>
  <c r="AD24" i="30" s="1"/>
  <c r="J24" i="30" s="1"/>
  <c r="Y24" i="30"/>
  <c r="X24" i="30"/>
  <c r="Q24" i="30"/>
  <c r="P24" i="30"/>
  <c r="O24" i="30"/>
  <c r="M24" i="30"/>
  <c r="H24" i="30"/>
  <c r="C24" i="30"/>
  <c r="AD23" i="30"/>
  <c r="J23" i="30" s="1"/>
  <c r="AB23" i="30"/>
  <c r="Y23" i="30"/>
  <c r="X23" i="30"/>
  <c r="P23" i="30"/>
  <c r="O23" i="30"/>
  <c r="Q23" i="30" s="1"/>
  <c r="M23" i="30"/>
  <c r="H23" i="30"/>
  <c r="C23" i="30"/>
  <c r="AD22" i="30"/>
  <c r="J22" i="30" s="1"/>
  <c r="K22" i="30" s="1"/>
  <c r="AB22" i="30"/>
  <c r="Y22" i="30"/>
  <c r="X22" i="30"/>
  <c r="P22" i="30"/>
  <c r="O22" i="30"/>
  <c r="Q22" i="30" s="1"/>
  <c r="M22" i="30"/>
  <c r="I22" i="30"/>
  <c r="H22" i="30"/>
  <c r="C22" i="30"/>
  <c r="AB21" i="30"/>
  <c r="AD21" i="30" s="1"/>
  <c r="J21" i="30" s="1"/>
  <c r="Y21" i="30"/>
  <c r="X21" i="30"/>
  <c r="P21" i="30"/>
  <c r="O21" i="30"/>
  <c r="M21" i="30"/>
  <c r="H21" i="30"/>
  <c r="C21" i="30"/>
  <c r="AD20" i="30"/>
  <c r="J20" i="30" s="1"/>
  <c r="I20" i="30" s="1"/>
  <c r="AB20" i="30"/>
  <c r="Y20" i="30"/>
  <c r="X20" i="30"/>
  <c r="P20" i="30"/>
  <c r="O20" i="30"/>
  <c r="Q20" i="30" s="1"/>
  <c r="M20" i="30"/>
  <c r="H20" i="30"/>
  <c r="C20" i="30"/>
  <c r="AB19" i="30"/>
  <c r="AD19" i="30" s="1"/>
  <c r="J19" i="30" s="1"/>
  <c r="Y19" i="30"/>
  <c r="X19" i="30"/>
  <c r="Q19" i="30"/>
  <c r="P19" i="30"/>
  <c r="O19" i="30"/>
  <c r="M19" i="30"/>
  <c r="H19" i="30"/>
  <c r="C19" i="30"/>
  <c r="AB18" i="30"/>
  <c r="AD18" i="30" s="1"/>
  <c r="J18" i="30" s="1"/>
  <c r="Y18" i="30"/>
  <c r="X18" i="30"/>
  <c r="P18" i="30"/>
  <c r="O18" i="30"/>
  <c r="Q18" i="30" s="1"/>
  <c r="M18" i="30"/>
  <c r="H18" i="30"/>
  <c r="C18" i="30"/>
  <c r="AB17" i="30"/>
  <c r="AD17" i="30" s="1"/>
  <c r="J17" i="30" s="1"/>
  <c r="Y17" i="30"/>
  <c r="X17" i="30"/>
  <c r="P17" i="30"/>
  <c r="O17" i="30"/>
  <c r="Q17" i="30" s="1"/>
  <c r="M17" i="30"/>
  <c r="H17" i="30"/>
  <c r="C17" i="30"/>
  <c r="AB16" i="30"/>
  <c r="AD16" i="30" s="1"/>
  <c r="J16" i="30" s="1"/>
  <c r="K16" i="30" s="1"/>
  <c r="Y16" i="30"/>
  <c r="X16" i="30"/>
  <c r="Q16" i="30"/>
  <c r="P16" i="30"/>
  <c r="O16" i="30"/>
  <c r="M16" i="30"/>
  <c r="I16" i="30"/>
  <c r="H16" i="30"/>
  <c r="C16" i="30"/>
  <c r="AD15" i="30"/>
  <c r="J15" i="30" s="1"/>
  <c r="AB15" i="30"/>
  <c r="Y15" i="30"/>
  <c r="X15" i="30"/>
  <c r="P15" i="30"/>
  <c r="O15" i="30"/>
  <c r="Q15" i="30" s="1"/>
  <c r="M15" i="30"/>
  <c r="H15" i="30"/>
  <c r="C15" i="30"/>
  <c r="AD14" i="30"/>
  <c r="J14" i="30" s="1"/>
  <c r="K14" i="30" s="1"/>
  <c r="AB14" i="30"/>
  <c r="Y14" i="30"/>
  <c r="X14" i="30"/>
  <c r="P14" i="30"/>
  <c r="O14" i="30"/>
  <c r="Q14" i="30" s="1"/>
  <c r="M14" i="30"/>
  <c r="I14" i="30"/>
  <c r="H14" i="30"/>
  <c r="C14" i="30"/>
  <c r="AB13" i="30"/>
  <c r="AD13" i="30" s="1"/>
  <c r="J13" i="30" s="1"/>
  <c r="Y13" i="30"/>
  <c r="X13" i="30"/>
  <c r="P13" i="30"/>
  <c r="O13" i="30"/>
  <c r="Q13" i="30" s="1"/>
  <c r="M13" i="30"/>
  <c r="H13" i="30"/>
  <c r="C13" i="30"/>
  <c r="AD12" i="30"/>
  <c r="J12" i="30" s="1"/>
  <c r="I12" i="30" s="1"/>
  <c r="AB12" i="30"/>
  <c r="Y12" i="30"/>
  <c r="X12" i="30"/>
  <c r="P12" i="30"/>
  <c r="O12" i="30"/>
  <c r="Q12" i="30" s="1"/>
  <c r="M12" i="30"/>
  <c r="H12" i="30"/>
  <c r="C12" i="30"/>
  <c r="AB11" i="30"/>
  <c r="AD11" i="30" s="1"/>
  <c r="Y11" i="30"/>
  <c r="X11" i="30"/>
  <c r="Q11" i="30"/>
  <c r="P11" i="30"/>
  <c r="O11" i="30"/>
  <c r="M11" i="30"/>
  <c r="J11" i="30"/>
  <c r="H11" i="30"/>
  <c r="C11" i="30"/>
  <c r="AB10" i="30"/>
  <c r="AD10" i="30" s="1"/>
  <c r="J10" i="30" s="1"/>
  <c r="Y10" i="30"/>
  <c r="X10" i="30"/>
  <c r="P10" i="30"/>
  <c r="O10" i="30"/>
  <c r="Q10" i="30" s="1"/>
  <c r="M10" i="30"/>
  <c r="H10" i="30"/>
  <c r="C10" i="30"/>
  <c r="AB9" i="30"/>
  <c r="AD9" i="30" s="1"/>
  <c r="J9" i="30" s="1"/>
  <c r="Y9" i="30"/>
  <c r="X9" i="30"/>
  <c r="P9" i="30"/>
  <c r="O9" i="30"/>
  <c r="Q9" i="30" s="1"/>
  <c r="M9" i="30"/>
  <c r="H9" i="30"/>
  <c r="C9" i="30"/>
  <c r="AB8" i="30"/>
  <c r="AD8" i="30" s="1"/>
  <c r="J8" i="30" s="1"/>
  <c r="Y8" i="30"/>
  <c r="X8" i="30"/>
  <c r="Q8" i="30"/>
  <c r="P8" i="30"/>
  <c r="O8" i="30"/>
  <c r="M8" i="30"/>
  <c r="H8" i="30"/>
  <c r="C8" i="30"/>
  <c r="AD7" i="30"/>
  <c r="J7" i="30" s="1"/>
  <c r="AB7" i="30"/>
  <c r="Y7" i="30"/>
  <c r="X7" i="30"/>
  <c r="P7" i="30"/>
  <c r="O7" i="30"/>
  <c r="Q7" i="30" s="1"/>
  <c r="M7" i="30"/>
  <c r="H7" i="30"/>
  <c r="C7" i="30"/>
  <c r="AD6" i="30"/>
  <c r="J6" i="30" s="1"/>
  <c r="AB6" i="30"/>
  <c r="Y6" i="30"/>
  <c r="X6" i="30"/>
  <c r="P6" i="30"/>
  <c r="O6" i="30"/>
  <c r="Q6" i="30" s="1"/>
  <c r="M6" i="30"/>
  <c r="H6" i="30"/>
  <c r="C6" i="30"/>
  <c r="AB5" i="30"/>
  <c r="AD5" i="30" s="1"/>
  <c r="J5" i="30" s="1"/>
  <c r="Y5" i="30"/>
  <c r="X5" i="30"/>
  <c r="P5" i="30"/>
  <c r="O5" i="30"/>
  <c r="Q5" i="30" s="1"/>
  <c r="M5" i="30"/>
  <c r="H5" i="30"/>
  <c r="C5" i="30"/>
  <c r="AD4" i="30"/>
  <c r="AB4" i="30"/>
  <c r="Y4" i="30"/>
  <c r="X4" i="30"/>
  <c r="P4" i="30"/>
  <c r="O4" i="30"/>
  <c r="Q4" i="30" s="1"/>
  <c r="M4" i="30"/>
  <c r="H4" i="30"/>
  <c r="C4" i="30"/>
  <c r="AG3" i="30"/>
  <c r="AF3" i="30"/>
  <c r="X3" i="30"/>
  <c r="W3" i="30"/>
  <c r="V3" i="30"/>
  <c r="U3" i="30"/>
  <c r="T3" i="30"/>
  <c r="O3" i="30"/>
  <c r="H3" i="30"/>
  <c r="G3" i="30"/>
  <c r="F3" i="30"/>
  <c r="D3" i="30"/>
  <c r="C3" i="30"/>
  <c r="A2" i="30"/>
  <c r="A1" i="30"/>
  <c r="AD32" i="29"/>
  <c r="J32" i="29" s="1"/>
  <c r="K32" i="29" s="1"/>
  <c r="AB32" i="29"/>
  <c r="Y32" i="29"/>
  <c r="X32" i="29"/>
  <c r="V32" i="29"/>
  <c r="U32" i="29"/>
  <c r="T32" i="29"/>
  <c r="Q32" i="29"/>
  <c r="P32" i="29"/>
  <c r="O32" i="29"/>
  <c r="M32" i="29"/>
  <c r="I32" i="29"/>
  <c r="H32" i="29"/>
  <c r="C32" i="29"/>
  <c r="AD31" i="29"/>
  <c r="J31" i="29" s="1"/>
  <c r="AB31" i="29"/>
  <c r="Y31" i="29"/>
  <c r="X31" i="29"/>
  <c r="P31" i="29"/>
  <c r="O31" i="29"/>
  <c r="M31" i="29"/>
  <c r="H31" i="29"/>
  <c r="C31" i="29"/>
  <c r="AD30" i="29"/>
  <c r="J30" i="29" s="1"/>
  <c r="AB30" i="29"/>
  <c r="Y30" i="29"/>
  <c r="X30" i="29"/>
  <c r="P30" i="29"/>
  <c r="O30" i="29"/>
  <c r="Q30" i="29" s="1"/>
  <c r="M30" i="29"/>
  <c r="K30" i="29"/>
  <c r="I30" i="29"/>
  <c r="H30" i="29"/>
  <c r="C30" i="29"/>
  <c r="AB29" i="29"/>
  <c r="AD29" i="29" s="1"/>
  <c r="J29" i="29" s="1"/>
  <c r="Y29" i="29"/>
  <c r="X29" i="29"/>
  <c r="P29" i="29"/>
  <c r="O29" i="29"/>
  <c r="Q29" i="29" s="1"/>
  <c r="M29" i="29"/>
  <c r="H29" i="29"/>
  <c r="C29" i="29"/>
  <c r="AD28" i="29"/>
  <c r="J28" i="29" s="1"/>
  <c r="I28" i="29" s="1"/>
  <c r="AB28" i="29"/>
  <c r="Y28" i="29"/>
  <c r="X28" i="29"/>
  <c r="P28" i="29"/>
  <c r="O28" i="29"/>
  <c r="Q28" i="29" s="1"/>
  <c r="M28" i="29"/>
  <c r="K28" i="29"/>
  <c r="H28" i="29"/>
  <c r="C28" i="29"/>
  <c r="AB27" i="29"/>
  <c r="AD27" i="29" s="1"/>
  <c r="J27" i="29" s="1"/>
  <c r="Y27" i="29"/>
  <c r="X27" i="29"/>
  <c r="Q27" i="29"/>
  <c r="P27" i="29"/>
  <c r="O27" i="29"/>
  <c r="M27" i="29"/>
  <c r="H27" i="29"/>
  <c r="C27" i="29"/>
  <c r="AB26" i="29"/>
  <c r="AD26" i="29" s="1"/>
  <c r="J26" i="29" s="1"/>
  <c r="Y26" i="29"/>
  <c r="X26" i="29"/>
  <c r="Q26" i="29"/>
  <c r="P26" i="29"/>
  <c r="O26" i="29"/>
  <c r="M26" i="29"/>
  <c r="H26" i="29"/>
  <c r="C26" i="29"/>
  <c r="AB25" i="29"/>
  <c r="AD25" i="29" s="1"/>
  <c r="Y25" i="29"/>
  <c r="X25" i="29"/>
  <c r="P25" i="29"/>
  <c r="O25" i="29"/>
  <c r="Q25" i="29" s="1"/>
  <c r="M25" i="29"/>
  <c r="J25" i="29"/>
  <c r="H25" i="29"/>
  <c r="C25" i="29"/>
  <c r="AB24" i="29"/>
  <c r="AD24" i="29" s="1"/>
  <c r="J24" i="29" s="1"/>
  <c r="K24" i="29" s="1"/>
  <c r="Y24" i="29"/>
  <c r="X24" i="29"/>
  <c r="Q24" i="29"/>
  <c r="P24" i="29"/>
  <c r="O24" i="29"/>
  <c r="M24" i="29"/>
  <c r="I24" i="29"/>
  <c r="H24" i="29"/>
  <c r="C24" i="29"/>
  <c r="AD23" i="29"/>
  <c r="J23" i="29" s="1"/>
  <c r="AB23" i="29"/>
  <c r="Y23" i="29"/>
  <c r="X23" i="29"/>
  <c r="P23" i="29"/>
  <c r="O23" i="29"/>
  <c r="M23" i="29"/>
  <c r="H23" i="29"/>
  <c r="C23" i="29"/>
  <c r="AD22" i="29"/>
  <c r="J22" i="29" s="1"/>
  <c r="AB22" i="29"/>
  <c r="Y22" i="29"/>
  <c r="X22" i="29"/>
  <c r="P22" i="29"/>
  <c r="O22" i="29"/>
  <c r="Q22" i="29" s="1"/>
  <c r="M22" i="29"/>
  <c r="K22" i="29"/>
  <c r="I22" i="29"/>
  <c r="H22" i="29"/>
  <c r="C22" i="29"/>
  <c r="AB21" i="29"/>
  <c r="AD21" i="29" s="1"/>
  <c r="J21" i="29" s="1"/>
  <c r="Y21" i="29"/>
  <c r="X21" i="29"/>
  <c r="P21" i="29"/>
  <c r="O21" i="29"/>
  <c r="M21" i="29"/>
  <c r="H21" i="29"/>
  <c r="C21" i="29"/>
  <c r="AD20" i="29"/>
  <c r="J20" i="29" s="1"/>
  <c r="AB20" i="29"/>
  <c r="Y20" i="29"/>
  <c r="X20" i="29"/>
  <c r="P20" i="29"/>
  <c r="O20" i="29"/>
  <c r="Q20" i="29" s="1"/>
  <c r="M20" i="29"/>
  <c r="H20" i="29"/>
  <c r="C20" i="29"/>
  <c r="AB19" i="29"/>
  <c r="AD19" i="29" s="1"/>
  <c r="J19" i="29" s="1"/>
  <c r="Y19" i="29"/>
  <c r="X19" i="29"/>
  <c r="Q19" i="29"/>
  <c r="P19" i="29"/>
  <c r="O19" i="29"/>
  <c r="M19" i="29"/>
  <c r="H19" i="29"/>
  <c r="C19" i="29"/>
  <c r="AB18" i="29"/>
  <c r="AD18" i="29" s="1"/>
  <c r="J18" i="29" s="1"/>
  <c r="Y18" i="29"/>
  <c r="X18" i="29"/>
  <c r="Q18" i="29"/>
  <c r="P18" i="29"/>
  <c r="O18" i="29"/>
  <c r="M18" i="29"/>
  <c r="H18" i="29"/>
  <c r="C18" i="29"/>
  <c r="AB17" i="29"/>
  <c r="AD17" i="29" s="1"/>
  <c r="Y17" i="29"/>
  <c r="X17" i="29"/>
  <c r="P17" i="29"/>
  <c r="O17" i="29"/>
  <c r="Q17" i="29" s="1"/>
  <c r="M17" i="29"/>
  <c r="J17" i="29"/>
  <c r="H17" i="29"/>
  <c r="C17" i="29"/>
  <c r="AB16" i="29"/>
  <c r="AD16" i="29" s="1"/>
  <c r="J16" i="29" s="1"/>
  <c r="K16" i="29" s="1"/>
  <c r="Y16" i="29"/>
  <c r="X16" i="29"/>
  <c r="Q16" i="29"/>
  <c r="P16" i="29"/>
  <c r="O16" i="29"/>
  <c r="M16" i="29"/>
  <c r="H16" i="29"/>
  <c r="C16" i="29"/>
  <c r="AD15" i="29"/>
  <c r="J15" i="29" s="1"/>
  <c r="AB15" i="29"/>
  <c r="Y15" i="29"/>
  <c r="X15" i="29"/>
  <c r="P15" i="29"/>
  <c r="O15" i="29"/>
  <c r="M15" i="29"/>
  <c r="H15" i="29"/>
  <c r="C15" i="29"/>
  <c r="AD14" i="29"/>
  <c r="J14" i="29" s="1"/>
  <c r="AB14" i="29"/>
  <c r="Y14" i="29"/>
  <c r="X14" i="29"/>
  <c r="P14" i="29"/>
  <c r="O14" i="29"/>
  <c r="Q14" i="29" s="1"/>
  <c r="M14" i="29"/>
  <c r="K14" i="29"/>
  <c r="I14" i="29"/>
  <c r="H14" i="29"/>
  <c r="C14" i="29"/>
  <c r="AB13" i="29"/>
  <c r="AD13" i="29" s="1"/>
  <c r="J13" i="29" s="1"/>
  <c r="Y13" i="29"/>
  <c r="X13" i="29"/>
  <c r="P13" i="29"/>
  <c r="O13" i="29"/>
  <c r="Q13" i="29" s="1"/>
  <c r="M13" i="29"/>
  <c r="H13" i="29"/>
  <c r="C13" i="29"/>
  <c r="AD12" i="29"/>
  <c r="J12" i="29" s="1"/>
  <c r="I12" i="29" s="1"/>
  <c r="AB12" i="29"/>
  <c r="Y12" i="29"/>
  <c r="X12" i="29"/>
  <c r="P12" i="29"/>
  <c r="O12" i="29"/>
  <c r="Q12" i="29" s="1"/>
  <c r="M12" i="29"/>
  <c r="K12" i="29"/>
  <c r="H12" i="29"/>
  <c r="C12" i="29"/>
  <c r="AB11" i="29"/>
  <c r="AD11" i="29" s="1"/>
  <c r="J11" i="29" s="1"/>
  <c r="Y11" i="29"/>
  <c r="X11" i="29"/>
  <c r="Q11" i="29"/>
  <c r="P11" i="29"/>
  <c r="O11" i="29"/>
  <c r="M11" i="29"/>
  <c r="H11" i="29"/>
  <c r="C11" i="29"/>
  <c r="AB10" i="29"/>
  <c r="AD10" i="29" s="1"/>
  <c r="J10" i="29" s="1"/>
  <c r="Y10" i="29"/>
  <c r="X10" i="29"/>
  <c r="Q10" i="29"/>
  <c r="P10" i="29"/>
  <c r="O10" i="29"/>
  <c r="M10" i="29"/>
  <c r="H10" i="29"/>
  <c r="C10" i="29"/>
  <c r="AB9" i="29"/>
  <c r="AD9" i="29" s="1"/>
  <c r="Y9" i="29"/>
  <c r="X9" i="29"/>
  <c r="P9" i="29"/>
  <c r="O9" i="29"/>
  <c r="Q9" i="29" s="1"/>
  <c r="M9" i="29"/>
  <c r="J9" i="29"/>
  <c r="K9" i="29" s="1"/>
  <c r="I9" i="29"/>
  <c r="H9" i="29"/>
  <c r="C9" i="29"/>
  <c r="AB8" i="29"/>
  <c r="AD8" i="29" s="1"/>
  <c r="J8" i="29" s="1"/>
  <c r="Y8" i="29"/>
  <c r="X8" i="29"/>
  <c r="Q8" i="29"/>
  <c r="P8" i="29"/>
  <c r="O8" i="29"/>
  <c r="M8" i="29"/>
  <c r="H8" i="29"/>
  <c r="C8" i="29"/>
  <c r="AD7" i="29"/>
  <c r="J7" i="29" s="1"/>
  <c r="I7" i="29" s="1"/>
  <c r="AB7" i="29"/>
  <c r="Y7" i="29"/>
  <c r="X7" i="29"/>
  <c r="P7" i="29"/>
  <c r="O7" i="29"/>
  <c r="M7" i="29"/>
  <c r="K7" i="29"/>
  <c r="H7" i="29"/>
  <c r="C7" i="29"/>
  <c r="AD6" i="29"/>
  <c r="J6" i="29" s="1"/>
  <c r="AB6" i="29"/>
  <c r="Y6" i="29"/>
  <c r="X6" i="29"/>
  <c r="P6" i="29"/>
  <c r="O6" i="29"/>
  <c r="Q6" i="29" s="1"/>
  <c r="M6" i="29"/>
  <c r="K6" i="29"/>
  <c r="I6" i="29"/>
  <c r="H6" i="29"/>
  <c r="C6" i="29"/>
  <c r="AB5" i="29"/>
  <c r="AD5" i="29" s="1"/>
  <c r="J5" i="29" s="1"/>
  <c r="Y5" i="29"/>
  <c r="X5" i="29"/>
  <c r="P5" i="29"/>
  <c r="O5" i="29"/>
  <c r="Q5" i="29" s="1"/>
  <c r="M5" i="29"/>
  <c r="H5" i="29"/>
  <c r="C5" i="29"/>
  <c r="AB4" i="29"/>
  <c r="AD4" i="29" s="1"/>
  <c r="Y4" i="29"/>
  <c r="X4" i="29"/>
  <c r="P4" i="29"/>
  <c r="O4" i="29"/>
  <c r="Q4" i="29" s="1"/>
  <c r="M4" i="29"/>
  <c r="H4" i="29"/>
  <c r="C4" i="29"/>
  <c r="AG3" i="29"/>
  <c r="AF3" i="29"/>
  <c r="W3" i="29"/>
  <c r="X3" i="29" s="1"/>
  <c r="V3" i="29"/>
  <c r="U3" i="29"/>
  <c r="T3" i="29"/>
  <c r="O3" i="29"/>
  <c r="H3" i="29"/>
  <c r="G3" i="29"/>
  <c r="F3" i="29"/>
  <c r="D3" i="29"/>
  <c r="C3" i="29"/>
  <c r="A2" i="29"/>
  <c r="A1" i="29"/>
  <c r="AD32" i="28"/>
  <c r="J32" i="28" s="1"/>
  <c r="K32" i="28" s="1"/>
  <c r="AB32" i="28"/>
  <c r="Y32" i="28"/>
  <c r="X32" i="28"/>
  <c r="V32" i="28"/>
  <c r="U32" i="28"/>
  <c r="T32" i="28"/>
  <c r="Q32" i="28"/>
  <c r="P32" i="28"/>
  <c r="O32" i="28"/>
  <c r="M32" i="28"/>
  <c r="H32" i="28"/>
  <c r="C32" i="28"/>
  <c r="AD31" i="28"/>
  <c r="J31" i="28" s="1"/>
  <c r="I31" i="28" s="1"/>
  <c r="AB31" i="28"/>
  <c r="Y31" i="28"/>
  <c r="X31" i="28"/>
  <c r="P31" i="28"/>
  <c r="O31" i="28"/>
  <c r="M31" i="28"/>
  <c r="K31" i="28"/>
  <c r="H31" i="28"/>
  <c r="C31" i="28"/>
  <c r="AD30" i="28"/>
  <c r="J30" i="28" s="1"/>
  <c r="AB30" i="28"/>
  <c r="Y30" i="28"/>
  <c r="X30" i="28"/>
  <c r="P30" i="28"/>
  <c r="O30" i="28"/>
  <c r="Q30" i="28" s="1"/>
  <c r="M30" i="28"/>
  <c r="K30" i="28"/>
  <c r="I30" i="28"/>
  <c r="H30" i="28"/>
  <c r="C30" i="28"/>
  <c r="AB29" i="28"/>
  <c r="AD29" i="28" s="1"/>
  <c r="J29" i="28" s="1"/>
  <c r="Y29" i="28"/>
  <c r="X29" i="28"/>
  <c r="P29" i="28"/>
  <c r="O29" i="28"/>
  <c r="Q29" i="28" s="1"/>
  <c r="M29" i="28"/>
  <c r="H29" i="28"/>
  <c r="C29" i="28"/>
  <c r="AB28" i="28"/>
  <c r="AD28" i="28" s="1"/>
  <c r="J28" i="28" s="1"/>
  <c r="Y28" i="28"/>
  <c r="X28" i="28"/>
  <c r="P28" i="28"/>
  <c r="O28" i="28"/>
  <c r="Q28" i="28" s="1"/>
  <c r="M28" i="28"/>
  <c r="H28" i="28"/>
  <c r="C28" i="28"/>
  <c r="AB27" i="28"/>
  <c r="AD27" i="28" s="1"/>
  <c r="Y27" i="28"/>
  <c r="X27" i="28"/>
  <c r="Q27" i="28"/>
  <c r="P27" i="28"/>
  <c r="O27" i="28"/>
  <c r="M27" i="28"/>
  <c r="J27" i="28"/>
  <c r="H27" i="28"/>
  <c r="C27" i="28"/>
  <c r="AB26" i="28"/>
  <c r="AD26" i="28" s="1"/>
  <c r="J26" i="28" s="1"/>
  <c r="Y26" i="28"/>
  <c r="X26" i="28"/>
  <c r="P26" i="28"/>
  <c r="O26" i="28"/>
  <c r="Q26" i="28" s="1"/>
  <c r="M26" i="28"/>
  <c r="H26" i="28"/>
  <c r="C26" i="28"/>
  <c r="AD25" i="28"/>
  <c r="AB25" i="28"/>
  <c r="Y25" i="28"/>
  <c r="X25" i="28"/>
  <c r="P25" i="28"/>
  <c r="O25" i="28"/>
  <c r="Q25" i="28" s="1"/>
  <c r="M25" i="28"/>
  <c r="J25" i="28"/>
  <c r="H25" i="28"/>
  <c r="C25" i="28"/>
  <c r="AB24" i="28"/>
  <c r="AD24" i="28" s="1"/>
  <c r="J24" i="28" s="1"/>
  <c r="K24" i="28" s="1"/>
  <c r="Y24" i="28"/>
  <c r="X24" i="28"/>
  <c r="P24" i="28"/>
  <c r="Q24" i="28" s="1"/>
  <c r="O24" i="28"/>
  <c r="M24" i="28"/>
  <c r="I24" i="28"/>
  <c r="H24" i="28"/>
  <c r="C24" i="28"/>
  <c r="AD23" i="28"/>
  <c r="J23" i="28" s="1"/>
  <c r="I23" i="28" s="1"/>
  <c r="AB23" i="28"/>
  <c r="Y23" i="28"/>
  <c r="X23" i="28"/>
  <c r="P23" i="28"/>
  <c r="O23" i="28"/>
  <c r="Q23" i="28" s="1"/>
  <c r="M23" i="28"/>
  <c r="H23" i="28"/>
  <c r="C23" i="28"/>
  <c r="AD22" i="28"/>
  <c r="J22" i="28" s="1"/>
  <c r="AB22" i="28"/>
  <c r="Y22" i="28"/>
  <c r="X22" i="28"/>
  <c r="P22" i="28"/>
  <c r="O22" i="28"/>
  <c r="Q22" i="28" s="1"/>
  <c r="M22" i="28"/>
  <c r="H22" i="28"/>
  <c r="C22" i="28"/>
  <c r="AB21" i="28"/>
  <c r="AD21" i="28" s="1"/>
  <c r="J21" i="28" s="1"/>
  <c r="Y21" i="28"/>
  <c r="X21" i="28"/>
  <c r="P21" i="28"/>
  <c r="Q21" i="28" s="1"/>
  <c r="O21" i="28"/>
  <c r="M21" i="28"/>
  <c r="H21" i="28"/>
  <c r="C21" i="28"/>
  <c r="AB20" i="28"/>
  <c r="AD20" i="28" s="1"/>
  <c r="J20" i="28" s="1"/>
  <c r="Y20" i="28"/>
  <c r="X20" i="28"/>
  <c r="P20" i="28"/>
  <c r="O20" i="28"/>
  <c r="Q20" i="28" s="1"/>
  <c r="M20" i="28"/>
  <c r="H20" i="28"/>
  <c r="C20" i="28"/>
  <c r="AB19" i="28"/>
  <c r="AD19" i="28" s="1"/>
  <c r="J19" i="28" s="1"/>
  <c r="K19" i="28" s="1"/>
  <c r="Y19" i="28"/>
  <c r="X19" i="28"/>
  <c r="Q19" i="28"/>
  <c r="P19" i="28"/>
  <c r="O19" i="28"/>
  <c r="M19" i="28"/>
  <c r="H19" i="28"/>
  <c r="C19" i="28"/>
  <c r="AB18" i="28"/>
  <c r="AD18" i="28" s="1"/>
  <c r="J18" i="28" s="1"/>
  <c r="Y18" i="28"/>
  <c r="X18" i="28"/>
  <c r="P18" i="28"/>
  <c r="O18" i="28"/>
  <c r="Q18" i="28" s="1"/>
  <c r="M18" i="28"/>
  <c r="H18" i="28"/>
  <c r="C18" i="28"/>
  <c r="AD17" i="28"/>
  <c r="AB17" i="28"/>
  <c r="Y17" i="28"/>
  <c r="X17" i="28"/>
  <c r="P17" i="28"/>
  <c r="O17" i="28"/>
  <c r="Q17" i="28" s="1"/>
  <c r="M17" i="28"/>
  <c r="K17" i="28"/>
  <c r="J17" i="28"/>
  <c r="I17" i="28" s="1"/>
  <c r="H17" i="28"/>
  <c r="C17" i="28"/>
  <c r="AB16" i="28"/>
  <c r="AD16" i="28" s="1"/>
  <c r="J16" i="28" s="1"/>
  <c r="Y16" i="28"/>
  <c r="X16" i="28"/>
  <c r="Q16" i="28"/>
  <c r="P16" i="28"/>
  <c r="O16" i="28"/>
  <c r="M16" i="28"/>
  <c r="H16" i="28"/>
  <c r="C16" i="28"/>
  <c r="AD15" i="28"/>
  <c r="J15" i="28" s="1"/>
  <c r="I15" i="28" s="1"/>
  <c r="AB15" i="28"/>
  <c r="Y15" i="28"/>
  <c r="X15" i="28"/>
  <c r="P15" i="28"/>
  <c r="O15" i="28"/>
  <c r="M15" i="28"/>
  <c r="H15" i="28"/>
  <c r="C15" i="28"/>
  <c r="AD14" i="28"/>
  <c r="AB14" i="28"/>
  <c r="Y14" i="28"/>
  <c r="X14" i="28"/>
  <c r="P14" i="28"/>
  <c r="O14" i="28"/>
  <c r="Q14" i="28" s="1"/>
  <c r="M14" i="28"/>
  <c r="K14" i="28"/>
  <c r="J14" i="28"/>
  <c r="I14" i="28" s="1"/>
  <c r="H14" i="28"/>
  <c r="C14" i="28"/>
  <c r="AB13" i="28"/>
  <c r="AD13" i="28" s="1"/>
  <c r="J13" i="28" s="1"/>
  <c r="Y13" i="28"/>
  <c r="X13" i="28"/>
  <c r="Q13" i="28"/>
  <c r="P13" i="28"/>
  <c r="O13" i="28"/>
  <c r="M13" i="28"/>
  <c r="H13" i="28"/>
  <c r="C13" i="28"/>
  <c r="AB12" i="28"/>
  <c r="AD12" i="28" s="1"/>
  <c r="J12" i="28" s="1"/>
  <c r="Y12" i="28"/>
  <c r="X12" i="28"/>
  <c r="P12" i="28"/>
  <c r="O12" i="28"/>
  <c r="M12" i="28"/>
  <c r="H12" i="28"/>
  <c r="C12" i="28"/>
  <c r="AB11" i="28"/>
  <c r="AD11" i="28" s="1"/>
  <c r="J11" i="28" s="1"/>
  <c r="Y11" i="28"/>
  <c r="X11" i="28"/>
  <c r="Q11" i="28"/>
  <c r="P11" i="28"/>
  <c r="O11" i="28"/>
  <c r="M11" i="28"/>
  <c r="H11" i="28"/>
  <c r="C11" i="28"/>
  <c r="AB10" i="28"/>
  <c r="AD10" i="28" s="1"/>
  <c r="J10" i="28" s="1"/>
  <c r="K10" i="28" s="1"/>
  <c r="Y10" i="28"/>
  <c r="X10" i="28"/>
  <c r="P10" i="28"/>
  <c r="O10" i="28"/>
  <c r="Q10" i="28" s="1"/>
  <c r="M10" i="28"/>
  <c r="H10" i="28"/>
  <c r="C10" i="28"/>
  <c r="AD9" i="28"/>
  <c r="AB9" i="28"/>
  <c r="Y9" i="28"/>
  <c r="X9" i="28"/>
  <c r="P9" i="28"/>
  <c r="O9" i="28"/>
  <c r="M9" i="28"/>
  <c r="K9" i="28"/>
  <c r="J9" i="28"/>
  <c r="I9" i="28" s="1"/>
  <c r="H9" i="28"/>
  <c r="C9" i="28"/>
  <c r="AD8" i="28"/>
  <c r="J8" i="28" s="1"/>
  <c r="I8" i="28" s="1"/>
  <c r="AB8" i="28"/>
  <c r="Y8" i="28"/>
  <c r="X8" i="28"/>
  <c r="Q8" i="28"/>
  <c r="P8" i="28"/>
  <c r="O8" i="28"/>
  <c r="M8" i="28"/>
  <c r="K8" i="28"/>
  <c r="H8" i="28"/>
  <c r="C8" i="28"/>
  <c r="AD7" i="28"/>
  <c r="J7" i="28" s="1"/>
  <c r="I7" i="28" s="1"/>
  <c r="AB7" i="28"/>
  <c r="Y7" i="28"/>
  <c r="X7" i="28"/>
  <c r="P7" i="28"/>
  <c r="O7" i="28"/>
  <c r="Q7" i="28" s="1"/>
  <c r="M7" i="28"/>
  <c r="K7" i="28"/>
  <c r="H7" i="28"/>
  <c r="C7" i="28"/>
  <c r="AD6" i="28"/>
  <c r="AB6" i="28"/>
  <c r="Y6" i="28"/>
  <c r="X6" i="28"/>
  <c r="P6" i="28"/>
  <c r="O6" i="28"/>
  <c r="Q6" i="28" s="1"/>
  <c r="M6" i="28"/>
  <c r="J6" i="28"/>
  <c r="H6" i="28"/>
  <c r="C6" i="28"/>
  <c r="AB5" i="28"/>
  <c r="AD5" i="28" s="1"/>
  <c r="Y5" i="28"/>
  <c r="X5" i="28"/>
  <c r="P5" i="28"/>
  <c r="Q5" i="28" s="1"/>
  <c r="O5" i="28"/>
  <c r="M5" i="28"/>
  <c r="J5" i="28"/>
  <c r="H5" i="28"/>
  <c r="C5" i="28"/>
  <c r="AB4" i="28"/>
  <c r="AD4" i="28" s="1"/>
  <c r="Y4" i="28"/>
  <c r="X4" i="28"/>
  <c r="Q4" i="28"/>
  <c r="P4" i="28"/>
  <c r="O4" i="28"/>
  <c r="M4" i="28"/>
  <c r="H4" i="28"/>
  <c r="C4" i="28"/>
  <c r="AG3" i="28"/>
  <c r="AF3" i="28"/>
  <c r="X3" i="28"/>
  <c r="W3" i="28"/>
  <c r="V3" i="28"/>
  <c r="U3" i="28"/>
  <c r="T3" i="28"/>
  <c r="O3" i="28"/>
  <c r="H3" i="28"/>
  <c r="G3" i="28"/>
  <c r="F3" i="28"/>
  <c r="D3" i="28"/>
  <c r="C3" i="28"/>
  <c r="A2" i="28"/>
  <c r="A1" i="28"/>
  <c r="AD32" i="27"/>
  <c r="AB32" i="27"/>
  <c r="Y32" i="27"/>
  <c r="X32" i="27"/>
  <c r="V32" i="27"/>
  <c r="U32" i="27"/>
  <c r="T32" i="27"/>
  <c r="Q32" i="27"/>
  <c r="P32" i="27"/>
  <c r="O32" i="27"/>
  <c r="M32" i="27"/>
  <c r="J32" i="27"/>
  <c r="H32" i="27"/>
  <c r="C32" i="27"/>
  <c r="AD31" i="27"/>
  <c r="J31" i="27" s="1"/>
  <c r="I31" i="27" s="1"/>
  <c r="AB31" i="27"/>
  <c r="Y31" i="27"/>
  <c r="X31" i="27"/>
  <c r="Q31" i="27"/>
  <c r="P31" i="27"/>
  <c r="O31" i="27"/>
  <c r="M31" i="27"/>
  <c r="K31" i="27"/>
  <c r="H31" i="27"/>
  <c r="C31" i="27"/>
  <c r="AB30" i="27"/>
  <c r="AD30" i="27" s="1"/>
  <c r="J30" i="27" s="1"/>
  <c r="K30" i="27" s="1"/>
  <c r="Y30" i="27"/>
  <c r="X30" i="27"/>
  <c r="P30" i="27"/>
  <c r="O30" i="27"/>
  <c r="M30" i="27"/>
  <c r="I30" i="27"/>
  <c r="H30" i="27"/>
  <c r="C30" i="27"/>
  <c r="AD29" i="27"/>
  <c r="J29" i="27" s="1"/>
  <c r="K29" i="27" s="1"/>
  <c r="AB29" i="27"/>
  <c r="Y29" i="27"/>
  <c r="X29" i="27"/>
  <c r="P29" i="27"/>
  <c r="O29" i="27"/>
  <c r="Q29" i="27" s="1"/>
  <c r="M29" i="27"/>
  <c r="H29" i="27"/>
  <c r="C29" i="27"/>
  <c r="AD28" i="27"/>
  <c r="J28" i="27" s="1"/>
  <c r="I28" i="27" s="1"/>
  <c r="AB28" i="27"/>
  <c r="Y28" i="27"/>
  <c r="X28" i="27"/>
  <c r="P28" i="27"/>
  <c r="Q28" i="27" s="1"/>
  <c r="O28" i="27"/>
  <c r="M28" i="27"/>
  <c r="H28" i="27"/>
  <c r="C28" i="27"/>
  <c r="AD27" i="27"/>
  <c r="J27" i="27" s="1"/>
  <c r="I27" i="27" s="1"/>
  <c r="AB27" i="27"/>
  <c r="Y27" i="27"/>
  <c r="X27" i="27"/>
  <c r="P27" i="27"/>
  <c r="O27" i="27"/>
  <c r="Q27" i="27" s="1"/>
  <c r="M27" i="27"/>
  <c r="H27" i="27"/>
  <c r="C27" i="27"/>
  <c r="AB26" i="27"/>
  <c r="AD26" i="27" s="1"/>
  <c r="J26" i="27" s="1"/>
  <c r="Y26" i="27"/>
  <c r="X26" i="27"/>
  <c r="P26" i="27"/>
  <c r="O26" i="27"/>
  <c r="Q26" i="27" s="1"/>
  <c r="M26" i="27"/>
  <c r="H26" i="27"/>
  <c r="C26" i="27"/>
  <c r="AB25" i="27"/>
  <c r="AD25" i="27" s="1"/>
  <c r="J25" i="27" s="1"/>
  <c r="Y25" i="27"/>
  <c r="X25" i="27"/>
  <c r="P25" i="27"/>
  <c r="O25" i="27"/>
  <c r="Q25" i="27" s="1"/>
  <c r="M25" i="27"/>
  <c r="H25" i="27"/>
  <c r="C25" i="27"/>
  <c r="AB24" i="27"/>
  <c r="AD24" i="27" s="1"/>
  <c r="Y24" i="27"/>
  <c r="X24" i="27"/>
  <c r="Q24" i="27"/>
  <c r="P24" i="27"/>
  <c r="O24" i="27"/>
  <c r="M24" i="27"/>
  <c r="J24" i="27"/>
  <c r="H24" i="27"/>
  <c r="C24" i="27"/>
  <c r="AD23" i="27"/>
  <c r="J23" i="27" s="1"/>
  <c r="AB23" i="27"/>
  <c r="Y23" i="27"/>
  <c r="X23" i="27"/>
  <c r="Q23" i="27"/>
  <c r="P23" i="27"/>
  <c r="O23" i="27"/>
  <c r="M23" i="27"/>
  <c r="H23" i="27"/>
  <c r="C23" i="27"/>
  <c r="AB22" i="27"/>
  <c r="AD22" i="27" s="1"/>
  <c r="J22" i="27" s="1"/>
  <c r="K22" i="27" s="1"/>
  <c r="Y22" i="27"/>
  <c r="X22" i="27"/>
  <c r="P22" i="27"/>
  <c r="O22" i="27"/>
  <c r="Q22" i="27" s="1"/>
  <c r="M22" i="27"/>
  <c r="H22" i="27"/>
  <c r="C22" i="27"/>
  <c r="AD21" i="27"/>
  <c r="J21" i="27" s="1"/>
  <c r="K21" i="27" s="1"/>
  <c r="AB21" i="27"/>
  <c r="Y21" i="27"/>
  <c r="X21" i="27"/>
  <c r="P21" i="27"/>
  <c r="O21" i="27"/>
  <c r="M21" i="27"/>
  <c r="H21" i="27"/>
  <c r="C21" i="27"/>
  <c r="AD20" i="27"/>
  <c r="J20" i="27" s="1"/>
  <c r="AB20" i="27"/>
  <c r="Y20" i="27"/>
  <c r="X20" i="27"/>
  <c r="P20" i="27"/>
  <c r="Q20" i="27" s="1"/>
  <c r="O20" i="27"/>
  <c r="M20" i="27"/>
  <c r="H20" i="27"/>
  <c r="C20" i="27"/>
  <c r="AD19" i="27"/>
  <c r="J19" i="27" s="1"/>
  <c r="I19" i="27" s="1"/>
  <c r="AB19" i="27"/>
  <c r="Y19" i="27"/>
  <c r="X19" i="27"/>
  <c r="P19" i="27"/>
  <c r="O19" i="27"/>
  <c r="Q19" i="27" s="1"/>
  <c r="M19" i="27"/>
  <c r="H19" i="27"/>
  <c r="C19" i="27"/>
  <c r="AB18" i="27"/>
  <c r="AD18" i="27" s="1"/>
  <c r="J18" i="27" s="1"/>
  <c r="Y18" i="27"/>
  <c r="X18" i="27"/>
  <c r="P18" i="27"/>
  <c r="O18" i="27"/>
  <c r="Q18" i="27" s="1"/>
  <c r="M18" i="27"/>
  <c r="H18" i="27"/>
  <c r="C18" i="27"/>
  <c r="AB17" i="27"/>
  <c r="AD17" i="27" s="1"/>
  <c r="Y17" i="27"/>
  <c r="X17" i="27"/>
  <c r="P17" i="27"/>
  <c r="O17" i="27"/>
  <c r="Q17" i="27" s="1"/>
  <c r="M17" i="27"/>
  <c r="J17" i="27"/>
  <c r="H17" i="27"/>
  <c r="C17" i="27"/>
  <c r="AB16" i="27"/>
  <c r="AD16" i="27" s="1"/>
  <c r="J16" i="27" s="1"/>
  <c r="Y16" i="27"/>
  <c r="X16" i="27"/>
  <c r="Q16" i="27"/>
  <c r="P16" i="27"/>
  <c r="O16" i="27"/>
  <c r="M16" i="27"/>
  <c r="H16" i="27"/>
  <c r="C16" i="27"/>
  <c r="AD15" i="27"/>
  <c r="J15" i="27" s="1"/>
  <c r="AB15" i="27"/>
  <c r="Y15" i="27"/>
  <c r="X15" i="27"/>
  <c r="Q15" i="27"/>
  <c r="P15" i="27"/>
  <c r="O15" i="27"/>
  <c r="M15" i="27"/>
  <c r="H15" i="27"/>
  <c r="C15" i="27"/>
  <c r="AB14" i="27"/>
  <c r="AD14" i="27" s="1"/>
  <c r="J14" i="27" s="1"/>
  <c r="K14" i="27" s="1"/>
  <c r="Y14" i="27"/>
  <c r="X14" i="27"/>
  <c r="P14" i="27"/>
  <c r="O14" i="27"/>
  <c r="Q14" i="27" s="1"/>
  <c r="M14" i="27"/>
  <c r="I14" i="27"/>
  <c r="H14" i="27"/>
  <c r="C14" i="27"/>
  <c r="AD13" i="27"/>
  <c r="J13" i="27" s="1"/>
  <c r="K13" i="27" s="1"/>
  <c r="AB13" i="27"/>
  <c r="Y13" i="27"/>
  <c r="X13" i="27"/>
  <c r="P13" i="27"/>
  <c r="O13" i="27"/>
  <c r="Q13" i="27" s="1"/>
  <c r="M13" i="27"/>
  <c r="H13" i="27"/>
  <c r="C13" i="27"/>
  <c r="AD12" i="27"/>
  <c r="J12" i="27" s="1"/>
  <c r="I12" i="27" s="1"/>
  <c r="AB12" i="27"/>
  <c r="Y12" i="27"/>
  <c r="X12" i="27"/>
  <c r="P12" i="27"/>
  <c r="Q12" i="27" s="1"/>
  <c r="O12" i="27"/>
  <c r="M12" i="27"/>
  <c r="H12" i="27"/>
  <c r="C12" i="27"/>
  <c r="AD11" i="27"/>
  <c r="J11" i="27" s="1"/>
  <c r="I11" i="27" s="1"/>
  <c r="AB11" i="27"/>
  <c r="Y11" i="27"/>
  <c r="X11" i="27"/>
  <c r="P11" i="27"/>
  <c r="O11" i="27"/>
  <c r="Q11" i="27" s="1"/>
  <c r="M11" i="27"/>
  <c r="H11" i="27"/>
  <c r="C11" i="27"/>
  <c r="AB10" i="27"/>
  <c r="AD10" i="27" s="1"/>
  <c r="J10" i="27" s="1"/>
  <c r="Y10" i="27"/>
  <c r="X10" i="27"/>
  <c r="P10" i="27"/>
  <c r="O10" i="27"/>
  <c r="Q10" i="27" s="1"/>
  <c r="M10" i="27"/>
  <c r="H10" i="27"/>
  <c r="C10" i="27"/>
  <c r="AB9" i="27"/>
  <c r="AD9" i="27" s="1"/>
  <c r="J9" i="27" s="1"/>
  <c r="Y9" i="27"/>
  <c r="X9" i="27"/>
  <c r="P9" i="27"/>
  <c r="O9" i="27"/>
  <c r="Q9" i="27" s="1"/>
  <c r="M9" i="27"/>
  <c r="H9" i="27"/>
  <c r="C9" i="27"/>
  <c r="AB8" i="27"/>
  <c r="AD8" i="27" s="1"/>
  <c r="Y8" i="27"/>
  <c r="X8" i="27"/>
  <c r="Q8" i="27"/>
  <c r="P8" i="27"/>
  <c r="O8" i="27"/>
  <c r="M8" i="27"/>
  <c r="J8" i="27"/>
  <c r="H8" i="27"/>
  <c r="C8" i="27"/>
  <c r="AD7" i="27"/>
  <c r="J7" i="27" s="1"/>
  <c r="AB7" i="27"/>
  <c r="Y7" i="27"/>
  <c r="X7" i="27"/>
  <c r="Q7" i="27"/>
  <c r="P7" i="27"/>
  <c r="O7" i="27"/>
  <c r="M7" i="27"/>
  <c r="H7" i="27"/>
  <c r="C7" i="27"/>
  <c r="AB6" i="27"/>
  <c r="AD6" i="27" s="1"/>
  <c r="J6" i="27" s="1"/>
  <c r="K6" i="27" s="1"/>
  <c r="Y6" i="27"/>
  <c r="X6" i="27"/>
  <c r="P6" i="27"/>
  <c r="O6" i="27"/>
  <c r="Q6" i="27" s="1"/>
  <c r="M6" i="27"/>
  <c r="H6" i="27"/>
  <c r="C6" i="27"/>
  <c r="AD5" i="27"/>
  <c r="J5" i="27" s="1"/>
  <c r="K5" i="27" s="1"/>
  <c r="AB5" i="27"/>
  <c r="Y5" i="27"/>
  <c r="X5" i="27"/>
  <c r="P5" i="27"/>
  <c r="O5" i="27"/>
  <c r="M5" i="27"/>
  <c r="H5" i="27"/>
  <c r="C5" i="27"/>
  <c r="AD4" i="27"/>
  <c r="AB4" i="27"/>
  <c r="Y4" i="27"/>
  <c r="X4" i="27"/>
  <c r="P4" i="27"/>
  <c r="Q4" i="27" s="1"/>
  <c r="O4" i="27"/>
  <c r="M4" i="27"/>
  <c r="H4" i="27"/>
  <c r="C4" i="27"/>
  <c r="AG3" i="27"/>
  <c r="AF3" i="27"/>
  <c r="X3" i="27"/>
  <c r="W3" i="27"/>
  <c r="V3" i="27"/>
  <c r="U3" i="27"/>
  <c r="T3" i="27"/>
  <c r="O3" i="27"/>
  <c r="G3" i="27"/>
  <c r="H3" i="27" s="1"/>
  <c r="F3" i="27"/>
  <c r="D3" i="27"/>
  <c r="C3" i="27"/>
  <c r="A2" i="27"/>
  <c r="A1" i="27"/>
  <c r="AD32" i="26"/>
  <c r="AB32" i="26"/>
  <c r="Y32" i="26"/>
  <c r="X32" i="26"/>
  <c r="V32" i="26"/>
  <c r="U32" i="26"/>
  <c r="T32" i="26"/>
  <c r="Q32" i="26"/>
  <c r="P32" i="26"/>
  <c r="O32" i="26"/>
  <c r="M32" i="26"/>
  <c r="J32" i="26"/>
  <c r="I32" i="26" s="1"/>
  <c r="H32" i="26"/>
  <c r="C32" i="26"/>
  <c r="AB31" i="26"/>
  <c r="AD31" i="26" s="1"/>
  <c r="J31" i="26" s="1"/>
  <c r="K31" i="26" s="1"/>
  <c r="Y31" i="26"/>
  <c r="X31" i="26"/>
  <c r="Q31" i="26"/>
  <c r="P31" i="26"/>
  <c r="O31" i="26"/>
  <c r="M31" i="26"/>
  <c r="I31" i="26"/>
  <c r="H31" i="26"/>
  <c r="C31" i="26"/>
  <c r="AB30" i="26"/>
  <c r="AD30" i="26" s="1"/>
  <c r="J30" i="26" s="1"/>
  <c r="K30" i="26" s="1"/>
  <c r="Y30" i="26"/>
  <c r="X30" i="26"/>
  <c r="P30" i="26"/>
  <c r="O30" i="26"/>
  <c r="Q30" i="26" s="1"/>
  <c r="M30" i="26"/>
  <c r="I30" i="26"/>
  <c r="H30" i="26"/>
  <c r="C30" i="26"/>
  <c r="AB29" i="26"/>
  <c r="AD29" i="26" s="1"/>
  <c r="J29" i="26" s="1"/>
  <c r="Y29" i="26"/>
  <c r="X29" i="26"/>
  <c r="P29" i="26"/>
  <c r="O29" i="26"/>
  <c r="M29" i="26"/>
  <c r="H29" i="26"/>
  <c r="C29" i="26"/>
  <c r="AD28" i="26"/>
  <c r="J28" i="26" s="1"/>
  <c r="I28" i="26" s="1"/>
  <c r="AB28" i="26"/>
  <c r="Y28" i="26"/>
  <c r="X28" i="26"/>
  <c r="P28" i="26"/>
  <c r="Q28" i="26" s="1"/>
  <c r="O28" i="26"/>
  <c r="M28" i="26"/>
  <c r="H28" i="26"/>
  <c r="C28" i="26"/>
  <c r="AD27" i="26"/>
  <c r="J27" i="26" s="1"/>
  <c r="I27" i="26" s="1"/>
  <c r="AB27" i="26"/>
  <c r="Y27" i="26"/>
  <c r="X27" i="26"/>
  <c r="P27" i="26"/>
  <c r="O27" i="26"/>
  <c r="Q27" i="26" s="1"/>
  <c r="M27" i="26"/>
  <c r="K27" i="26"/>
  <c r="H27" i="26"/>
  <c r="C27" i="26"/>
  <c r="AB26" i="26"/>
  <c r="AD26" i="26" s="1"/>
  <c r="J26" i="26" s="1"/>
  <c r="Y26" i="26"/>
  <c r="X26" i="26"/>
  <c r="P26" i="26"/>
  <c r="O26" i="26"/>
  <c r="Q26" i="26" s="1"/>
  <c r="M26" i="26"/>
  <c r="H26" i="26"/>
  <c r="C26" i="26"/>
  <c r="AB25" i="26"/>
  <c r="AD25" i="26" s="1"/>
  <c r="J25" i="26" s="1"/>
  <c r="Y25" i="26"/>
  <c r="X25" i="26"/>
  <c r="Q25" i="26"/>
  <c r="P25" i="26"/>
  <c r="O25" i="26"/>
  <c r="M25" i="26"/>
  <c r="H25" i="26"/>
  <c r="C25" i="26"/>
  <c r="AD24" i="26"/>
  <c r="J24" i="26" s="1"/>
  <c r="AB24" i="26"/>
  <c r="Y24" i="26"/>
  <c r="X24" i="26"/>
  <c r="P24" i="26"/>
  <c r="Q24" i="26" s="1"/>
  <c r="O24" i="26"/>
  <c r="M24" i="26"/>
  <c r="H24" i="26"/>
  <c r="C24" i="26"/>
  <c r="AB23" i="26"/>
  <c r="AD23" i="26" s="1"/>
  <c r="J23" i="26" s="1"/>
  <c r="K23" i="26" s="1"/>
  <c r="Y23" i="26"/>
  <c r="X23" i="26"/>
  <c r="Q23" i="26"/>
  <c r="P23" i="26"/>
  <c r="O23" i="26"/>
  <c r="M23" i="26"/>
  <c r="H23" i="26"/>
  <c r="C23" i="26"/>
  <c r="AB22" i="26"/>
  <c r="AD22" i="26" s="1"/>
  <c r="J22" i="26" s="1"/>
  <c r="K22" i="26" s="1"/>
  <c r="Y22" i="26"/>
  <c r="X22" i="26"/>
  <c r="P22" i="26"/>
  <c r="O22" i="26"/>
  <c r="Q22" i="26" s="1"/>
  <c r="M22" i="26"/>
  <c r="I22" i="26"/>
  <c r="H22" i="26"/>
  <c r="C22" i="26"/>
  <c r="AB21" i="26"/>
  <c r="AD21" i="26" s="1"/>
  <c r="J21" i="26" s="1"/>
  <c r="Y21" i="26"/>
  <c r="X21" i="26"/>
  <c r="P21" i="26"/>
  <c r="O21" i="26"/>
  <c r="Q21" i="26" s="1"/>
  <c r="M21" i="26"/>
  <c r="H21" i="26"/>
  <c r="C21" i="26"/>
  <c r="AB20" i="26"/>
  <c r="AD20" i="26" s="1"/>
  <c r="J20" i="26" s="1"/>
  <c r="Y20" i="26"/>
  <c r="X20" i="26"/>
  <c r="P20" i="26"/>
  <c r="Q20" i="26" s="1"/>
  <c r="O20" i="26"/>
  <c r="M20" i="26"/>
  <c r="H20" i="26"/>
  <c r="C20" i="26"/>
  <c r="AD19" i="26"/>
  <c r="J19" i="26" s="1"/>
  <c r="I19" i="26" s="1"/>
  <c r="AB19" i="26"/>
  <c r="Y19" i="26"/>
  <c r="X19" i="26"/>
  <c r="Q19" i="26"/>
  <c r="P19" i="26"/>
  <c r="O19" i="26"/>
  <c r="M19" i="26"/>
  <c r="K19" i="26"/>
  <c r="H19" i="26"/>
  <c r="C19" i="26"/>
  <c r="AB18" i="26"/>
  <c r="AD18" i="26" s="1"/>
  <c r="J18" i="26" s="1"/>
  <c r="I18" i="26" s="1"/>
  <c r="Y18" i="26"/>
  <c r="X18" i="26"/>
  <c r="P18" i="26"/>
  <c r="O18" i="26"/>
  <c r="Q18" i="26" s="1"/>
  <c r="M18" i="26"/>
  <c r="K18" i="26"/>
  <c r="H18" i="26"/>
  <c r="C18" i="26"/>
  <c r="AB17" i="26"/>
  <c r="AD17" i="26" s="1"/>
  <c r="J17" i="26" s="1"/>
  <c r="Y17" i="26"/>
  <c r="X17" i="26"/>
  <c r="Q17" i="26"/>
  <c r="P17" i="26"/>
  <c r="O17" i="26"/>
  <c r="M17" i="26"/>
  <c r="H17" i="26"/>
  <c r="C17" i="26"/>
  <c r="AD16" i="26"/>
  <c r="J16" i="26" s="1"/>
  <c r="I16" i="26" s="1"/>
  <c r="AB16" i="26"/>
  <c r="Y16" i="26"/>
  <c r="X16" i="26"/>
  <c r="P16" i="26"/>
  <c r="O16" i="26"/>
  <c r="Q16" i="26" s="1"/>
  <c r="M16" i="26"/>
  <c r="H16" i="26"/>
  <c r="C16" i="26"/>
  <c r="AB15" i="26"/>
  <c r="AD15" i="26" s="1"/>
  <c r="J15" i="26" s="1"/>
  <c r="Y15" i="26"/>
  <c r="X15" i="26"/>
  <c r="Q15" i="26"/>
  <c r="P15" i="26"/>
  <c r="O15" i="26"/>
  <c r="M15" i="26"/>
  <c r="H15" i="26"/>
  <c r="C15" i="26"/>
  <c r="AB14" i="26"/>
  <c r="AD14" i="26" s="1"/>
  <c r="J14" i="26" s="1"/>
  <c r="K14" i="26" s="1"/>
  <c r="Y14" i="26"/>
  <c r="X14" i="26"/>
  <c r="P14" i="26"/>
  <c r="O14" i="26"/>
  <c r="Q14" i="26" s="1"/>
  <c r="M14" i="26"/>
  <c r="I14" i="26"/>
  <c r="H14" i="26"/>
  <c r="C14" i="26"/>
  <c r="AB13" i="26"/>
  <c r="AD13" i="26" s="1"/>
  <c r="J13" i="26" s="1"/>
  <c r="Y13" i="26"/>
  <c r="X13" i="26"/>
  <c r="P13" i="26"/>
  <c r="O13" i="26"/>
  <c r="Q13" i="26" s="1"/>
  <c r="M13" i="26"/>
  <c r="H13" i="26"/>
  <c r="C13" i="26"/>
  <c r="AB12" i="26"/>
  <c r="AD12" i="26" s="1"/>
  <c r="J12" i="26" s="1"/>
  <c r="Y12" i="26"/>
  <c r="X12" i="26"/>
  <c r="P12" i="26"/>
  <c r="Q12" i="26" s="1"/>
  <c r="O12" i="26"/>
  <c r="M12" i="26"/>
  <c r="H12" i="26"/>
  <c r="C12" i="26"/>
  <c r="AD11" i="26"/>
  <c r="J11" i="26" s="1"/>
  <c r="I11" i="26" s="1"/>
  <c r="AB11" i="26"/>
  <c r="Y11" i="26"/>
  <c r="X11" i="26"/>
  <c r="Q11" i="26"/>
  <c r="P11" i="26"/>
  <c r="O11" i="26"/>
  <c r="M11" i="26"/>
  <c r="K11" i="26"/>
  <c r="H11" i="26"/>
  <c r="C11" i="26"/>
  <c r="AB10" i="26"/>
  <c r="AD10" i="26" s="1"/>
  <c r="J10" i="26" s="1"/>
  <c r="K10" i="26" s="1"/>
  <c r="Y10" i="26"/>
  <c r="X10" i="26"/>
  <c r="P10" i="26"/>
  <c r="O10" i="26"/>
  <c r="Q10" i="26" s="1"/>
  <c r="M10" i="26"/>
  <c r="H10" i="26"/>
  <c r="C10" i="26"/>
  <c r="AB9" i="26"/>
  <c r="AD9" i="26" s="1"/>
  <c r="Y9" i="26"/>
  <c r="X9" i="26"/>
  <c r="P9" i="26"/>
  <c r="O9" i="26"/>
  <c r="Q9" i="26" s="1"/>
  <c r="M9" i="26"/>
  <c r="J9" i="26"/>
  <c r="K9" i="26" s="1"/>
  <c r="H9" i="26"/>
  <c r="C9" i="26"/>
  <c r="AB8" i="26"/>
  <c r="AD8" i="26" s="1"/>
  <c r="J8" i="26" s="1"/>
  <c r="Y8" i="26"/>
  <c r="X8" i="26"/>
  <c r="Q8" i="26"/>
  <c r="P8" i="26"/>
  <c r="O8" i="26"/>
  <c r="M8" i="26"/>
  <c r="H8" i="26"/>
  <c r="C8" i="26"/>
  <c r="AD7" i="26"/>
  <c r="J7" i="26" s="1"/>
  <c r="AB7" i="26"/>
  <c r="Y7" i="26"/>
  <c r="X7" i="26"/>
  <c r="Q7" i="26"/>
  <c r="P7" i="26"/>
  <c r="O7" i="26"/>
  <c r="M7" i="26"/>
  <c r="H7" i="26"/>
  <c r="C7" i="26"/>
  <c r="AB6" i="26"/>
  <c r="AD6" i="26" s="1"/>
  <c r="J6" i="26" s="1"/>
  <c r="K6" i="26" s="1"/>
  <c r="Y6" i="26"/>
  <c r="X6" i="26"/>
  <c r="Q6" i="26"/>
  <c r="P6" i="26"/>
  <c r="O6" i="26"/>
  <c r="M6" i="26"/>
  <c r="H6" i="26"/>
  <c r="C6" i="26"/>
  <c r="AB5" i="26"/>
  <c r="AD5" i="26" s="1"/>
  <c r="J5" i="26" s="1"/>
  <c r="I5" i="26" s="1"/>
  <c r="Y5" i="26"/>
  <c r="X5" i="26"/>
  <c r="P5" i="26"/>
  <c r="O5" i="26"/>
  <c r="Q5" i="26" s="1"/>
  <c r="M5" i="26"/>
  <c r="K5" i="26"/>
  <c r="H5" i="26"/>
  <c r="C5" i="26"/>
  <c r="AB4" i="26"/>
  <c r="AD4" i="26" s="1"/>
  <c r="Y4" i="26"/>
  <c r="X4" i="26"/>
  <c r="P4" i="26"/>
  <c r="Q4" i="26" s="1"/>
  <c r="O4" i="26"/>
  <c r="M4" i="26"/>
  <c r="H4" i="26"/>
  <c r="C4" i="26"/>
  <c r="AG3" i="26"/>
  <c r="AF3" i="26"/>
  <c r="W3" i="26"/>
  <c r="X3" i="26" s="1"/>
  <c r="V3" i="26"/>
  <c r="U3" i="26"/>
  <c r="T3" i="26"/>
  <c r="O3" i="26"/>
  <c r="G3" i="26"/>
  <c r="H3" i="26" s="1"/>
  <c r="F3" i="26"/>
  <c r="D3" i="26"/>
  <c r="C3" i="26"/>
  <c r="A2" i="26"/>
  <c r="A1" i="26"/>
  <c r="AD32" i="25"/>
  <c r="AB32" i="25"/>
  <c r="Y32" i="25"/>
  <c r="X32" i="25"/>
  <c r="V32" i="25"/>
  <c r="U32" i="25"/>
  <c r="T32" i="25"/>
  <c r="Q32" i="25"/>
  <c r="P32" i="25"/>
  <c r="O32" i="25"/>
  <c r="M32" i="25"/>
  <c r="J32" i="25"/>
  <c r="I32" i="25" s="1"/>
  <c r="H32" i="25"/>
  <c r="C32" i="25"/>
  <c r="AD31" i="25"/>
  <c r="J31" i="25" s="1"/>
  <c r="AB31" i="25"/>
  <c r="Y31" i="25"/>
  <c r="X31" i="25"/>
  <c r="Q31" i="25"/>
  <c r="P31" i="25"/>
  <c r="O31" i="25"/>
  <c r="M31" i="25"/>
  <c r="H31" i="25"/>
  <c r="C31" i="25"/>
  <c r="AB30" i="25"/>
  <c r="AD30" i="25" s="1"/>
  <c r="J30" i="25" s="1"/>
  <c r="K30" i="25" s="1"/>
  <c r="Y30" i="25"/>
  <c r="X30" i="25"/>
  <c r="Q30" i="25"/>
  <c r="P30" i="25"/>
  <c r="O30" i="25"/>
  <c r="M30" i="25"/>
  <c r="H30" i="25"/>
  <c r="C30" i="25"/>
  <c r="AB29" i="25"/>
  <c r="AD29" i="25" s="1"/>
  <c r="J29" i="25" s="1"/>
  <c r="I29" i="25" s="1"/>
  <c r="Y29" i="25"/>
  <c r="X29" i="25"/>
  <c r="P29" i="25"/>
  <c r="O29" i="25"/>
  <c r="Q29" i="25" s="1"/>
  <c r="M29" i="25"/>
  <c r="K29" i="25"/>
  <c r="H29" i="25"/>
  <c r="C29" i="25"/>
  <c r="AB28" i="25"/>
  <c r="AD28" i="25" s="1"/>
  <c r="J28" i="25" s="1"/>
  <c r="Y28" i="25"/>
  <c r="X28" i="25"/>
  <c r="P28" i="25"/>
  <c r="Q28" i="25" s="1"/>
  <c r="O28" i="25"/>
  <c r="M28" i="25"/>
  <c r="H28" i="25"/>
  <c r="C28" i="25"/>
  <c r="AD27" i="25"/>
  <c r="J27" i="25" s="1"/>
  <c r="I27" i="25" s="1"/>
  <c r="AB27" i="25"/>
  <c r="Y27" i="25"/>
  <c r="X27" i="25"/>
  <c r="P27" i="25"/>
  <c r="O27" i="25"/>
  <c r="Q27" i="25" s="1"/>
  <c r="M27" i="25"/>
  <c r="K27" i="25"/>
  <c r="H27" i="25"/>
  <c r="C27" i="25"/>
  <c r="AB26" i="25"/>
  <c r="AD26" i="25" s="1"/>
  <c r="J26" i="25" s="1"/>
  <c r="Y26" i="25"/>
  <c r="X26" i="25"/>
  <c r="P26" i="25"/>
  <c r="O26" i="25"/>
  <c r="Q26" i="25" s="1"/>
  <c r="M26" i="25"/>
  <c r="H26" i="25"/>
  <c r="C26" i="25"/>
  <c r="AB25" i="25"/>
  <c r="AD25" i="25" s="1"/>
  <c r="Y25" i="25"/>
  <c r="X25" i="25"/>
  <c r="P25" i="25"/>
  <c r="O25" i="25"/>
  <c r="Q25" i="25" s="1"/>
  <c r="M25" i="25"/>
  <c r="J25" i="25"/>
  <c r="H25" i="25"/>
  <c r="C25" i="25"/>
  <c r="AB24" i="25"/>
  <c r="AD24" i="25" s="1"/>
  <c r="J24" i="25" s="1"/>
  <c r="Y24" i="25"/>
  <c r="X24" i="25"/>
  <c r="Q24" i="25"/>
  <c r="P24" i="25"/>
  <c r="O24" i="25"/>
  <c r="M24" i="25"/>
  <c r="H24" i="25"/>
  <c r="C24" i="25"/>
  <c r="AD23" i="25"/>
  <c r="J23" i="25" s="1"/>
  <c r="I23" i="25" s="1"/>
  <c r="AB23" i="25"/>
  <c r="Y23" i="25"/>
  <c r="X23" i="25"/>
  <c r="Q23" i="25"/>
  <c r="P23" i="25"/>
  <c r="O23" i="25"/>
  <c r="M23" i="25"/>
  <c r="K23" i="25"/>
  <c r="H23" i="25"/>
  <c r="C23" i="25"/>
  <c r="AB22" i="25"/>
  <c r="AD22" i="25" s="1"/>
  <c r="J22" i="25" s="1"/>
  <c r="K22" i="25" s="1"/>
  <c r="Y22" i="25"/>
  <c r="X22" i="25"/>
  <c r="Q22" i="25"/>
  <c r="P22" i="25"/>
  <c r="O22" i="25"/>
  <c r="M22" i="25"/>
  <c r="H22" i="25"/>
  <c r="C22" i="25"/>
  <c r="AB21" i="25"/>
  <c r="AD21" i="25" s="1"/>
  <c r="J21" i="25" s="1"/>
  <c r="K21" i="25" s="1"/>
  <c r="Y21" i="25"/>
  <c r="X21" i="25"/>
  <c r="P21" i="25"/>
  <c r="O21" i="25"/>
  <c r="Q21" i="25" s="1"/>
  <c r="M21" i="25"/>
  <c r="I21" i="25"/>
  <c r="H21" i="25"/>
  <c r="C21" i="25"/>
  <c r="AB20" i="25"/>
  <c r="AD20" i="25" s="1"/>
  <c r="J20" i="25" s="1"/>
  <c r="Y20" i="25"/>
  <c r="X20" i="25"/>
  <c r="P20" i="25"/>
  <c r="Q20" i="25" s="1"/>
  <c r="O20" i="25"/>
  <c r="M20" i="25"/>
  <c r="H20" i="25"/>
  <c r="C20" i="25"/>
  <c r="AD19" i="25"/>
  <c r="J19" i="25" s="1"/>
  <c r="I19" i="25" s="1"/>
  <c r="AB19" i="25"/>
  <c r="Y19" i="25"/>
  <c r="X19" i="25"/>
  <c r="P19" i="25"/>
  <c r="O19" i="25"/>
  <c r="Q19" i="25" s="1"/>
  <c r="M19" i="25"/>
  <c r="H19" i="25"/>
  <c r="C19" i="25"/>
  <c r="AB18" i="25"/>
  <c r="AD18" i="25" s="1"/>
  <c r="J18" i="25" s="1"/>
  <c r="Y18" i="25"/>
  <c r="X18" i="25"/>
  <c r="P18" i="25"/>
  <c r="O18" i="25"/>
  <c r="Q18" i="25" s="1"/>
  <c r="M18" i="25"/>
  <c r="H18" i="25"/>
  <c r="C18" i="25"/>
  <c r="AB17" i="25"/>
  <c r="AD17" i="25" s="1"/>
  <c r="J17" i="25" s="1"/>
  <c r="Y17" i="25"/>
  <c r="X17" i="25"/>
  <c r="Q17" i="25"/>
  <c r="P17" i="25"/>
  <c r="O17" i="25"/>
  <c r="M17" i="25"/>
  <c r="H17" i="25"/>
  <c r="C17" i="25"/>
  <c r="AD16" i="25"/>
  <c r="J16" i="25" s="1"/>
  <c r="AB16" i="25"/>
  <c r="Y16" i="25"/>
  <c r="X16" i="25"/>
  <c r="P16" i="25"/>
  <c r="O16" i="25"/>
  <c r="Q16" i="25" s="1"/>
  <c r="M16" i="25"/>
  <c r="H16" i="25"/>
  <c r="C16" i="25"/>
  <c r="AB15" i="25"/>
  <c r="AD15" i="25" s="1"/>
  <c r="J15" i="25" s="1"/>
  <c r="K15" i="25" s="1"/>
  <c r="Y15" i="25"/>
  <c r="X15" i="25"/>
  <c r="Q15" i="25"/>
  <c r="P15" i="25"/>
  <c r="O15" i="25"/>
  <c r="M15" i="25"/>
  <c r="I15" i="25"/>
  <c r="H15" i="25"/>
  <c r="C15" i="25"/>
  <c r="AB14" i="25"/>
  <c r="AD14" i="25" s="1"/>
  <c r="J14" i="25" s="1"/>
  <c r="K14" i="25" s="1"/>
  <c r="Y14" i="25"/>
  <c r="X14" i="25"/>
  <c r="P14" i="25"/>
  <c r="O14" i="25"/>
  <c r="Q14" i="25" s="1"/>
  <c r="M14" i="25"/>
  <c r="I14" i="25"/>
  <c r="H14" i="25"/>
  <c r="C14" i="25"/>
  <c r="AB13" i="25"/>
  <c r="AD13" i="25" s="1"/>
  <c r="J13" i="25" s="1"/>
  <c r="Y13" i="25"/>
  <c r="X13" i="25"/>
  <c r="P13" i="25"/>
  <c r="O13" i="25"/>
  <c r="Q13" i="25" s="1"/>
  <c r="M13" i="25"/>
  <c r="H13" i="25"/>
  <c r="C13" i="25"/>
  <c r="AB12" i="25"/>
  <c r="AD12" i="25" s="1"/>
  <c r="J12" i="25" s="1"/>
  <c r="Y12" i="25"/>
  <c r="X12" i="25"/>
  <c r="P12" i="25"/>
  <c r="Q12" i="25" s="1"/>
  <c r="O12" i="25"/>
  <c r="M12" i="25"/>
  <c r="H12" i="25"/>
  <c r="C12" i="25"/>
  <c r="AD11" i="25"/>
  <c r="J11" i="25" s="1"/>
  <c r="I11" i="25" s="1"/>
  <c r="AB11" i="25"/>
  <c r="Y11" i="25"/>
  <c r="X11" i="25"/>
  <c r="Q11" i="25"/>
  <c r="P11" i="25"/>
  <c r="O11" i="25"/>
  <c r="M11" i="25"/>
  <c r="K11" i="25"/>
  <c r="H11" i="25"/>
  <c r="C11" i="25"/>
  <c r="AB10" i="25"/>
  <c r="AD10" i="25" s="1"/>
  <c r="J10" i="25" s="1"/>
  <c r="I10" i="25" s="1"/>
  <c r="Y10" i="25"/>
  <c r="X10" i="25"/>
  <c r="P10" i="25"/>
  <c r="O10" i="25"/>
  <c r="Q10" i="25" s="1"/>
  <c r="M10" i="25"/>
  <c r="K10" i="25"/>
  <c r="H10" i="25"/>
  <c r="C10" i="25"/>
  <c r="AB9" i="25"/>
  <c r="AD9" i="25" s="1"/>
  <c r="J9" i="25" s="1"/>
  <c r="Y9" i="25"/>
  <c r="X9" i="25"/>
  <c r="Q9" i="25"/>
  <c r="P9" i="25"/>
  <c r="O9" i="25"/>
  <c r="M9" i="25"/>
  <c r="H9" i="25"/>
  <c r="C9" i="25"/>
  <c r="AD8" i="25"/>
  <c r="J8" i="25" s="1"/>
  <c r="I8" i="25" s="1"/>
  <c r="AB8" i="25"/>
  <c r="Y8" i="25"/>
  <c r="X8" i="25"/>
  <c r="P8" i="25"/>
  <c r="O8" i="25"/>
  <c r="Q8" i="25" s="1"/>
  <c r="M8" i="25"/>
  <c r="K8" i="25"/>
  <c r="H8" i="25"/>
  <c r="C8" i="25"/>
  <c r="AB7" i="25"/>
  <c r="AD7" i="25" s="1"/>
  <c r="J7" i="25" s="1"/>
  <c r="Y7" i="25"/>
  <c r="X7" i="25"/>
  <c r="Q7" i="25"/>
  <c r="P7" i="25"/>
  <c r="O7" i="25"/>
  <c r="M7" i="25"/>
  <c r="H7" i="25"/>
  <c r="C7" i="25"/>
  <c r="AB6" i="25"/>
  <c r="AD6" i="25" s="1"/>
  <c r="J6" i="25" s="1"/>
  <c r="K6" i="25" s="1"/>
  <c r="Y6" i="25"/>
  <c r="X6" i="25"/>
  <c r="P6" i="25"/>
  <c r="O6" i="25"/>
  <c r="Q6" i="25" s="1"/>
  <c r="M6" i="25"/>
  <c r="I6" i="25"/>
  <c r="H6" i="25"/>
  <c r="C6" i="25"/>
  <c r="AB5" i="25"/>
  <c r="AD5" i="25" s="1"/>
  <c r="J5" i="25" s="1"/>
  <c r="Y5" i="25"/>
  <c r="X5" i="25"/>
  <c r="P5" i="25"/>
  <c r="O5" i="25"/>
  <c r="Q5" i="25" s="1"/>
  <c r="M5" i="25"/>
  <c r="H5" i="25"/>
  <c r="C5" i="25"/>
  <c r="AB4" i="25"/>
  <c r="AD4" i="25" s="1"/>
  <c r="AD3" i="25" s="1"/>
  <c r="Y4" i="25"/>
  <c r="X4" i="25"/>
  <c r="P4" i="25"/>
  <c r="Q4" i="25" s="1"/>
  <c r="O4" i="25"/>
  <c r="M4" i="25"/>
  <c r="H4" i="25"/>
  <c r="C4" i="25"/>
  <c r="AG3" i="25"/>
  <c r="AF3" i="25"/>
  <c r="W3" i="25"/>
  <c r="X3" i="25" s="1"/>
  <c r="V3" i="25"/>
  <c r="U3" i="25"/>
  <c r="T3" i="25"/>
  <c r="O3" i="25"/>
  <c r="G3" i="25"/>
  <c r="H3" i="25" s="1"/>
  <c r="F3" i="25"/>
  <c r="D3" i="25"/>
  <c r="C3" i="25"/>
  <c r="A2" i="25"/>
  <c r="A1" i="25"/>
  <c r="AB32" i="24"/>
  <c r="AD32" i="24" s="1"/>
  <c r="J32" i="24" s="1"/>
  <c r="I32" i="24" s="1"/>
  <c r="Y32" i="24"/>
  <c r="X32" i="24"/>
  <c r="V32" i="24"/>
  <c r="U32" i="24"/>
  <c r="T32" i="24"/>
  <c r="P32" i="24"/>
  <c r="O32" i="24"/>
  <c r="Q32" i="24" s="1"/>
  <c r="M32" i="24"/>
  <c r="K32" i="24"/>
  <c r="H32" i="24"/>
  <c r="C32" i="24"/>
  <c r="AB31" i="24"/>
  <c r="AD31" i="24" s="1"/>
  <c r="J31" i="24" s="1"/>
  <c r="Y31" i="24"/>
  <c r="X31" i="24"/>
  <c r="Q31" i="24"/>
  <c r="P31" i="24"/>
  <c r="O31" i="24"/>
  <c r="M31" i="24"/>
  <c r="H31" i="24"/>
  <c r="C31" i="24"/>
  <c r="AB30" i="24"/>
  <c r="AD30" i="24" s="1"/>
  <c r="J30" i="24" s="1"/>
  <c r="K30" i="24" s="1"/>
  <c r="Y30" i="24"/>
  <c r="X30" i="24"/>
  <c r="P30" i="24"/>
  <c r="O30" i="24"/>
  <c r="Q30" i="24" s="1"/>
  <c r="M30" i="24"/>
  <c r="I30" i="24"/>
  <c r="H30" i="24"/>
  <c r="C30" i="24"/>
  <c r="AB29" i="24"/>
  <c r="AD29" i="24" s="1"/>
  <c r="J29" i="24" s="1"/>
  <c r="Y29" i="24"/>
  <c r="X29" i="24"/>
  <c r="P29" i="24"/>
  <c r="O29" i="24"/>
  <c r="M29" i="24"/>
  <c r="H29" i="24"/>
  <c r="C29" i="24"/>
  <c r="AD28" i="24"/>
  <c r="AB28" i="24"/>
  <c r="Y28" i="24"/>
  <c r="X28" i="24"/>
  <c r="P28" i="24"/>
  <c r="Q28" i="24" s="1"/>
  <c r="O28" i="24"/>
  <c r="M28" i="24"/>
  <c r="J28" i="24"/>
  <c r="H28" i="24"/>
  <c r="C28" i="24"/>
  <c r="AD27" i="24"/>
  <c r="J27" i="24" s="1"/>
  <c r="I27" i="24" s="1"/>
  <c r="AB27" i="24"/>
  <c r="Y27" i="24"/>
  <c r="X27" i="24"/>
  <c r="Q27" i="24"/>
  <c r="P27" i="24"/>
  <c r="O27" i="24"/>
  <c r="M27" i="24"/>
  <c r="K27" i="24"/>
  <c r="H27" i="24"/>
  <c r="C27" i="24"/>
  <c r="AD26" i="24"/>
  <c r="J26" i="24" s="1"/>
  <c r="AB26" i="24"/>
  <c r="Y26" i="24"/>
  <c r="X26" i="24"/>
  <c r="P26" i="24"/>
  <c r="O26" i="24"/>
  <c r="Q26" i="24" s="1"/>
  <c r="M26" i="24"/>
  <c r="H26" i="24"/>
  <c r="C26" i="24"/>
  <c r="AB25" i="24"/>
  <c r="AD25" i="24" s="1"/>
  <c r="Y25" i="24"/>
  <c r="X25" i="24"/>
  <c r="P25" i="24"/>
  <c r="O25" i="24"/>
  <c r="Q25" i="24" s="1"/>
  <c r="M25" i="24"/>
  <c r="J25" i="24"/>
  <c r="K25" i="24" s="1"/>
  <c r="H25" i="24"/>
  <c r="C25" i="24"/>
  <c r="AB24" i="24"/>
  <c r="AD24" i="24" s="1"/>
  <c r="Y24" i="24"/>
  <c r="X24" i="24"/>
  <c r="Q24" i="24"/>
  <c r="P24" i="24"/>
  <c r="O24" i="24"/>
  <c r="M24" i="24"/>
  <c r="J24" i="24"/>
  <c r="H24" i="24"/>
  <c r="C24" i="24"/>
  <c r="AD23" i="24"/>
  <c r="J23" i="24" s="1"/>
  <c r="AB23" i="24"/>
  <c r="Y23" i="24"/>
  <c r="X23" i="24"/>
  <c r="Q23" i="24"/>
  <c r="P23" i="24"/>
  <c r="O23" i="24"/>
  <c r="M23" i="24"/>
  <c r="H23" i="24"/>
  <c r="C23" i="24"/>
  <c r="AB22" i="24"/>
  <c r="AD22" i="24" s="1"/>
  <c r="J22" i="24" s="1"/>
  <c r="Y22" i="24"/>
  <c r="X22" i="24"/>
  <c r="Q22" i="24"/>
  <c r="P22" i="24"/>
  <c r="O22" i="24"/>
  <c r="M22" i="24"/>
  <c r="H22" i="24"/>
  <c r="C22" i="24"/>
  <c r="AB21" i="24"/>
  <c r="AD21" i="24" s="1"/>
  <c r="J21" i="24" s="1"/>
  <c r="Y21" i="24"/>
  <c r="X21" i="24"/>
  <c r="P21" i="24"/>
  <c r="Q21" i="24" s="1"/>
  <c r="O21" i="24"/>
  <c r="M21" i="24"/>
  <c r="H21" i="24"/>
  <c r="C21" i="24"/>
  <c r="AD20" i="24"/>
  <c r="J20" i="24" s="1"/>
  <c r="I20" i="24" s="1"/>
  <c r="AB20" i="24"/>
  <c r="Y20" i="24"/>
  <c r="X20" i="24"/>
  <c r="P20" i="24"/>
  <c r="O20" i="24"/>
  <c r="Q20" i="24" s="1"/>
  <c r="M20" i="24"/>
  <c r="K20" i="24"/>
  <c r="H20" i="24"/>
  <c r="C20" i="24"/>
  <c r="AB19" i="24"/>
  <c r="AD19" i="24" s="1"/>
  <c r="J19" i="24" s="1"/>
  <c r="K19" i="24" s="1"/>
  <c r="Y19" i="24"/>
  <c r="X19" i="24"/>
  <c r="P19" i="24"/>
  <c r="Q19" i="24" s="1"/>
  <c r="O19" i="24"/>
  <c r="M19" i="24"/>
  <c r="H19" i="24"/>
  <c r="C19" i="24"/>
  <c r="AD18" i="24"/>
  <c r="J18" i="24" s="1"/>
  <c r="AB18" i="24"/>
  <c r="Y18" i="24"/>
  <c r="X18" i="24"/>
  <c r="P18" i="24"/>
  <c r="O18" i="24"/>
  <c r="M18" i="24"/>
  <c r="H18" i="24"/>
  <c r="C18" i="24"/>
  <c r="AD17" i="24"/>
  <c r="AB17" i="24"/>
  <c r="Y17" i="24"/>
  <c r="X17" i="24"/>
  <c r="P17" i="24"/>
  <c r="O17" i="24"/>
  <c r="Q17" i="24" s="1"/>
  <c r="M17" i="24"/>
  <c r="J17" i="24"/>
  <c r="I17" i="24" s="1"/>
  <c r="H17" i="24"/>
  <c r="C17" i="24"/>
  <c r="AB16" i="24"/>
  <c r="AD16" i="24" s="1"/>
  <c r="J16" i="24" s="1"/>
  <c r="Y16" i="24"/>
  <c r="X16" i="24"/>
  <c r="P16" i="24"/>
  <c r="O16" i="24"/>
  <c r="Q16" i="24" s="1"/>
  <c r="M16" i="24"/>
  <c r="H16" i="24"/>
  <c r="C16" i="24"/>
  <c r="AB15" i="24"/>
  <c r="AD15" i="24" s="1"/>
  <c r="Y15" i="24"/>
  <c r="X15" i="24"/>
  <c r="P15" i="24"/>
  <c r="O15" i="24"/>
  <c r="Q15" i="24" s="1"/>
  <c r="M15" i="24"/>
  <c r="J15" i="24"/>
  <c r="H15" i="24"/>
  <c r="C15" i="24"/>
  <c r="AB14" i="24"/>
  <c r="AD14" i="24" s="1"/>
  <c r="J14" i="24" s="1"/>
  <c r="Y14" i="24"/>
  <c r="X14" i="24"/>
  <c r="Q14" i="24"/>
  <c r="P14" i="24"/>
  <c r="O14" i="24"/>
  <c r="M14" i="24"/>
  <c r="H14" i="24"/>
  <c r="C14" i="24"/>
  <c r="AB13" i="24"/>
  <c r="AD13" i="24" s="1"/>
  <c r="J13" i="24" s="1"/>
  <c r="Y13" i="24"/>
  <c r="X13" i="24"/>
  <c r="Q13" i="24"/>
  <c r="P13" i="24"/>
  <c r="O13" i="24"/>
  <c r="M13" i="24"/>
  <c r="H13" i="24"/>
  <c r="C13" i="24"/>
  <c r="AD12" i="24"/>
  <c r="J12" i="24" s="1"/>
  <c r="AB12" i="24"/>
  <c r="Y12" i="24"/>
  <c r="X12" i="24"/>
  <c r="P12" i="24"/>
  <c r="O12" i="24"/>
  <c r="Q12" i="24" s="1"/>
  <c r="M12" i="24"/>
  <c r="K12" i="24"/>
  <c r="I12" i="24"/>
  <c r="H12" i="24"/>
  <c r="C12" i="24"/>
  <c r="AB11" i="24"/>
  <c r="AD11" i="24" s="1"/>
  <c r="J11" i="24" s="1"/>
  <c r="K11" i="24" s="1"/>
  <c r="Y11" i="24"/>
  <c r="X11" i="24"/>
  <c r="P11" i="24"/>
  <c r="Q11" i="24" s="1"/>
  <c r="O11" i="24"/>
  <c r="M11" i="24"/>
  <c r="I11" i="24"/>
  <c r="H11" i="24"/>
  <c r="C11" i="24"/>
  <c r="AD10" i="24"/>
  <c r="J10" i="24" s="1"/>
  <c r="I10" i="24" s="1"/>
  <c r="AB10" i="24"/>
  <c r="Y10" i="24"/>
  <c r="X10" i="24"/>
  <c r="P10" i="24"/>
  <c r="O10" i="24"/>
  <c r="Q10" i="24" s="1"/>
  <c r="M10" i="24"/>
  <c r="H10" i="24"/>
  <c r="C10" i="24"/>
  <c r="AB9" i="24"/>
  <c r="AD9" i="24" s="1"/>
  <c r="J9" i="24" s="1"/>
  <c r="Y9" i="24"/>
  <c r="X9" i="24"/>
  <c r="P9" i="24"/>
  <c r="O9" i="24"/>
  <c r="Q9" i="24" s="1"/>
  <c r="M9" i="24"/>
  <c r="H9" i="24"/>
  <c r="C9" i="24"/>
  <c r="AB8" i="24"/>
  <c r="AD8" i="24" s="1"/>
  <c r="J8" i="24" s="1"/>
  <c r="Y8" i="24"/>
  <c r="X8" i="24"/>
  <c r="Q8" i="24"/>
  <c r="P8" i="24"/>
  <c r="O8" i="24"/>
  <c r="M8" i="24"/>
  <c r="H8" i="24"/>
  <c r="C8" i="24"/>
  <c r="AB7" i="24"/>
  <c r="AD7" i="24" s="1"/>
  <c r="Y7" i="24"/>
  <c r="X7" i="24"/>
  <c r="P7" i="24"/>
  <c r="O7" i="24"/>
  <c r="Q7" i="24" s="1"/>
  <c r="M7" i="24"/>
  <c r="J7" i="24"/>
  <c r="H7" i="24"/>
  <c r="C7" i="24"/>
  <c r="AB6" i="24"/>
  <c r="AD6" i="24" s="1"/>
  <c r="Y6" i="24"/>
  <c r="X6" i="24"/>
  <c r="Q6" i="24"/>
  <c r="P6" i="24"/>
  <c r="O6" i="24"/>
  <c r="M6" i="24"/>
  <c r="J6" i="24"/>
  <c r="K6" i="24" s="1"/>
  <c r="H6" i="24"/>
  <c r="C6" i="24"/>
  <c r="AB5" i="24"/>
  <c r="AD5" i="24" s="1"/>
  <c r="J5" i="24" s="1"/>
  <c r="Y5" i="24"/>
  <c r="X5" i="24"/>
  <c r="Q5" i="24"/>
  <c r="P5" i="24"/>
  <c r="O5" i="24"/>
  <c r="M5" i="24"/>
  <c r="H5" i="24"/>
  <c r="C5" i="24"/>
  <c r="AD4" i="24"/>
  <c r="J4" i="24" s="1"/>
  <c r="AB4" i="24"/>
  <c r="Y4" i="24"/>
  <c r="X4" i="24"/>
  <c r="P4" i="24"/>
  <c r="O4" i="24"/>
  <c r="Q4" i="24" s="1"/>
  <c r="M4" i="24"/>
  <c r="I4" i="24"/>
  <c r="H4" i="24"/>
  <c r="C4" i="24"/>
  <c r="AG3" i="24"/>
  <c r="AF3" i="24"/>
  <c r="X3" i="24"/>
  <c r="W3" i="24"/>
  <c r="V3" i="24"/>
  <c r="U3" i="24"/>
  <c r="T3" i="24"/>
  <c r="O3" i="24"/>
  <c r="G3" i="24"/>
  <c r="H3" i="24" s="1"/>
  <c r="F3" i="24"/>
  <c r="D3" i="24"/>
  <c r="C3" i="24"/>
  <c r="A2" i="24"/>
  <c r="A1" i="24"/>
  <c r="AD32" i="23"/>
  <c r="J32" i="23" s="1"/>
  <c r="AB32" i="23"/>
  <c r="Y32" i="23"/>
  <c r="X32" i="23"/>
  <c r="V32" i="23"/>
  <c r="U32" i="23"/>
  <c r="T32" i="23"/>
  <c r="P32" i="23"/>
  <c r="O32" i="23"/>
  <c r="Q32" i="23" s="1"/>
  <c r="M32" i="23"/>
  <c r="H32" i="23"/>
  <c r="C32" i="23"/>
  <c r="AB31" i="23"/>
  <c r="AD31" i="23" s="1"/>
  <c r="J31" i="23" s="1"/>
  <c r="Y31" i="23"/>
  <c r="X31" i="23"/>
  <c r="P31" i="23"/>
  <c r="O31" i="23"/>
  <c r="Q31" i="23" s="1"/>
  <c r="M31" i="23"/>
  <c r="H31" i="23"/>
  <c r="C31" i="23"/>
  <c r="AB30" i="23"/>
  <c r="AD30" i="23" s="1"/>
  <c r="Y30" i="23"/>
  <c r="X30" i="23"/>
  <c r="Q30" i="23"/>
  <c r="P30" i="23"/>
  <c r="O30" i="23"/>
  <c r="M30" i="23"/>
  <c r="J30" i="23"/>
  <c r="H30" i="23"/>
  <c r="C30" i="23"/>
  <c r="AB29" i="23"/>
  <c r="AD29" i="23" s="1"/>
  <c r="J29" i="23" s="1"/>
  <c r="Y29" i="23"/>
  <c r="X29" i="23"/>
  <c r="P29" i="23"/>
  <c r="Q29" i="23" s="1"/>
  <c r="O29" i="23"/>
  <c r="M29" i="23"/>
  <c r="H29" i="23"/>
  <c r="C29" i="23"/>
  <c r="AD28" i="23"/>
  <c r="J28" i="23" s="1"/>
  <c r="K28" i="23" s="1"/>
  <c r="AB28" i="23"/>
  <c r="Y28" i="23"/>
  <c r="X28" i="23"/>
  <c r="P28" i="23"/>
  <c r="O28" i="23"/>
  <c r="Q28" i="23" s="1"/>
  <c r="M28" i="23"/>
  <c r="I28" i="23"/>
  <c r="H28" i="23"/>
  <c r="C28" i="23"/>
  <c r="AB27" i="23"/>
  <c r="AD27" i="23" s="1"/>
  <c r="J27" i="23" s="1"/>
  <c r="Y27" i="23"/>
  <c r="X27" i="23"/>
  <c r="P27" i="23"/>
  <c r="Q27" i="23" s="1"/>
  <c r="O27" i="23"/>
  <c r="M27" i="23"/>
  <c r="H27" i="23"/>
  <c r="C27" i="23"/>
  <c r="AD26" i="23"/>
  <c r="J26" i="23" s="1"/>
  <c r="I26" i="23" s="1"/>
  <c r="AB26" i="23"/>
  <c r="Y26" i="23"/>
  <c r="X26" i="23"/>
  <c r="P26" i="23"/>
  <c r="O26" i="23"/>
  <c r="Q26" i="23" s="1"/>
  <c r="M26" i="23"/>
  <c r="K26" i="23"/>
  <c r="H26" i="23"/>
  <c r="C26" i="23"/>
  <c r="AD25" i="23"/>
  <c r="AB25" i="23"/>
  <c r="Y25" i="23"/>
  <c r="X25" i="23"/>
  <c r="P25" i="23"/>
  <c r="O25" i="23"/>
  <c r="Q25" i="23" s="1"/>
  <c r="M25" i="23"/>
  <c r="J25" i="23"/>
  <c r="I25" i="23" s="1"/>
  <c r="H25" i="23"/>
  <c r="C25" i="23"/>
  <c r="AB24" i="23"/>
  <c r="AD24" i="23" s="1"/>
  <c r="J24" i="23" s="1"/>
  <c r="Y24" i="23"/>
  <c r="X24" i="23"/>
  <c r="P24" i="23"/>
  <c r="O24" i="23"/>
  <c r="Q24" i="23" s="1"/>
  <c r="M24" i="23"/>
  <c r="H24" i="23"/>
  <c r="C24" i="23"/>
  <c r="AB23" i="23"/>
  <c r="AD23" i="23" s="1"/>
  <c r="J23" i="23" s="1"/>
  <c r="Y23" i="23"/>
  <c r="X23" i="23"/>
  <c r="P23" i="23"/>
  <c r="O23" i="23"/>
  <c r="Q23" i="23" s="1"/>
  <c r="M23" i="23"/>
  <c r="H23" i="23"/>
  <c r="C23" i="23"/>
  <c r="AB22" i="23"/>
  <c r="AD22" i="23" s="1"/>
  <c r="J22" i="23" s="1"/>
  <c r="K22" i="23" s="1"/>
  <c r="Y22" i="23"/>
  <c r="X22" i="23"/>
  <c r="Q22" i="23"/>
  <c r="P22" i="23"/>
  <c r="O22" i="23"/>
  <c r="M22" i="23"/>
  <c r="H22" i="23"/>
  <c r="C22" i="23"/>
  <c r="AB21" i="23"/>
  <c r="AD21" i="23" s="1"/>
  <c r="J21" i="23" s="1"/>
  <c r="Y21" i="23"/>
  <c r="X21" i="23"/>
  <c r="Q21" i="23"/>
  <c r="P21" i="23"/>
  <c r="O21" i="23"/>
  <c r="M21" i="23"/>
  <c r="H21" i="23"/>
  <c r="C21" i="23"/>
  <c r="AD20" i="23"/>
  <c r="J20" i="23" s="1"/>
  <c r="AB20" i="23"/>
  <c r="Y20" i="23"/>
  <c r="X20" i="23"/>
  <c r="P20" i="23"/>
  <c r="O20" i="23"/>
  <c r="Q20" i="23" s="1"/>
  <c r="M20" i="23"/>
  <c r="K20" i="23"/>
  <c r="I20" i="23"/>
  <c r="H20" i="23"/>
  <c r="C20" i="23"/>
  <c r="AB19" i="23"/>
  <c r="AD19" i="23" s="1"/>
  <c r="J19" i="23" s="1"/>
  <c r="K19" i="23" s="1"/>
  <c r="Y19" i="23"/>
  <c r="X19" i="23"/>
  <c r="P19" i="23"/>
  <c r="Q19" i="23" s="1"/>
  <c r="O19" i="23"/>
  <c r="M19" i="23"/>
  <c r="H19" i="23"/>
  <c r="C19" i="23"/>
  <c r="AD18" i="23"/>
  <c r="J18" i="23" s="1"/>
  <c r="AB18" i="23"/>
  <c r="Y18" i="23"/>
  <c r="X18" i="23"/>
  <c r="P18" i="23"/>
  <c r="O18" i="23"/>
  <c r="Q18" i="23" s="1"/>
  <c r="M18" i="23"/>
  <c r="H18" i="23"/>
  <c r="C18" i="23"/>
  <c r="AB17" i="23"/>
  <c r="AD17" i="23" s="1"/>
  <c r="J17" i="23" s="1"/>
  <c r="Y17" i="23"/>
  <c r="X17" i="23"/>
  <c r="P17" i="23"/>
  <c r="O17" i="23"/>
  <c r="Q17" i="23" s="1"/>
  <c r="M17" i="23"/>
  <c r="H17" i="23"/>
  <c r="C17" i="23"/>
  <c r="AB16" i="23"/>
  <c r="AD16" i="23" s="1"/>
  <c r="J16" i="23" s="1"/>
  <c r="Y16" i="23"/>
  <c r="X16" i="23"/>
  <c r="Q16" i="23"/>
  <c r="P16" i="23"/>
  <c r="O16" i="23"/>
  <c r="M16" i="23"/>
  <c r="H16" i="23"/>
  <c r="C16" i="23"/>
  <c r="AB15" i="23"/>
  <c r="AD15" i="23" s="1"/>
  <c r="J15" i="23" s="1"/>
  <c r="Y15" i="23"/>
  <c r="X15" i="23"/>
  <c r="P15" i="23"/>
  <c r="O15" i="23"/>
  <c r="Q15" i="23" s="1"/>
  <c r="M15" i="23"/>
  <c r="H15" i="23"/>
  <c r="C15" i="23"/>
  <c r="AB14" i="23"/>
  <c r="AD14" i="23" s="1"/>
  <c r="Y14" i="23"/>
  <c r="X14" i="23"/>
  <c r="Q14" i="23"/>
  <c r="P14" i="23"/>
  <c r="O14" i="23"/>
  <c r="M14" i="23"/>
  <c r="J14" i="23"/>
  <c r="K14" i="23" s="1"/>
  <c r="H14" i="23"/>
  <c r="C14" i="23"/>
  <c r="AB13" i="23"/>
  <c r="AD13" i="23" s="1"/>
  <c r="J13" i="23" s="1"/>
  <c r="Y13" i="23"/>
  <c r="X13" i="23"/>
  <c r="P13" i="23"/>
  <c r="Q13" i="23" s="1"/>
  <c r="O13" i="23"/>
  <c r="M13" i="23"/>
  <c r="H13" i="23"/>
  <c r="C13" i="23"/>
  <c r="AD12" i="23"/>
  <c r="J12" i="23" s="1"/>
  <c r="K12" i="23" s="1"/>
  <c r="AB12" i="23"/>
  <c r="Y12" i="23"/>
  <c r="X12" i="23"/>
  <c r="P12" i="23"/>
  <c r="O12" i="23"/>
  <c r="Q12" i="23" s="1"/>
  <c r="M12" i="23"/>
  <c r="I12" i="23"/>
  <c r="H12" i="23"/>
  <c r="C12" i="23"/>
  <c r="AB11" i="23"/>
  <c r="AD11" i="23" s="1"/>
  <c r="J11" i="23" s="1"/>
  <c r="K11" i="23" s="1"/>
  <c r="Y11" i="23"/>
  <c r="X11" i="23"/>
  <c r="P11" i="23"/>
  <c r="Q11" i="23" s="1"/>
  <c r="O11" i="23"/>
  <c r="M11" i="23"/>
  <c r="H11" i="23"/>
  <c r="C11" i="23"/>
  <c r="AD10" i="23"/>
  <c r="J10" i="23" s="1"/>
  <c r="I10" i="23" s="1"/>
  <c r="AB10" i="23"/>
  <c r="Y10" i="23"/>
  <c r="X10" i="23"/>
  <c r="P10" i="23"/>
  <c r="O10" i="23"/>
  <c r="M10" i="23"/>
  <c r="K10" i="23"/>
  <c r="H10" i="23"/>
  <c r="C10" i="23"/>
  <c r="AD9" i="23"/>
  <c r="AB9" i="23"/>
  <c r="Y9" i="23"/>
  <c r="X9" i="23"/>
  <c r="P9" i="23"/>
  <c r="O9" i="23"/>
  <c r="Q9" i="23" s="1"/>
  <c r="M9" i="23"/>
  <c r="K9" i="23"/>
  <c r="J9" i="23"/>
  <c r="I9" i="23" s="1"/>
  <c r="H9" i="23"/>
  <c r="C9" i="23"/>
  <c r="AB8" i="23"/>
  <c r="AD8" i="23" s="1"/>
  <c r="J8" i="23" s="1"/>
  <c r="Y8" i="23"/>
  <c r="X8" i="23"/>
  <c r="Q8" i="23"/>
  <c r="P8" i="23"/>
  <c r="O8" i="23"/>
  <c r="M8" i="23"/>
  <c r="H8" i="23"/>
  <c r="C8" i="23"/>
  <c r="AB7" i="23"/>
  <c r="AD7" i="23" s="1"/>
  <c r="Y7" i="23"/>
  <c r="X7" i="23"/>
  <c r="P7" i="23"/>
  <c r="O7" i="23"/>
  <c r="Q7" i="23" s="1"/>
  <c r="M7" i="23"/>
  <c r="J7" i="23"/>
  <c r="H7" i="23"/>
  <c r="C7" i="23"/>
  <c r="AB6" i="23"/>
  <c r="AD6" i="23" s="1"/>
  <c r="J6" i="23" s="1"/>
  <c r="Y6" i="23"/>
  <c r="X6" i="23"/>
  <c r="Q6" i="23"/>
  <c r="P6" i="23"/>
  <c r="O6" i="23"/>
  <c r="M6" i="23"/>
  <c r="H6" i="23"/>
  <c r="C6" i="23"/>
  <c r="AB5" i="23"/>
  <c r="AD5" i="23" s="1"/>
  <c r="J5" i="23" s="1"/>
  <c r="Y5" i="23"/>
  <c r="X5" i="23"/>
  <c r="P5" i="23"/>
  <c r="Q5" i="23" s="1"/>
  <c r="O5" i="23"/>
  <c r="M5" i="23"/>
  <c r="H5" i="23"/>
  <c r="C5" i="23"/>
  <c r="AD4" i="23"/>
  <c r="J4" i="23" s="1"/>
  <c r="AB4" i="23"/>
  <c r="Y4" i="23"/>
  <c r="X4" i="23"/>
  <c r="P4" i="23"/>
  <c r="O4" i="23"/>
  <c r="Q4" i="23" s="1"/>
  <c r="M4" i="23"/>
  <c r="K4" i="23"/>
  <c r="I4" i="23"/>
  <c r="H4" i="23"/>
  <c r="C4" i="23"/>
  <c r="AG3" i="23"/>
  <c r="AF3" i="23"/>
  <c r="X3" i="23"/>
  <c r="W3" i="23"/>
  <c r="V3" i="23"/>
  <c r="U3" i="23"/>
  <c r="T3" i="23"/>
  <c r="O3" i="23"/>
  <c r="G3" i="23"/>
  <c r="H3" i="23" s="1"/>
  <c r="F3" i="23"/>
  <c r="D3" i="23"/>
  <c r="C3" i="23"/>
  <c r="A2" i="23"/>
  <c r="A1" i="23"/>
  <c r="AD32" i="22"/>
  <c r="J32" i="22" s="1"/>
  <c r="AB32" i="22"/>
  <c r="Y32" i="22"/>
  <c r="X32" i="22"/>
  <c r="V32" i="22"/>
  <c r="U32" i="22"/>
  <c r="T32" i="22"/>
  <c r="P32" i="22"/>
  <c r="O32" i="22"/>
  <c r="Q32" i="22" s="1"/>
  <c r="M32" i="22"/>
  <c r="H32" i="22"/>
  <c r="C32" i="22"/>
  <c r="AB31" i="22"/>
  <c r="AD31" i="22" s="1"/>
  <c r="Y31" i="22"/>
  <c r="X31" i="22"/>
  <c r="P31" i="22"/>
  <c r="O31" i="22"/>
  <c r="Q31" i="22" s="1"/>
  <c r="M31" i="22"/>
  <c r="J31" i="22"/>
  <c r="H31" i="22"/>
  <c r="C31" i="22"/>
  <c r="AB30" i="22"/>
  <c r="AD30" i="22" s="1"/>
  <c r="J30" i="22" s="1"/>
  <c r="Y30" i="22"/>
  <c r="X30" i="22"/>
  <c r="Q30" i="22"/>
  <c r="P30" i="22"/>
  <c r="O30" i="22"/>
  <c r="M30" i="22"/>
  <c r="H30" i="22"/>
  <c r="C30" i="22"/>
  <c r="AB29" i="22"/>
  <c r="AD29" i="22" s="1"/>
  <c r="J29" i="22" s="1"/>
  <c r="Y29" i="22"/>
  <c r="X29" i="22"/>
  <c r="Q29" i="22"/>
  <c r="P29" i="22"/>
  <c r="O29" i="22"/>
  <c r="M29" i="22"/>
  <c r="H29" i="22"/>
  <c r="C29" i="22"/>
  <c r="AD28" i="22"/>
  <c r="J28" i="22" s="1"/>
  <c r="AB28" i="22"/>
  <c r="Y28" i="22"/>
  <c r="X28" i="22"/>
  <c r="P28" i="22"/>
  <c r="O28" i="22"/>
  <c r="Q28" i="22" s="1"/>
  <c r="M28" i="22"/>
  <c r="K28" i="22"/>
  <c r="I28" i="22"/>
  <c r="H28" i="22"/>
  <c r="C28" i="22"/>
  <c r="AB27" i="22"/>
  <c r="AD27" i="22" s="1"/>
  <c r="J27" i="22" s="1"/>
  <c r="K27" i="22" s="1"/>
  <c r="Y27" i="22"/>
  <c r="X27" i="22"/>
  <c r="P27" i="22"/>
  <c r="Q27" i="22" s="1"/>
  <c r="O27" i="22"/>
  <c r="M27" i="22"/>
  <c r="H27" i="22"/>
  <c r="C27" i="22"/>
  <c r="AD26" i="22"/>
  <c r="J26" i="22" s="1"/>
  <c r="I26" i="22" s="1"/>
  <c r="AB26" i="22"/>
  <c r="Y26" i="22"/>
  <c r="X26" i="22"/>
  <c r="P26" i="22"/>
  <c r="O26" i="22"/>
  <c r="M26" i="22"/>
  <c r="H26" i="22"/>
  <c r="C26" i="22"/>
  <c r="AB25" i="22"/>
  <c r="AD25" i="22" s="1"/>
  <c r="J25" i="22" s="1"/>
  <c r="Y25" i="22"/>
  <c r="X25" i="22"/>
  <c r="P25" i="22"/>
  <c r="O25" i="22"/>
  <c r="Q25" i="22" s="1"/>
  <c r="M25" i="22"/>
  <c r="H25" i="22"/>
  <c r="C25" i="22"/>
  <c r="AB24" i="22"/>
  <c r="AD24" i="22" s="1"/>
  <c r="J24" i="22" s="1"/>
  <c r="Y24" i="22"/>
  <c r="X24" i="22"/>
  <c r="P24" i="22"/>
  <c r="O24" i="22"/>
  <c r="Q24" i="22" s="1"/>
  <c r="M24" i="22"/>
  <c r="H24" i="22"/>
  <c r="C24" i="22"/>
  <c r="AB23" i="22"/>
  <c r="AD23" i="22" s="1"/>
  <c r="J23" i="22" s="1"/>
  <c r="Y23" i="22"/>
  <c r="X23" i="22"/>
  <c r="P23" i="22"/>
  <c r="O23" i="22"/>
  <c r="Q23" i="22" s="1"/>
  <c r="M23" i="22"/>
  <c r="H23" i="22"/>
  <c r="C23" i="22"/>
  <c r="AB22" i="22"/>
  <c r="AD22" i="22" s="1"/>
  <c r="Y22" i="22"/>
  <c r="X22" i="22"/>
  <c r="Q22" i="22"/>
  <c r="P22" i="22"/>
  <c r="O22" i="22"/>
  <c r="M22" i="22"/>
  <c r="J22" i="22"/>
  <c r="K22" i="22" s="1"/>
  <c r="H22" i="22"/>
  <c r="C22" i="22"/>
  <c r="AB21" i="22"/>
  <c r="AD21" i="22" s="1"/>
  <c r="J21" i="22" s="1"/>
  <c r="Y21" i="22"/>
  <c r="X21" i="22"/>
  <c r="P21" i="22"/>
  <c r="Q21" i="22" s="1"/>
  <c r="O21" i="22"/>
  <c r="M21" i="22"/>
  <c r="H21" i="22"/>
  <c r="C21" i="22"/>
  <c r="AD20" i="22"/>
  <c r="J20" i="22" s="1"/>
  <c r="K20" i="22" s="1"/>
  <c r="AB20" i="22"/>
  <c r="Y20" i="22"/>
  <c r="X20" i="22"/>
  <c r="P20" i="22"/>
  <c r="O20" i="22"/>
  <c r="Q20" i="22" s="1"/>
  <c r="M20" i="22"/>
  <c r="I20" i="22"/>
  <c r="H20" i="22"/>
  <c r="C20" i="22"/>
  <c r="AB19" i="22"/>
  <c r="AD19" i="22" s="1"/>
  <c r="J19" i="22" s="1"/>
  <c r="K19" i="22" s="1"/>
  <c r="Y19" i="22"/>
  <c r="X19" i="22"/>
  <c r="P19" i="22"/>
  <c r="Q19" i="22" s="1"/>
  <c r="O19" i="22"/>
  <c r="M19" i="22"/>
  <c r="H19" i="22"/>
  <c r="C19" i="22"/>
  <c r="AD18" i="22"/>
  <c r="J18" i="22" s="1"/>
  <c r="I18" i="22" s="1"/>
  <c r="AB18" i="22"/>
  <c r="Y18" i="22"/>
  <c r="X18" i="22"/>
  <c r="P18" i="22"/>
  <c r="O18" i="22"/>
  <c r="M18" i="22"/>
  <c r="K18" i="22"/>
  <c r="H18" i="22"/>
  <c r="C18" i="22"/>
  <c r="AD17" i="22"/>
  <c r="AB17" i="22"/>
  <c r="Y17" i="22"/>
  <c r="X17" i="22"/>
  <c r="P17" i="22"/>
  <c r="O17" i="22"/>
  <c r="Q17" i="22" s="1"/>
  <c r="M17" i="22"/>
  <c r="J17" i="22"/>
  <c r="I17" i="22" s="1"/>
  <c r="H17" i="22"/>
  <c r="C17" i="22"/>
  <c r="AB16" i="22"/>
  <c r="AD16" i="22" s="1"/>
  <c r="J16" i="22" s="1"/>
  <c r="Y16" i="22"/>
  <c r="X16" i="22"/>
  <c r="P16" i="22"/>
  <c r="O16" i="22"/>
  <c r="Q16" i="22" s="1"/>
  <c r="M16" i="22"/>
  <c r="H16" i="22"/>
  <c r="C16" i="22"/>
  <c r="AB15" i="22"/>
  <c r="AD15" i="22" s="1"/>
  <c r="Y15" i="22"/>
  <c r="X15" i="22"/>
  <c r="P15" i="22"/>
  <c r="O15" i="22"/>
  <c r="Q15" i="22" s="1"/>
  <c r="M15" i="22"/>
  <c r="J15" i="22"/>
  <c r="H15" i="22"/>
  <c r="C15" i="22"/>
  <c r="AB14" i="22"/>
  <c r="AD14" i="22" s="1"/>
  <c r="J14" i="22" s="1"/>
  <c r="Y14" i="22"/>
  <c r="X14" i="22"/>
  <c r="Q14" i="22"/>
  <c r="P14" i="22"/>
  <c r="O14" i="22"/>
  <c r="M14" i="22"/>
  <c r="H14" i="22"/>
  <c r="C14" i="22"/>
  <c r="AB13" i="22"/>
  <c r="AD13" i="22" s="1"/>
  <c r="J13" i="22" s="1"/>
  <c r="Y13" i="22"/>
  <c r="X13" i="22"/>
  <c r="Q13" i="22"/>
  <c r="P13" i="22"/>
  <c r="O13" i="22"/>
  <c r="M13" i="22"/>
  <c r="H13" i="22"/>
  <c r="C13" i="22"/>
  <c r="AD12" i="22"/>
  <c r="J12" i="22" s="1"/>
  <c r="AB12" i="22"/>
  <c r="Y12" i="22"/>
  <c r="X12" i="22"/>
  <c r="P12" i="22"/>
  <c r="O12" i="22"/>
  <c r="Q12" i="22" s="1"/>
  <c r="M12" i="22"/>
  <c r="K12" i="22"/>
  <c r="I12" i="22"/>
  <c r="H12" i="22"/>
  <c r="C12" i="22"/>
  <c r="AB11" i="22"/>
  <c r="AD11" i="22" s="1"/>
  <c r="J11" i="22" s="1"/>
  <c r="K11" i="22" s="1"/>
  <c r="Y11" i="22"/>
  <c r="X11" i="22"/>
  <c r="P11" i="22"/>
  <c r="Q11" i="22" s="1"/>
  <c r="O11" i="22"/>
  <c r="M11" i="22"/>
  <c r="I11" i="22"/>
  <c r="H11" i="22"/>
  <c r="C11" i="22"/>
  <c r="AD10" i="22"/>
  <c r="J10" i="22" s="1"/>
  <c r="I10" i="22" s="1"/>
  <c r="AB10" i="22"/>
  <c r="Y10" i="22"/>
  <c r="X10" i="22"/>
  <c r="P10" i="22"/>
  <c r="O10" i="22"/>
  <c r="Q10" i="22" s="1"/>
  <c r="M10" i="22"/>
  <c r="H10" i="22"/>
  <c r="C10" i="22"/>
  <c r="AB9" i="22"/>
  <c r="AD9" i="22" s="1"/>
  <c r="J9" i="22" s="1"/>
  <c r="Y9" i="22"/>
  <c r="X9" i="22"/>
  <c r="P9" i="22"/>
  <c r="O9" i="22"/>
  <c r="Q9" i="22" s="1"/>
  <c r="M9" i="22"/>
  <c r="H9" i="22"/>
  <c r="C9" i="22"/>
  <c r="AB8" i="22"/>
  <c r="AD8" i="22" s="1"/>
  <c r="J8" i="22" s="1"/>
  <c r="Y8" i="22"/>
  <c r="X8" i="22"/>
  <c r="Q8" i="22"/>
  <c r="P8" i="22"/>
  <c r="O8" i="22"/>
  <c r="M8" i="22"/>
  <c r="H8" i="22"/>
  <c r="C8" i="22"/>
  <c r="AB7" i="22"/>
  <c r="AD7" i="22" s="1"/>
  <c r="Y7" i="22"/>
  <c r="X7" i="22"/>
  <c r="P7" i="22"/>
  <c r="O7" i="22"/>
  <c r="Q7" i="22" s="1"/>
  <c r="M7" i="22"/>
  <c r="J7" i="22"/>
  <c r="H7" i="22"/>
  <c r="C7" i="22"/>
  <c r="AB6" i="22"/>
  <c r="AD6" i="22" s="1"/>
  <c r="Y6" i="22"/>
  <c r="X6" i="22"/>
  <c r="Q6" i="22"/>
  <c r="P6" i="22"/>
  <c r="O6" i="22"/>
  <c r="M6" i="22"/>
  <c r="J6" i="22"/>
  <c r="K6" i="22" s="1"/>
  <c r="H6" i="22"/>
  <c r="C6" i="22"/>
  <c r="AB5" i="22"/>
  <c r="AD5" i="22" s="1"/>
  <c r="J5" i="22" s="1"/>
  <c r="Y5" i="22"/>
  <c r="X5" i="22"/>
  <c r="Q5" i="22"/>
  <c r="P5" i="22"/>
  <c r="O5" i="22"/>
  <c r="M5" i="22"/>
  <c r="H5" i="22"/>
  <c r="C5" i="22"/>
  <c r="AD4" i="22"/>
  <c r="J4" i="22" s="1"/>
  <c r="AB4" i="22"/>
  <c r="Y4" i="22"/>
  <c r="X4" i="22"/>
  <c r="P4" i="22"/>
  <c r="O4" i="22"/>
  <c r="Q4" i="22" s="1"/>
  <c r="M4" i="22"/>
  <c r="I4" i="22"/>
  <c r="H4" i="22"/>
  <c r="C4" i="22"/>
  <c r="AG3" i="22"/>
  <c r="AF3" i="22"/>
  <c r="X3" i="22"/>
  <c r="W3" i="22"/>
  <c r="V3" i="22"/>
  <c r="U3" i="22"/>
  <c r="T3" i="22"/>
  <c r="O3" i="22"/>
  <c r="G3" i="22"/>
  <c r="H3" i="22" s="1"/>
  <c r="F3" i="22"/>
  <c r="D3" i="22"/>
  <c r="C3" i="22"/>
  <c r="A2" i="22"/>
  <c r="A1" i="22"/>
  <c r="AD32" i="21"/>
  <c r="J32" i="21" s="1"/>
  <c r="K32" i="21" s="1"/>
  <c r="AB32" i="21"/>
  <c r="Y32" i="21"/>
  <c r="X32" i="21"/>
  <c r="V32" i="21"/>
  <c r="U32" i="21"/>
  <c r="T32" i="21"/>
  <c r="P32" i="21"/>
  <c r="O32" i="21"/>
  <c r="Q32" i="21" s="1"/>
  <c r="M32" i="21"/>
  <c r="I32" i="21"/>
  <c r="H32" i="21"/>
  <c r="C32" i="21"/>
  <c r="AB31" i="21"/>
  <c r="AD31" i="21" s="1"/>
  <c r="Y31" i="21"/>
  <c r="X31" i="21"/>
  <c r="P31" i="21"/>
  <c r="O31" i="21"/>
  <c r="Q31" i="21" s="1"/>
  <c r="M31" i="21"/>
  <c r="J31" i="21"/>
  <c r="H31" i="21"/>
  <c r="C31" i="21"/>
  <c r="AB30" i="21"/>
  <c r="AD30" i="21" s="1"/>
  <c r="J30" i="21" s="1"/>
  <c r="Y30" i="21"/>
  <c r="X30" i="21"/>
  <c r="Q30" i="21"/>
  <c r="P30" i="21"/>
  <c r="O30" i="21"/>
  <c r="M30" i="21"/>
  <c r="H30" i="21"/>
  <c r="C30" i="21"/>
  <c r="AB29" i="21"/>
  <c r="AD29" i="21" s="1"/>
  <c r="J29" i="21" s="1"/>
  <c r="Y29" i="21"/>
  <c r="X29" i="21"/>
  <c r="P29" i="21"/>
  <c r="Q29" i="21" s="1"/>
  <c r="O29" i="21"/>
  <c r="M29" i="21"/>
  <c r="H29" i="21"/>
  <c r="C29" i="21"/>
  <c r="AD28" i="21"/>
  <c r="J28" i="21" s="1"/>
  <c r="K28" i="21" s="1"/>
  <c r="AB28" i="21"/>
  <c r="Y28" i="21"/>
  <c r="X28" i="21"/>
  <c r="P28" i="21"/>
  <c r="O28" i="21"/>
  <c r="Q28" i="21" s="1"/>
  <c r="M28" i="21"/>
  <c r="H28" i="21"/>
  <c r="C28" i="21"/>
  <c r="AB27" i="21"/>
  <c r="AD27" i="21" s="1"/>
  <c r="J27" i="21" s="1"/>
  <c r="Y27" i="21"/>
  <c r="X27" i="21"/>
  <c r="P27" i="21"/>
  <c r="Q27" i="21" s="1"/>
  <c r="O27" i="21"/>
  <c r="M27" i="21"/>
  <c r="H27" i="21"/>
  <c r="C27" i="21"/>
  <c r="AD26" i="21"/>
  <c r="J26" i="21" s="1"/>
  <c r="I26" i="21" s="1"/>
  <c r="AB26" i="21"/>
  <c r="Y26" i="21"/>
  <c r="X26" i="21"/>
  <c r="P26" i="21"/>
  <c r="O26" i="21"/>
  <c r="Q26" i="21" s="1"/>
  <c r="M26" i="21"/>
  <c r="K26" i="21"/>
  <c r="H26" i="21"/>
  <c r="C26" i="21"/>
  <c r="AD25" i="21"/>
  <c r="J25" i="21" s="1"/>
  <c r="AB25" i="21"/>
  <c r="Y25" i="21"/>
  <c r="X25" i="21"/>
  <c r="P25" i="21"/>
  <c r="O25" i="21"/>
  <c r="Q25" i="21" s="1"/>
  <c r="M25" i="21"/>
  <c r="H25" i="21"/>
  <c r="C25" i="21"/>
  <c r="AB24" i="21"/>
  <c r="AD24" i="21" s="1"/>
  <c r="J24" i="21" s="1"/>
  <c r="K24" i="21" s="1"/>
  <c r="Y24" i="21"/>
  <c r="X24" i="21"/>
  <c r="P24" i="21"/>
  <c r="O24" i="21"/>
  <c r="Q24" i="21" s="1"/>
  <c r="M24" i="21"/>
  <c r="H24" i="21"/>
  <c r="C24" i="21"/>
  <c r="AB23" i="21"/>
  <c r="AD23" i="21" s="1"/>
  <c r="Y23" i="21"/>
  <c r="X23" i="21"/>
  <c r="P23" i="21"/>
  <c r="O23" i="21"/>
  <c r="M23" i="21"/>
  <c r="J23" i="21"/>
  <c r="H23" i="21"/>
  <c r="C23" i="21"/>
  <c r="AD22" i="21"/>
  <c r="J22" i="21" s="1"/>
  <c r="K22" i="21" s="1"/>
  <c r="AB22" i="21"/>
  <c r="Y22" i="21"/>
  <c r="X22" i="21"/>
  <c r="Q22" i="21"/>
  <c r="P22" i="21"/>
  <c r="O22" i="21"/>
  <c r="M22" i="21"/>
  <c r="I22" i="21"/>
  <c r="H22" i="21"/>
  <c r="C22" i="21"/>
  <c r="AB21" i="21"/>
  <c r="AD21" i="21" s="1"/>
  <c r="J21" i="21" s="1"/>
  <c r="Y21" i="21"/>
  <c r="X21" i="21"/>
  <c r="Q21" i="21"/>
  <c r="P21" i="21"/>
  <c r="O21" i="21"/>
  <c r="M21" i="21"/>
  <c r="H21" i="21"/>
  <c r="C21" i="21"/>
  <c r="AD20" i="21"/>
  <c r="J20" i="21" s="1"/>
  <c r="AB20" i="21"/>
  <c r="Y20" i="21"/>
  <c r="X20" i="21"/>
  <c r="P20" i="21"/>
  <c r="O20" i="21"/>
  <c r="Q20" i="21" s="1"/>
  <c r="M20" i="21"/>
  <c r="K20" i="21"/>
  <c r="I20" i="21"/>
  <c r="H20" i="21"/>
  <c r="C20" i="21"/>
  <c r="AB19" i="21"/>
  <c r="AD19" i="21" s="1"/>
  <c r="J19" i="21" s="1"/>
  <c r="Y19" i="21"/>
  <c r="X19" i="21"/>
  <c r="P19" i="21"/>
  <c r="Q19" i="21" s="1"/>
  <c r="O19" i="21"/>
  <c r="M19" i="21"/>
  <c r="H19" i="21"/>
  <c r="C19" i="21"/>
  <c r="AD18" i="21"/>
  <c r="J18" i="21" s="1"/>
  <c r="I18" i="21" s="1"/>
  <c r="AB18" i="21"/>
  <c r="Y18" i="21"/>
  <c r="X18" i="21"/>
  <c r="P18" i="21"/>
  <c r="O18" i="21"/>
  <c r="Q18" i="21" s="1"/>
  <c r="M18" i="21"/>
  <c r="K18" i="21"/>
  <c r="H18" i="21"/>
  <c r="C18" i="21"/>
  <c r="AB17" i="21"/>
  <c r="AD17" i="21" s="1"/>
  <c r="J17" i="21" s="1"/>
  <c r="Y17" i="21"/>
  <c r="X17" i="21"/>
  <c r="P17" i="21"/>
  <c r="O17" i="21"/>
  <c r="Q17" i="21" s="1"/>
  <c r="M17" i="21"/>
  <c r="H17" i="21"/>
  <c r="C17" i="21"/>
  <c r="AB16" i="21"/>
  <c r="AD16" i="21" s="1"/>
  <c r="J16" i="21" s="1"/>
  <c r="K16" i="21" s="1"/>
  <c r="Y16" i="21"/>
  <c r="X16" i="21"/>
  <c r="Q16" i="21"/>
  <c r="P16" i="21"/>
  <c r="O16" i="21"/>
  <c r="M16" i="21"/>
  <c r="H16" i="21"/>
  <c r="C16" i="21"/>
  <c r="AD15" i="21"/>
  <c r="J15" i="21" s="1"/>
  <c r="AB15" i="21"/>
  <c r="Y15" i="21"/>
  <c r="X15" i="21"/>
  <c r="P15" i="21"/>
  <c r="Q15" i="21" s="1"/>
  <c r="O15" i="21"/>
  <c r="M15" i="21"/>
  <c r="H15" i="21"/>
  <c r="C15" i="21"/>
  <c r="AB14" i="21"/>
  <c r="AD14" i="21" s="1"/>
  <c r="Y14" i="21"/>
  <c r="X14" i="21"/>
  <c r="Q14" i="21"/>
  <c r="P14" i="21"/>
  <c r="O14" i="21"/>
  <c r="M14" i="21"/>
  <c r="J14" i="21"/>
  <c r="H14" i="21"/>
  <c r="C14" i="21"/>
  <c r="AB13" i="21"/>
  <c r="AD13" i="21" s="1"/>
  <c r="J13" i="21" s="1"/>
  <c r="K13" i="21" s="1"/>
  <c r="Y13" i="21"/>
  <c r="X13" i="21"/>
  <c r="P13" i="21"/>
  <c r="Q13" i="21" s="1"/>
  <c r="O13" i="21"/>
  <c r="M13" i="21"/>
  <c r="I13" i="21"/>
  <c r="H13" i="21"/>
  <c r="C13" i="21"/>
  <c r="AD12" i="21"/>
  <c r="AB12" i="21"/>
  <c r="Y12" i="21"/>
  <c r="X12" i="21"/>
  <c r="P12" i="21"/>
  <c r="O12" i="21"/>
  <c r="Q12" i="21" s="1"/>
  <c r="M12" i="21"/>
  <c r="J12" i="21"/>
  <c r="K12" i="21" s="1"/>
  <c r="H12" i="21"/>
  <c r="C12" i="21"/>
  <c r="AB11" i="21"/>
  <c r="AD11" i="21" s="1"/>
  <c r="J11" i="21" s="1"/>
  <c r="Y11" i="21"/>
  <c r="X11" i="21"/>
  <c r="Q11" i="21"/>
  <c r="P11" i="21"/>
  <c r="O11" i="21"/>
  <c r="M11" i="21"/>
  <c r="H11" i="21"/>
  <c r="C11" i="21"/>
  <c r="AD10" i="21"/>
  <c r="J10" i="21" s="1"/>
  <c r="I10" i="21" s="1"/>
  <c r="AB10" i="21"/>
  <c r="Y10" i="21"/>
  <c r="X10" i="21"/>
  <c r="Q10" i="21"/>
  <c r="P10" i="21"/>
  <c r="O10" i="21"/>
  <c r="M10" i="21"/>
  <c r="K10" i="21"/>
  <c r="H10" i="21"/>
  <c r="C10" i="21"/>
  <c r="AB9" i="21"/>
  <c r="AD9" i="21" s="1"/>
  <c r="J9" i="21" s="1"/>
  <c r="Y9" i="21"/>
  <c r="X9" i="21"/>
  <c r="P9" i="21"/>
  <c r="O9" i="21"/>
  <c r="Q9" i="21" s="1"/>
  <c r="M9" i="21"/>
  <c r="H9" i="21"/>
  <c r="C9" i="21"/>
  <c r="AB8" i="21"/>
  <c r="AD8" i="21" s="1"/>
  <c r="J8" i="21" s="1"/>
  <c r="Y8" i="21"/>
  <c r="X8" i="21"/>
  <c r="P8" i="21"/>
  <c r="O8" i="21"/>
  <c r="Q8" i="21" s="1"/>
  <c r="M8" i="21"/>
  <c r="H8" i="21"/>
  <c r="C8" i="21"/>
  <c r="AD7" i="21"/>
  <c r="J7" i="21" s="1"/>
  <c r="AB7" i="21"/>
  <c r="Y7" i="21"/>
  <c r="X7" i="21"/>
  <c r="P7" i="21"/>
  <c r="O7" i="21"/>
  <c r="Q7" i="21" s="1"/>
  <c r="M7" i="21"/>
  <c r="H7" i="21"/>
  <c r="C7" i="21"/>
  <c r="AB6" i="21"/>
  <c r="AD6" i="21" s="1"/>
  <c r="J6" i="21" s="1"/>
  <c r="Y6" i="21"/>
  <c r="X6" i="21"/>
  <c r="Q6" i="21"/>
  <c r="P6" i="21"/>
  <c r="O6" i="21"/>
  <c r="M6" i="21"/>
  <c r="H6" i="21"/>
  <c r="C6" i="21"/>
  <c r="AB5" i="21"/>
  <c r="AD5" i="21" s="1"/>
  <c r="J5" i="21" s="1"/>
  <c r="K5" i="21" s="1"/>
  <c r="Y5" i="21"/>
  <c r="X5" i="21"/>
  <c r="P5" i="21"/>
  <c r="O5" i="21"/>
  <c r="Q5" i="21" s="1"/>
  <c r="M5" i="21"/>
  <c r="I5" i="21"/>
  <c r="H5" i="21"/>
  <c r="C5" i="21"/>
  <c r="AB4" i="21"/>
  <c r="AD4" i="21" s="1"/>
  <c r="Y4" i="21"/>
  <c r="X4" i="21"/>
  <c r="P4" i="21"/>
  <c r="O4" i="21"/>
  <c r="M4" i="21"/>
  <c r="H4" i="21"/>
  <c r="C4" i="21"/>
  <c r="AG3" i="21"/>
  <c r="AF3" i="21"/>
  <c r="X3" i="21"/>
  <c r="W3" i="21"/>
  <c r="V3" i="21"/>
  <c r="U3" i="21"/>
  <c r="T3" i="21"/>
  <c r="O3" i="21"/>
  <c r="G3" i="21"/>
  <c r="H3" i="21" s="1"/>
  <c r="F3" i="21"/>
  <c r="D3" i="21"/>
  <c r="C3" i="21"/>
  <c r="A2" i="21"/>
  <c r="A1" i="21"/>
  <c r="AD32" i="20"/>
  <c r="AB32" i="20"/>
  <c r="Y32" i="20"/>
  <c r="X32" i="20"/>
  <c r="V32" i="20"/>
  <c r="U32" i="20"/>
  <c r="T32" i="20"/>
  <c r="Q32" i="20"/>
  <c r="P32" i="20"/>
  <c r="O32" i="20"/>
  <c r="M32" i="20"/>
  <c r="J32" i="20"/>
  <c r="H32" i="20"/>
  <c r="C32" i="20"/>
  <c r="AB31" i="20"/>
  <c r="AD31" i="20" s="1"/>
  <c r="J31" i="20" s="1"/>
  <c r="Y31" i="20"/>
  <c r="X31" i="20"/>
  <c r="Q31" i="20"/>
  <c r="P31" i="20"/>
  <c r="O31" i="20"/>
  <c r="M31" i="20"/>
  <c r="H31" i="20"/>
  <c r="C31" i="20"/>
  <c r="AD30" i="20"/>
  <c r="J30" i="20" s="1"/>
  <c r="AB30" i="20"/>
  <c r="Y30" i="20"/>
  <c r="X30" i="20"/>
  <c r="P30" i="20"/>
  <c r="O30" i="20"/>
  <c r="Q30" i="20" s="1"/>
  <c r="M30" i="20"/>
  <c r="H30" i="20"/>
  <c r="C30" i="20"/>
  <c r="AD29" i="20"/>
  <c r="J29" i="20" s="1"/>
  <c r="AB29" i="20"/>
  <c r="Y29" i="20"/>
  <c r="X29" i="20"/>
  <c r="P29" i="20"/>
  <c r="Q29" i="20" s="1"/>
  <c r="O29" i="20"/>
  <c r="M29" i="20"/>
  <c r="H29" i="20"/>
  <c r="C29" i="20"/>
  <c r="AD28" i="20"/>
  <c r="J28" i="20" s="1"/>
  <c r="AB28" i="20"/>
  <c r="Y28" i="20"/>
  <c r="X28" i="20"/>
  <c r="P28" i="20"/>
  <c r="Q28" i="20" s="1"/>
  <c r="O28" i="20"/>
  <c r="M28" i="20"/>
  <c r="H28" i="20"/>
  <c r="C28" i="20"/>
  <c r="AD27" i="20"/>
  <c r="J27" i="20" s="1"/>
  <c r="I27" i="20" s="1"/>
  <c r="AB27" i="20"/>
  <c r="Y27" i="20"/>
  <c r="X27" i="20"/>
  <c r="P27" i="20"/>
  <c r="O27" i="20"/>
  <c r="Q27" i="20" s="1"/>
  <c r="M27" i="20"/>
  <c r="K27" i="20"/>
  <c r="H27" i="20"/>
  <c r="C27" i="20"/>
  <c r="AB26" i="20"/>
  <c r="AD26" i="20" s="1"/>
  <c r="J26" i="20" s="1"/>
  <c r="Y26" i="20"/>
  <c r="X26" i="20"/>
  <c r="P26" i="20"/>
  <c r="O26" i="20"/>
  <c r="Q26" i="20" s="1"/>
  <c r="M26" i="20"/>
  <c r="H26" i="20"/>
  <c r="C26" i="20"/>
  <c r="AB25" i="20"/>
  <c r="AD25" i="20" s="1"/>
  <c r="J25" i="20" s="1"/>
  <c r="Y25" i="20"/>
  <c r="X25" i="20"/>
  <c r="P25" i="20"/>
  <c r="O25" i="20"/>
  <c r="Q25" i="20" s="1"/>
  <c r="M25" i="20"/>
  <c r="H25" i="20"/>
  <c r="C25" i="20"/>
  <c r="AB24" i="20"/>
  <c r="AD24" i="20" s="1"/>
  <c r="Y24" i="20"/>
  <c r="X24" i="20"/>
  <c r="Q24" i="20"/>
  <c r="P24" i="20"/>
  <c r="O24" i="20"/>
  <c r="M24" i="20"/>
  <c r="J24" i="20"/>
  <c r="H24" i="20"/>
  <c r="C24" i="20"/>
  <c r="AB23" i="20"/>
  <c r="AD23" i="20" s="1"/>
  <c r="J23" i="20" s="1"/>
  <c r="Y23" i="20"/>
  <c r="X23" i="20"/>
  <c r="Q23" i="20"/>
  <c r="P23" i="20"/>
  <c r="O23" i="20"/>
  <c r="M23" i="20"/>
  <c r="H23" i="20"/>
  <c r="C23" i="20"/>
  <c r="AD22" i="20"/>
  <c r="J22" i="20" s="1"/>
  <c r="AB22" i="20"/>
  <c r="Y22" i="20"/>
  <c r="X22" i="20"/>
  <c r="P22" i="20"/>
  <c r="O22" i="20"/>
  <c r="Q22" i="20" s="1"/>
  <c r="M22" i="20"/>
  <c r="H22" i="20"/>
  <c r="C22" i="20"/>
  <c r="AD21" i="20"/>
  <c r="J21" i="20" s="1"/>
  <c r="K21" i="20" s="1"/>
  <c r="AB21" i="20"/>
  <c r="Y21" i="20"/>
  <c r="X21" i="20"/>
  <c r="P21" i="20"/>
  <c r="O21" i="20"/>
  <c r="Q21" i="20" s="1"/>
  <c r="M21" i="20"/>
  <c r="I21" i="20"/>
  <c r="H21" i="20"/>
  <c r="C21" i="20"/>
  <c r="AD20" i="20"/>
  <c r="J20" i="20" s="1"/>
  <c r="AB20" i="20"/>
  <c r="Y20" i="20"/>
  <c r="X20" i="20"/>
  <c r="P20" i="20"/>
  <c r="Q20" i="20" s="1"/>
  <c r="O20" i="20"/>
  <c r="M20" i="20"/>
  <c r="H20" i="20"/>
  <c r="C20" i="20"/>
  <c r="AD19" i="20"/>
  <c r="J19" i="20" s="1"/>
  <c r="I19" i="20" s="1"/>
  <c r="AB19" i="20"/>
  <c r="Y19" i="20"/>
  <c r="X19" i="20"/>
  <c r="P19" i="20"/>
  <c r="O19" i="20"/>
  <c r="Q19" i="20" s="1"/>
  <c r="M19" i="20"/>
  <c r="H19" i="20"/>
  <c r="C19" i="20"/>
  <c r="AB18" i="20"/>
  <c r="AD18" i="20" s="1"/>
  <c r="J18" i="20" s="1"/>
  <c r="Y18" i="20"/>
  <c r="X18" i="20"/>
  <c r="P18" i="20"/>
  <c r="O18" i="20"/>
  <c r="Q18" i="20" s="1"/>
  <c r="M18" i="20"/>
  <c r="H18" i="20"/>
  <c r="C18" i="20"/>
  <c r="AB17" i="20"/>
  <c r="AD17" i="20" s="1"/>
  <c r="J17" i="20" s="1"/>
  <c r="Y17" i="20"/>
  <c r="X17" i="20"/>
  <c r="P17" i="20"/>
  <c r="O17" i="20"/>
  <c r="Q17" i="20" s="1"/>
  <c r="M17" i="20"/>
  <c r="H17" i="20"/>
  <c r="C17" i="20"/>
  <c r="AB16" i="20"/>
  <c r="AD16" i="20" s="1"/>
  <c r="J16" i="20" s="1"/>
  <c r="Y16" i="20"/>
  <c r="X16" i="20"/>
  <c r="Q16" i="20"/>
  <c r="P16" i="20"/>
  <c r="O16" i="20"/>
  <c r="M16" i="20"/>
  <c r="H16" i="20"/>
  <c r="C16" i="20"/>
  <c r="AB15" i="20"/>
  <c r="AD15" i="20" s="1"/>
  <c r="J15" i="20" s="1"/>
  <c r="Y15" i="20"/>
  <c r="X15" i="20"/>
  <c r="Q15" i="20"/>
  <c r="P15" i="20"/>
  <c r="O15" i="20"/>
  <c r="M15" i="20"/>
  <c r="H15" i="20"/>
  <c r="C15" i="20"/>
  <c r="AD14" i="20"/>
  <c r="J14" i="20" s="1"/>
  <c r="AB14" i="20"/>
  <c r="Y14" i="20"/>
  <c r="X14" i="20"/>
  <c r="P14" i="20"/>
  <c r="O14" i="20"/>
  <c r="Q14" i="20" s="1"/>
  <c r="M14" i="20"/>
  <c r="H14" i="20"/>
  <c r="C14" i="20"/>
  <c r="AD13" i="20"/>
  <c r="J13" i="20" s="1"/>
  <c r="K13" i="20" s="1"/>
  <c r="AB13" i="20"/>
  <c r="Y13" i="20"/>
  <c r="X13" i="20"/>
  <c r="P13" i="20"/>
  <c r="O13" i="20"/>
  <c r="Q13" i="20" s="1"/>
  <c r="M13" i="20"/>
  <c r="H13" i="20"/>
  <c r="C13" i="20"/>
  <c r="AD12" i="20"/>
  <c r="J12" i="20" s="1"/>
  <c r="AB12" i="20"/>
  <c r="Y12" i="20"/>
  <c r="X12" i="20"/>
  <c r="P12" i="20"/>
  <c r="Q12" i="20" s="1"/>
  <c r="O12" i="20"/>
  <c r="M12" i="20"/>
  <c r="H12" i="20"/>
  <c r="C12" i="20"/>
  <c r="AD11" i="20"/>
  <c r="J11" i="20" s="1"/>
  <c r="I11" i="20" s="1"/>
  <c r="AB11" i="20"/>
  <c r="Y11" i="20"/>
  <c r="X11" i="20"/>
  <c r="P11" i="20"/>
  <c r="O11" i="20"/>
  <c r="Q11" i="20" s="1"/>
  <c r="M11" i="20"/>
  <c r="K11" i="20"/>
  <c r="H11" i="20"/>
  <c r="C11" i="20"/>
  <c r="AB10" i="20"/>
  <c r="AD10" i="20" s="1"/>
  <c r="J10" i="20" s="1"/>
  <c r="Y10" i="20"/>
  <c r="X10" i="20"/>
  <c r="P10" i="20"/>
  <c r="O10" i="20"/>
  <c r="Q10" i="20" s="1"/>
  <c r="M10" i="20"/>
  <c r="H10" i="20"/>
  <c r="C10" i="20"/>
  <c r="AB9" i="20"/>
  <c r="AD9" i="20" s="1"/>
  <c r="J9" i="20" s="1"/>
  <c r="Y9" i="20"/>
  <c r="X9" i="20"/>
  <c r="P9" i="20"/>
  <c r="O9" i="20"/>
  <c r="Q9" i="20" s="1"/>
  <c r="M9" i="20"/>
  <c r="H9" i="20"/>
  <c r="C9" i="20"/>
  <c r="AB8" i="20"/>
  <c r="AD8" i="20" s="1"/>
  <c r="J8" i="20" s="1"/>
  <c r="Y8" i="20"/>
  <c r="X8" i="20"/>
  <c r="Q8" i="20"/>
  <c r="P8" i="20"/>
  <c r="O8" i="20"/>
  <c r="M8" i="20"/>
  <c r="H8" i="20"/>
  <c r="C8" i="20"/>
  <c r="AB7" i="20"/>
  <c r="AD7" i="20" s="1"/>
  <c r="J7" i="20" s="1"/>
  <c r="Y7" i="20"/>
  <c r="X7" i="20"/>
  <c r="Q7" i="20"/>
  <c r="P7" i="20"/>
  <c r="O7" i="20"/>
  <c r="M7" i="20"/>
  <c r="H7" i="20"/>
  <c r="C7" i="20"/>
  <c r="AD6" i="20"/>
  <c r="J6" i="20" s="1"/>
  <c r="AB6" i="20"/>
  <c r="Y6" i="20"/>
  <c r="X6" i="20"/>
  <c r="P6" i="20"/>
  <c r="O6" i="20"/>
  <c r="Q6" i="20" s="1"/>
  <c r="M6" i="20"/>
  <c r="H6" i="20"/>
  <c r="C6" i="20"/>
  <c r="AD5" i="20"/>
  <c r="J5" i="20" s="1"/>
  <c r="K5" i="20" s="1"/>
  <c r="AB5" i="20"/>
  <c r="Y5" i="20"/>
  <c r="X5" i="20"/>
  <c r="P5" i="20"/>
  <c r="O5" i="20"/>
  <c r="Q5" i="20" s="1"/>
  <c r="M5" i="20"/>
  <c r="I5" i="20"/>
  <c r="H5" i="20"/>
  <c r="C5" i="20"/>
  <c r="AD4" i="20"/>
  <c r="AB4" i="20"/>
  <c r="Y4" i="20"/>
  <c r="X4" i="20"/>
  <c r="P4" i="20"/>
  <c r="Q4" i="20" s="1"/>
  <c r="O4" i="20"/>
  <c r="M4" i="20"/>
  <c r="H4" i="20"/>
  <c r="C4" i="20"/>
  <c r="AG3" i="20"/>
  <c r="AF3" i="20"/>
  <c r="W3" i="20"/>
  <c r="V3" i="20"/>
  <c r="U3" i="20"/>
  <c r="T3" i="20"/>
  <c r="O3" i="20"/>
  <c r="G3" i="20"/>
  <c r="H3" i="20" s="1"/>
  <c r="F3" i="20"/>
  <c r="D3" i="20"/>
  <c r="X3" i="20" s="1"/>
  <c r="C3" i="20"/>
  <c r="A2" i="20"/>
  <c r="A1" i="20"/>
  <c r="AD32" i="19"/>
  <c r="AB32" i="19"/>
  <c r="Y32" i="19"/>
  <c r="X32" i="19"/>
  <c r="V32" i="19"/>
  <c r="U32" i="19"/>
  <c r="T32" i="19"/>
  <c r="P32" i="19"/>
  <c r="O32" i="19"/>
  <c r="Q32" i="19" s="1"/>
  <c r="M32" i="19"/>
  <c r="J32" i="19"/>
  <c r="H32" i="19"/>
  <c r="C32" i="19"/>
  <c r="AB31" i="19"/>
  <c r="AD31" i="19" s="1"/>
  <c r="J31" i="19" s="1"/>
  <c r="Y31" i="19"/>
  <c r="X31" i="19"/>
  <c r="Q31" i="19"/>
  <c r="P31" i="19"/>
  <c r="O31" i="19"/>
  <c r="M31" i="19"/>
  <c r="H31" i="19"/>
  <c r="C31" i="19"/>
  <c r="AD30" i="19"/>
  <c r="J30" i="19" s="1"/>
  <c r="AB30" i="19"/>
  <c r="Y30" i="19"/>
  <c r="X30" i="19"/>
  <c r="P30" i="19"/>
  <c r="O30" i="19"/>
  <c r="Q30" i="19" s="1"/>
  <c r="M30" i="19"/>
  <c r="H30" i="19"/>
  <c r="C30" i="19"/>
  <c r="AD29" i="19"/>
  <c r="J29" i="19" s="1"/>
  <c r="K29" i="19" s="1"/>
  <c r="AB29" i="19"/>
  <c r="Y29" i="19"/>
  <c r="X29" i="19"/>
  <c r="P29" i="19"/>
  <c r="O29" i="19"/>
  <c r="Q29" i="19" s="1"/>
  <c r="M29" i="19"/>
  <c r="I29" i="19"/>
  <c r="H29" i="19"/>
  <c r="C29" i="19"/>
  <c r="AD28" i="19"/>
  <c r="J28" i="19" s="1"/>
  <c r="AB28" i="19"/>
  <c r="Y28" i="19"/>
  <c r="X28" i="19"/>
  <c r="P28" i="19"/>
  <c r="Q28" i="19" s="1"/>
  <c r="O28" i="19"/>
  <c r="M28" i="19"/>
  <c r="H28" i="19"/>
  <c r="C28" i="19"/>
  <c r="AD27" i="19"/>
  <c r="J27" i="19" s="1"/>
  <c r="I27" i="19" s="1"/>
  <c r="AB27" i="19"/>
  <c r="Y27" i="19"/>
  <c r="X27" i="19"/>
  <c r="P27" i="19"/>
  <c r="O27" i="19"/>
  <c r="Q27" i="19" s="1"/>
  <c r="M27" i="19"/>
  <c r="H27" i="19"/>
  <c r="C27" i="19"/>
  <c r="AB26" i="19"/>
  <c r="AD26" i="19" s="1"/>
  <c r="J26" i="19" s="1"/>
  <c r="Y26" i="19"/>
  <c r="X26" i="19"/>
  <c r="P26" i="19"/>
  <c r="O26" i="19"/>
  <c r="Q26" i="19" s="1"/>
  <c r="M26" i="19"/>
  <c r="H26" i="19"/>
  <c r="C26" i="19"/>
  <c r="AB25" i="19"/>
  <c r="AD25" i="19" s="1"/>
  <c r="J25" i="19" s="1"/>
  <c r="Y25" i="19"/>
  <c r="X25" i="19"/>
  <c r="P25" i="19"/>
  <c r="O25" i="19"/>
  <c r="Q25" i="19" s="1"/>
  <c r="M25" i="19"/>
  <c r="H25" i="19"/>
  <c r="C25" i="19"/>
  <c r="AB24" i="19"/>
  <c r="AD24" i="19" s="1"/>
  <c r="J24" i="19" s="1"/>
  <c r="Y24" i="19"/>
  <c r="X24" i="19"/>
  <c r="P24" i="19"/>
  <c r="O24" i="19"/>
  <c r="Q24" i="19" s="1"/>
  <c r="M24" i="19"/>
  <c r="H24" i="19"/>
  <c r="C24" i="19"/>
  <c r="AB23" i="19"/>
  <c r="AD23" i="19" s="1"/>
  <c r="J23" i="19" s="1"/>
  <c r="Y23" i="19"/>
  <c r="X23" i="19"/>
  <c r="Q23" i="19"/>
  <c r="P23" i="19"/>
  <c r="O23" i="19"/>
  <c r="M23" i="19"/>
  <c r="H23" i="19"/>
  <c r="C23" i="19"/>
  <c r="AD22" i="19"/>
  <c r="J22" i="19" s="1"/>
  <c r="AB22" i="19"/>
  <c r="Y22" i="19"/>
  <c r="X22" i="19"/>
  <c r="P22" i="19"/>
  <c r="O22" i="19"/>
  <c r="Q22" i="19" s="1"/>
  <c r="M22" i="19"/>
  <c r="H22" i="19"/>
  <c r="C22" i="19"/>
  <c r="AD21" i="19"/>
  <c r="J21" i="19" s="1"/>
  <c r="K21" i="19" s="1"/>
  <c r="AB21" i="19"/>
  <c r="Y21" i="19"/>
  <c r="X21" i="19"/>
  <c r="P21" i="19"/>
  <c r="O21" i="19"/>
  <c r="Q21" i="19" s="1"/>
  <c r="M21" i="19"/>
  <c r="I21" i="19"/>
  <c r="H21" i="19"/>
  <c r="C21" i="19"/>
  <c r="AD20" i="19"/>
  <c r="J20" i="19" s="1"/>
  <c r="AB20" i="19"/>
  <c r="Y20" i="19"/>
  <c r="X20" i="19"/>
  <c r="P20" i="19"/>
  <c r="Q20" i="19" s="1"/>
  <c r="O20" i="19"/>
  <c r="M20" i="19"/>
  <c r="H20" i="19"/>
  <c r="C20" i="19"/>
  <c r="AD19" i="19"/>
  <c r="J19" i="19" s="1"/>
  <c r="I19" i="19" s="1"/>
  <c r="AB19" i="19"/>
  <c r="Y19" i="19"/>
  <c r="X19" i="19"/>
  <c r="P19" i="19"/>
  <c r="O19" i="19"/>
  <c r="Q19" i="19" s="1"/>
  <c r="M19" i="19"/>
  <c r="H19" i="19"/>
  <c r="C19" i="19"/>
  <c r="AB18" i="19"/>
  <c r="AD18" i="19" s="1"/>
  <c r="J18" i="19" s="1"/>
  <c r="Y18" i="19"/>
  <c r="X18" i="19"/>
  <c r="P18" i="19"/>
  <c r="O18" i="19"/>
  <c r="Q18" i="19" s="1"/>
  <c r="M18" i="19"/>
  <c r="H18" i="19"/>
  <c r="C18" i="19"/>
  <c r="AB17" i="19"/>
  <c r="AD17" i="19" s="1"/>
  <c r="J17" i="19" s="1"/>
  <c r="Y17" i="19"/>
  <c r="X17" i="19"/>
  <c r="P17" i="19"/>
  <c r="O17" i="19"/>
  <c r="Q17" i="19" s="1"/>
  <c r="M17" i="19"/>
  <c r="H17" i="19"/>
  <c r="C17" i="19"/>
  <c r="AB16" i="19"/>
  <c r="AD16" i="19" s="1"/>
  <c r="J16" i="19" s="1"/>
  <c r="Y16" i="19"/>
  <c r="X16" i="19"/>
  <c r="Q16" i="19"/>
  <c r="P16" i="19"/>
  <c r="O16" i="19"/>
  <c r="M16" i="19"/>
  <c r="H16" i="19"/>
  <c r="C16" i="19"/>
  <c r="AB15" i="19"/>
  <c r="AD15" i="19" s="1"/>
  <c r="J15" i="19" s="1"/>
  <c r="Y15" i="19"/>
  <c r="X15" i="19"/>
  <c r="Q15" i="19"/>
  <c r="P15" i="19"/>
  <c r="O15" i="19"/>
  <c r="M15" i="19"/>
  <c r="H15" i="19"/>
  <c r="C15" i="19"/>
  <c r="AD14" i="19"/>
  <c r="J14" i="19" s="1"/>
  <c r="AB14" i="19"/>
  <c r="Y14" i="19"/>
  <c r="X14" i="19"/>
  <c r="P14" i="19"/>
  <c r="O14" i="19"/>
  <c r="Q14" i="19" s="1"/>
  <c r="M14" i="19"/>
  <c r="H14" i="19"/>
  <c r="C14" i="19"/>
  <c r="AD13" i="19"/>
  <c r="J13" i="19" s="1"/>
  <c r="K13" i="19" s="1"/>
  <c r="AB13" i="19"/>
  <c r="Y13" i="19"/>
  <c r="X13" i="19"/>
  <c r="P13" i="19"/>
  <c r="Q13" i="19" s="1"/>
  <c r="O13" i="19"/>
  <c r="M13" i="19"/>
  <c r="H13" i="19"/>
  <c r="C13" i="19"/>
  <c r="AD12" i="19"/>
  <c r="J12" i="19" s="1"/>
  <c r="AB12" i="19"/>
  <c r="Y12" i="19"/>
  <c r="X12" i="19"/>
  <c r="P12" i="19"/>
  <c r="Q12" i="19" s="1"/>
  <c r="O12" i="19"/>
  <c r="M12" i="19"/>
  <c r="H12" i="19"/>
  <c r="C12" i="19"/>
  <c r="AD11" i="19"/>
  <c r="J11" i="19" s="1"/>
  <c r="I11" i="19" s="1"/>
  <c r="AB11" i="19"/>
  <c r="Y11" i="19"/>
  <c r="X11" i="19"/>
  <c r="P11" i="19"/>
  <c r="O11" i="19"/>
  <c r="Q11" i="19" s="1"/>
  <c r="M11" i="19"/>
  <c r="K11" i="19"/>
  <c r="H11" i="19"/>
  <c r="C11" i="19"/>
  <c r="AB10" i="19"/>
  <c r="AD10" i="19" s="1"/>
  <c r="J10" i="19" s="1"/>
  <c r="Y10" i="19"/>
  <c r="X10" i="19"/>
  <c r="P10" i="19"/>
  <c r="O10" i="19"/>
  <c r="Q10" i="19" s="1"/>
  <c r="M10" i="19"/>
  <c r="H10" i="19"/>
  <c r="C10" i="19"/>
  <c r="AB9" i="19"/>
  <c r="AD9" i="19" s="1"/>
  <c r="J9" i="19" s="1"/>
  <c r="Y9" i="19"/>
  <c r="X9" i="19"/>
  <c r="P9" i="19"/>
  <c r="O9" i="19"/>
  <c r="Q9" i="19" s="1"/>
  <c r="M9" i="19"/>
  <c r="H9" i="19"/>
  <c r="C9" i="19"/>
  <c r="AB8" i="19"/>
  <c r="AD8" i="19" s="1"/>
  <c r="Y8" i="19"/>
  <c r="X8" i="19"/>
  <c r="Q8" i="19"/>
  <c r="P8" i="19"/>
  <c r="O8" i="19"/>
  <c r="M8" i="19"/>
  <c r="J8" i="19"/>
  <c r="H8" i="19"/>
  <c r="C8" i="19"/>
  <c r="AB7" i="19"/>
  <c r="AD7" i="19" s="1"/>
  <c r="J7" i="19" s="1"/>
  <c r="Y7" i="19"/>
  <c r="X7" i="19"/>
  <c r="Q7" i="19"/>
  <c r="P7" i="19"/>
  <c r="O7" i="19"/>
  <c r="M7" i="19"/>
  <c r="H7" i="19"/>
  <c r="C7" i="19"/>
  <c r="AD6" i="19"/>
  <c r="J6" i="19" s="1"/>
  <c r="AB6" i="19"/>
  <c r="Y6" i="19"/>
  <c r="X6" i="19"/>
  <c r="P6" i="19"/>
  <c r="O6" i="19"/>
  <c r="Q6" i="19" s="1"/>
  <c r="M6" i="19"/>
  <c r="H6" i="19"/>
  <c r="C6" i="19"/>
  <c r="AD5" i="19"/>
  <c r="J5" i="19" s="1"/>
  <c r="K5" i="19" s="1"/>
  <c r="AB5" i="19"/>
  <c r="Y5" i="19"/>
  <c r="X5" i="19"/>
  <c r="P5" i="19"/>
  <c r="Q5" i="19" s="1"/>
  <c r="O5" i="19"/>
  <c r="M5" i="19"/>
  <c r="I5" i="19"/>
  <c r="H5" i="19"/>
  <c r="C5" i="19"/>
  <c r="AD4" i="19"/>
  <c r="AB4" i="19"/>
  <c r="Y4" i="19"/>
  <c r="X4" i="19"/>
  <c r="P4" i="19"/>
  <c r="Q4" i="19" s="1"/>
  <c r="O4" i="19"/>
  <c r="M4" i="19"/>
  <c r="H4" i="19"/>
  <c r="C4" i="19"/>
  <c r="AG3" i="19"/>
  <c r="AF3" i="19"/>
  <c r="W3" i="19"/>
  <c r="V3" i="19"/>
  <c r="U3" i="19"/>
  <c r="T3" i="19"/>
  <c r="O3" i="19"/>
  <c r="G3" i="19"/>
  <c r="H3" i="19" s="1"/>
  <c r="F3" i="19"/>
  <c r="D3" i="19"/>
  <c r="X3" i="19" s="1"/>
  <c r="C3" i="19"/>
  <c r="A2" i="19"/>
  <c r="A1" i="19"/>
  <c r="AD32" i="18"/>
  <c r="AB32" i="18"/>
  <c r="Y32" i="18"/>
  <c r="X32" i="18"/>
  <c r="V32" i="18"/>
  <c r="U32" i="18"/>
  <c r="T32" i="18"/>
  <c r="P32" i="18"/>
  <c r="O32" i="18"/>
  <c r="Q32" i="18" s="1"/>
  <c r="M32" i="18"/>
  <c r="J32" i="18"/>
  <c r="H32" i="18"/>
  <c r="C32" i="18"/>
  <c r="AB31" i="18"/>
  <c r="AD31" i="18" s="1"/>
  <c r="J31" i="18" s="1"/>
  <c r="Y31" i="18"/>
  <c r="X31" i="18"/>
  <c r="Q31" i="18"/>
  <c r="P31" i="18"/>
  <c r="O31" i="18"/>
  <c r="M31" i="18"/>
  <c r="H31" i="18"/>
  <c r="C31" i="18"/>
  <c r="AD30" i="18"/>
  <c r="J30" i="18" s="1"/>
  <c r="AB30" i="18"/>
  <c r="Y30" i="18"/>
  <c r="X30" i="18"/>
  <c r="P30" i="18"/>
  <c r="O30" i="18"/>
  <c r="Q30" i="18" s="1"/>
  <c r="M30" i="18"/>
  <c r="H30" i="18"/>
  <c r="C30" i="18"/>
  <c r="AD29" i="18"/>
  <c r="J29" i="18" s="1"/>
  <c r="K29" i="18" s="1"/>
  <c r="AB29" i="18"/>
  <c r="Y29" i="18"/>
  <c r="X29" i="18"/>
  <c r="P29" i="18"/>
  <c r="O29" i="18"/>
  <c r="Q29" i="18" s="1"/>
  <c r="M29" i="18"/>
  <c r="I29" i="18"/>
  <c r="H29" i="18"/>
  <c r="C29" i="18"/>
  <c r="AD28" i="18"/>
  <c r="J28" i="18" s="1"/>
  <c r="AB28" i="18"/>
  <c r="Y28" i="18"/>
  <c r="X28" i="18"/>
  <c r="P28" i="18"/>
  <c r="Q28" i="18" s="1"/>
  <c r="O28" i="18"/>
  <c r="M28" i="18"/>
  <c r="H28" i="18"/>
  <c r="C28" i="18"/>
  <c r="AD27" i="18"/>
  <c r="J27" i="18" s="1"/>
  <c r="AB27" i="18"/>
  <c r="Y27" i="18"/>
  <c r="X27" i="18"/>
  <c r="P27" i="18"/>
  <c r="O27" i="18"/>
  <c r="Q27" i="18" s="1"/>
  <c r="M27" i="18"/>
  <c r="H27" i="18"/>
  <c r="C27" i="18"/>
  <c r="AB26" i="18"/>
  <c r="AD26" i="18" s="1"/>
  <c r="J26" i="18" s="1"/>
  <c r="Y26" i="18"/>
  <c r="X26" i="18"/>
  <c r="P26" i="18"/>
  <c r="O26" i="18"/>
  <c r="Q26" i="18" s="1"/>
  <c r="M26" i="18"/>
  <c r="H26" i="18"/>
  <c r="C26" i="18"/>
  <c r="AB25" i="18"/>
  <c r="AD25" i="18" s="1"/>
  <c r="J25" i="18" s="1"/>
  <c r="Y25" i="18"/>
  <c r="X25" i="18"/>
  <c r="P25" i="18"/>
  <c r="O25" i="18"/>
  <c r="Q25" i="18" s="1"/>
  <c r="M25" i="18"/>
  <c r="H25" i="18"/>
  <c r="C25" i="18"/>
  <c r="AB24" i="18"/>
  <c r="AD24" i="18" s="1"/>
  <c r="Y24" i="18"/>
  <c r="X24" i="18"/>
  <c r="P24" i="18"/>
  <c r="O24" i="18"/>
  <c r="Q24" i="18" s="1"/>
  <c r="M24" i="18"/>
  <c r="J24" i="18"/>
  <c r="H24" i="18"/>
  <c r="C24" i="18"/>
  <c r="AB23" i="18"/>
  <c r="AD23" i="18" s="1"/>
  <c r="J23" i="18" s="1"/>
  <c r="Y23" i="18"/>
  <c r="X23" i="18"/>
  <c r="Q23" i="18"/>
  <c r="P23" i="18"/>
  <c r="O23" i="18"/>
  <c r="M23" i="18"/>
  <c r="H23" i="18"/>
  <c r="C23" i="18"/>
  <c r="AD22" i="18"/>
  <c r="J22" i="18" s="1"/>
  <c r="AB22" i="18"/>
  <c r="Y22" i="18"/>
  <c r="X22" i="18"/>
  <c r="P22" i="18"/>
  <c r="O22" i="18"/>
  <c r="Q22" i="18" s="1"/>
  <c r="M22" i="18"/>
  <c r="H22" i="18"/>
  <c r="C22" i="18"/>
  <c r="AD21" i="18"/>
  <c r="J21" i="18" s="1"/>
  <c r="K21" i="18" s="1"/>
  <c r="AB21" i="18"/>
  <c r="Y21" i="18"/>
  <c r="X21" i="18"/>
  <c r="P21" i="18"/>
  <c r="O21" i="18"/>
  <c r="Q21" i="18" s="1"/>
  <c r="M21" i="18"/>
  <c r="I21" i="18"/>
  <c r="H21" i="18"/>
  <c r="C21" i="18"/>
  <c r="AD20" i="18"/>
  <c r="J20" i="18" s="1"/>
  <c r="AB20" i="18"/>
  <c r="Y20" i="18"/>
  <c r="X20" i="18"/>
  <c r="P20" i="18"/>
  <c r="Q20" i="18" s="1"/>
  <c r="O20" i="18"/>
  <c r="M20" i="18"/>
  <c r="H20" i="18"/>
  <c r="C20" i="18"/>
  <c r="AD19" i="18"/>
  <c r="J19" i="18" s="1"/>
  <c r="AB19" i="18"/>
  <c r="Y19" i="18"/>
  <c r="X19" i="18"/>
  <c r="P19" i="18"/>
  <c r="O19" i="18"/>
  <c r="Q19" i="18" s="1"/>
  <c r="M19" i="18"/>
  <c r="H19" i="18"/>
  <c r="C19" i="18"/>
  <c r="AB18" i="18"/>
  <c r="AD18" i="18" s="1"/>
  <c r="J18" i="18" s="1"/>
  <c r="Y18" i="18"/>
  <c r="X18" i="18"/>
  <c r="P18" i="18"/>
  <c r="O18" i="18"/>
  <c r="Q18" i="18" s="1"/>
  <c r="M18" i="18"/>
  <c r="H18" i="18"/>
  <c r="C18" i="18"/>
  <c r="AB17" i="18"/>
  <c r="AD17" i="18" s="1"/>
  <c r="J17" i="18" s="1"/>
  <c r="Y17" i="18"/>
  <c r="X17" i="18"/>
  <c r="P17" i="18"/>
  <c r="O17" i="18"/>
  <c r="Q17" i="18" s="1"/>
  <c r="M17" i="18"/>
  <c r="H17" i="18"/>
  <c r="C17" i="18"/>
  <c r="AB16" i="18"/>
  <c r="AD16" i="18" s="1"/>
  <c r="Y16" i="18"/>
  <c r="X16" i="18"/>
  <c r="P16" i="18"/>
  <c r="O16" i="18"/>
  <c r="Q16" i="18" s="1"/>
  <c r="M16" i="18"/>
  <c r="J16" i="18"/>
  <c r="H16" i="18"/>
  <c r="C16" i="18"/>
  <c r="AB15" i="18"/>
  <c r="AD15" i="18" s="1"/>
  <c r="J15" i="18" s="1"/>
  <c r="Y15" i="18"/>
  <c r="X15" i="18"/>
  <c r="Q15" i="18"/>
  <c r="P15" i="18"/>
  <c r="O15" i="18"/>
  <c r="M15" i="18"/>
  <c r="H15" i="18"/>
  <c r="C15" i="18"/>
  <c r="AD14" i="18"/>
  <c r="J14" i="18" s="1"/>
  <c r="AB14" i="18"/>
  <c r="Y14" i="18"/>
  <c r="X14" i="18"/>
  <c r="P14" i="18"/>
  <c r="O14" i="18"/>
  <c r="Q14" i="18" s="1"/>
  <c r="M14" i="18"/>
  <c r="H14" i="18"/>
  <c r="C14" i="18"/>
  <c r="AD13" i="18"/>
  <c r="J13" i="18" s="1"/>
  <c r="K13" i="18" s="1"/>
  <c r="AB13" i="18"/>
  <c r="Y13" i="18"/>
  <c r="X13" i="18"/>
  <c r="P13" i="18"/>
  <c r="O13" i="18"/>
  <c r="Q13" i="18" s="1"/>
  <c r="M13" i="18"/>
  <c r="I13" i="18"/>
  <c r="H13" i="18"/>
  <c r="C13" i="18"/>
  <c r="AD12" i="18"/>
  <c r="J12" i="18" s="1"/>
  <c r="AB12" i="18"/>
  <c r="Y12" i="18"/>
  <c r="X12" i="18"/>
  <c r="P12" i="18"/>
  <c r="Q12" i="18" s="1"/>
  <c r="O12" i="18"/>
  <c r="M12" i="18"/>
  <c r="H12" i="18"/>
  <c r="C12" i="18"/>
  <c r="AD11" i="18"/>
  <c r="J11" i="18" s="1"/>
  <c r="AB11" i="18"/>
  <c r="Y11" i="18"/>
  <c r="X11" i="18"/>
  <c r="P11" i="18"/>
  <c r="O11" i="18"/>
  <c r="Q11" i="18" s="1"/>
  <c r="M11" i="18"/>
  <c r="H11" i="18"/>
  <c r="C11" i="18"/>
  <c r="AB10" i="18"/>
  <c r="AD10" i="18" s="1"/>
  <c r="J10" i="18" s="1"/>
  <c r="Y10" i="18"/>
  <c r="X10" i="18"/>
  <c r="P10" i="18"/>
  <c r="O10" i="18"/>
  <c r="Q10" i="18" s="1"/>
  <c r="M10" i="18"/>
  <c r="H10" i="18"/>
  <c r="C10" i="18"/>
  <c r="AB9" i="18"/>
  <c r="AD9" i="18" s="1"/>
  <c r="J9" i="18" s="1"/>
  <c r="Y9" i="18"/>
  <c r="X9" i="18"/>
  <c r="P9" i="18"/>
  <c r="O9" i="18"/>
  <c r="Q9" i="18" s="1"/>
  <c r="M9" i="18"/>
  <c r="H9" i="18"/>
  <c r="C9" i="18"/>
  <c r="AB8" i="18"/>
  <c r="AD8" i="18" s="1"/>
  <c r="Y8" i="18"/>
  <c r="X8" i="18"/>
  <c r="P8" i="18"/>
  <c r="O8" i="18"/>
  <c r="Q8" i="18" s="1"/>
  <c r="M8" i="18"/>
  <c r="J8" i="18"/>
  <c r="H8" i="18"/>
  <c r="C8" i="18"/>
  <c r="AB7" i="18"/>
  <c r="AD7" i="18" s="1"/>
  <c r="J7" i="18" s="1"/>
  <c r="Y7" i="18"/>
  <c r="X7" i="18"/>
  <c r="Q7" i="18"/>
  <c r="P7" i="18"/>
  <c r="O7" i="18"/>
  <c r="M7" i="18"/>
  <c r="H7" i="18"/>
  <c r="C7" i="18"/>
  <c r="AD6" i="18"/>
  <c r="J6" i="18" s="1"/>
  <c r="AB6" i="18"/>
  <c r="Y6" i="18"/>
  <c r="X6" i="18"/>
  <c r="P6" i="18"/>
  <c r="O6" i="18"/>
  <c r="Q6" i="18" s="1"/>
  <c r="M6" i="18"/>
  <c r="H6" i="18"/>
  <c r="C6" i="18"/>
  <c r="AD5" i="18"/>
  <c r="J5" i="18" s="1"/>
  <c r="K5" i="18" s="1"/>
  <c r="AB5" i="18"/>
  <c r="Y5" i="18"/>
  <c r="X5" i="18"/>
  <c r="P5" i="18"/>
  <c r="Q5" i="18" s="1"/>
  <c r="O5" i="18"/>
  <c r="M5" i="18"/>
  <c r="I5" i="18"/>
  <c r="H5" i="18"/>
  <c r="C5" i="18"/>
  <c r="AD4" i="18"/>
  <c r="AB4" i="18"/>
  <c r="Y4" i="18"/>
  <c r="X4" i="18"/>
  <c r="P4" i="18"/>
  <c r="Q4" i="18" s="1"/>
  <c r="O4" i="18"/>
  <c r="M4" i="18"/>
  <c r="H4" i="18"/>
  <c r="C4" i="18"/>
  <c r="AG3" i="18"/>
  <c r="AF3" i="18"/>
  <c r="W3" i="18"/>
  <c r="V3" i="18"/>
  <c r="U3" i="18"/>
  <c r="T3" i="18"/>
  <c r="O3" i="18"/>
  <c r="G3" i="18"/>
  <c r="H3" i="18" s="1"/>
  <c r="F3" i="18"/>
  <c r="D3" i="18"/>
  <c r="X3" i="18" s="1"/>
  <c r="C3" i="18"/>
  <c r="A2" i="18"/>
  <c r="A1" i="18"/>
  <c r="AD32" i="17"/>
  <c r="AB32" i="17"/>
  <c r="Y32" i="17"/>
  <c r="X32" i="17"/>
  <c r="V32" i="17"/>
  <c r="U32" i="17"/>
  <c r="T32" i="17"/>
  <c r="P32" i="17"/>
  <c r="O32" i="17"/>
  <c r="Q32" i="17" s="1"/>
  <c r="M32" i="17"/>
  <c r="J32" i="17"/>
  <c r="H32" i="17"/>
  <c r="C32" i="17"/>
  <c r="AB31" i="17"/>
  <c r="AD31" i="17" s="1"/>
  <c r="J31" i="17" s="1"/>
  <c r="Y31" i="17"/>
  <c r="X31" i="17"/>
  <c r="Q31" i="17"/>
  <c r="P31" i="17"/>
  <c r="O31" i="17"/>
  <c r="M31" i="17"/>
  <c r="H31" i="17"/>
  <c r="C31" i="17"/>
  <c r="AD30" i="17"/>
  <c r="J30" i="17" s="1"/>
  <c r="AB30" i="17"/>
  <c r="Y30" i="17"/>
  <c r="X30" i="17"/>
  <c r="P30" i="17"/>
  <c r="O30" i="17"/>
  <c r="Q30" i="17" s="1"/>
  <c r="M30" i="17"/>
  <c r="H30" i="17"/>
  <c r="C30" i="17"/>
  <c r="AD29" i="17"/>
  <c r="J29" i="17" s="1"/>
  <c r="K29" i="17" s="1"/>
  <c r="AB29" i="17"/>
  <c r="Y29" i="17"/>
  <c r="X29" i="17"/>
  <c r="P29" i="17"/>
  <c r="O29" i="17"/>
  <c r="Q29" i="17" s="1"/>
  <c r="M29" i="17"/>
  <c r="I29" i="17"/>
  <c r="H29" i="17"/>
  <c r="C29" i="17"/>
  <c r="AD28" i="17"/>
  <c r="J28" i="17" s="1"/>
  <c r="AB28" i="17"/>
  <c r="Y28" i="17"/>
  <c r="X28" i="17"/>
  <c r="P28" i="17"/>
  <c r="Q28" i="17" s="1"/>
  <c r="O28" i="17"/>
  <c r="M28" i="17"/>
  <c r="H28" i="17"/>
  <c r="C28" i="17"/>
  <c r="AD27" i="17"/>
  <c r="J27" i="17" s="1"/>
  <c r="AB27" i="17"/>
  <c r="Y27" i="17"/>
  <c r="X27" i="17"/>
  <c r="P27" i="17"/>
  <c r="O27" i="17"/>
  <c r="Q27" i="17" s="1"/>
  <c r="M27" i="17"/>
  <c r="H27" i="17"/>
  <c r="C27" i="17"/>
  <c r="AB26" i="17"/>
  <c r="AD26" i="17" s="1"/>
  <c r="J26" i="17" s="1"/>
  <c r="Y26" i="17"/>
  <c r="X26" i="17"/>
  <c r="Q26" i="17"/>
  <c r="P26" i="17"/>
  <c r="O26" i="17"/>
  <c r="M26" i="17"/>
  <c r="H26" i="17"/>
  <c r="C26" i="17"/>
  <c r="AB25" i="17"/>
  <c r="AD25" i="17" s="1"/>
  <c r="J25" i="17" s="1"/>
  <c r="Y25" i="17"/>
  <c r="X25" i="17"/>
  <c r="P25" i="17"/>
  <c r="O25" i="17"/>
  <c r="Q25" i="17" s="1"/>
  <c r="M25" i="17"/>
  <c r="H25" i="17"/>
  <c r="C25" i="17"/>
  <c r="AB24" i="17"/>
  <c r="AD24" i="17" s="1"/>
  <c r="Y24" i="17"/>
  <c r="X24" i="17"/>
  <c r="P24" i="17"/>
  <c r="O24" i="17"/>
  <c r="Q24" i="17" s="1"/>
  <c r="M24" i="17"/>
  <c r="J24" i="17"/>
  <c r="H24" i="17"/>
  <c r="C24" i="17"/>
  <c r="AB23" i="17"/>
  <c r="AD23" i="17" s="1"/>
  <c r="J23" i="17" s="1"/>
  <c r="Y23" i="17"/>
  <c r="X23" i="17"/>
  <c r="Q23" i="17"/>
  <c r="P23" i="17"/>
  <c r="O23" i="17"/>
  <c r="M23" i="17"/>
  <c r="H23" i="17"/>
  <c r="C23" i="17"/>
  <c r="AD22" i="17"/>
  <c r="J22" i="17" s="1"/>
  <c r="AB22" i="17"/>
  <c r="Y22" i="17"/>
  <c r="X22" i="17"/>
  <c r="P22" i="17"/>
  <c r="O22" i="17"/>
  <c r="Q22" i="17" s="1"/>
  <c r="M22" i="17"/>
  <c r="H22" i="17"/>
  <c r="C22" i="17"/>
  <c r="AD21" i="17"/>
  <c r="J21" i="17" s="1"/>
  <c r="K21" i="17" s="1"/>
  <c r="AB21" i="17"/>
  <c r="Y21" i="17"/>
  <c r="X21" i="17"/>
  <c r="P21" i="17"/>
  <c r="Q21" i="17" s="1"/>
  <c r="O21" i="17"/>
  <c r="M21" i="17"/>
  <c r="H21" i="17"/>
  <c r="C21" i="17"/>
  <c r="AD20" i="17"/>
  <c r="J20" i="17" s="1"/>
  <c r="AB20" i="17"/>
  <c r="Y20" i="17"/>
  <c r="X20" i="17"/>
  <c r="P20" i="17"/>
  <c r="Q20" i="17" s="1"/>
  <c r="O20" i="17"/>
  <c r="M20" i="17"/>
  <c r="H20" i="17"/>
  <c r="C20" i="17"/>
  <c r="AD19" i="17"/>
  <c r="J19" i="17" s="1"/>
  <c r="I19" i="17" s="1"/>
  <c r="AB19" i="17"/>
  <c r="Y19" i="17"/>
  <c r="X19" i="17"/>
  <c r="P19" i="17"/>
  <c r="O19" i="17"/>
  <c r="Q19" i="17" s="1"/>
  <c r="M19" i="17"/>
  <c r="K19" i="17"/>
  <c r="H19" i="17"/>
  <c r="C19" i="17"/>
  <c r="AB18" i="17"/>
  <c r="AD18" i="17" s="1"/>
  <c r="J18" i="17" s="1"/>
  <c r="Y18" i="17"/>
  <c r="X18" i="17"/>
  <c r="Q18" i="17"/>
  <c r="P18" i="17"/>
  <c r="O18" i="17"/>
  <c r="M18" i="17"/>
  <c r="H18" i="17"/>
  <c r="C18" i="17"/>
  <c r="AB17" i="17"/>
  <c r="AD17" i="17" s="1"/>
  <c r="J17" i="17" s="1"/>
  <c r="Y17" i="17"/>
  <c r="X17" i="17"/>
  <c r="P17" i="17"/>
  <c r="O17" i="17"/>
  <c r="Q17" i="17" s="1"/>
  <c r="M17" i="17"/>
  <c r="H17" i="17"/>
  <c r="C17" i="17"/>
  <c r="AB16" i="17"/>
  <c r="AD16" i="17" s="1"/>
  <c r="Y16" i="17"/>
  <c r="X16" i="17"/>
  <c r="P16" i="17"/>
  <c r="O16" i="17"/>
  <c r="Q16" i="17" s="1"/>
  <c r="M16" i="17"/>
  <c r="J16" i="17"/>
  <c r="H16" i="17"/>
  <c r="C16" i="17"/>
  <c r="AB15" i="17"/>
  <c r="AD15" i="17" s="1"/>
  <c r="J15" i="17" s="1"/>
  <c r="Y15" i="17"/>
  <c r="X15" i="17"/>
  <c r="Q15" i="17"/>
  <c r="P15" i="17"/>
  <c r="O15" i="17"/>
  <c r="M15" i="17"/>
  <c r="H15" i="17"/>
  <c r="C15" i="17"/>
  <c r="AD14" i="17"/>
  <c r="J14" i="17" s="1"/>
  <c r="AB14" i="17"/>
  <c r="Y14" i="17"/>
  <c r="X14" i="17"/>
  <c r="P14" i="17"/>
  <c r="O14" i="17"/>
  <c r="Q14" i="17" s="1"/>
  <c r="M14" i="17"/>
  <c r="H14" i="17"/>
  <c r="C14" i="17"/>
  <c r="AD13" i="17"/>
  <c r="J13" i="17" s="1"/>
  <c r="K13" i="17" s="1"/>
  <c r="AB13" i="17"/>
  <c r="Y13" i="17"/>
  <c r="X13" i="17"/>
  <c r="P13" i="17"/>
  <c r="Q13" i="17" s="1"/>
  <c r="O13" i="17"/>
  <c r="M13" i="17"/>
  <c r="I13" i="17"/>
  <c r="H13" i="17"/>
  <c r="C13" i="17"/>
  <c r="AD12" i="17"/>
  <c r="J12" i="17" s="1"/>
  <c r="AB12" i="17"/>
  <c r="Y12" i="17"/>
  <c r="X12" i="17"/>
  <c r="P12" i="17"/>
  <c r="Q12" i="17" s="1"/>
  <c r="O12" i="17"/>
  <c r="M12" i="17"/>
  <c r="H12" i="17"/>
  <c r="C12" i="17"/>
  <c r="AD11" i="17"/>
  <c r="J11" i="17" s="1"/>
  <c r="I11" i="17" s="1"/>
  <c r="AB11" i="17"/>
  <c r="Y11" i="17"/>
  <c r="X11" i="17"/>
  <c r="P11" i="17"/>
  <c r="O11" i="17"/>
  <c r="Q11" i="17" s="1"/>
  <c r="M11" i="17"/>
  <c r="H11" i="17"/>
  <c r="C11" i="17"/>
  <c r="AB10" i="17"/>
  <c r="AD10" i="17" s="1"/>
  <c r="J10" i="17" s="1"/>
  <c r="Y10" i="17"/>
  <c r="X10" i="17"/>
  <c r="Q10" i="17"/>
  <c r="P10" i="17"/>
  <c r="O10" i="17"/>
  <c r="M10" i="17"/>
  <c r="H10" i="17"/>
  <c r="C10" i="17"/>
  <c r="AB9" i="17"/>
  <c r="AD9" i="17" s="1"/>
  <c r="J9" i="17" s="1"/>
  <c r="Y9" i="17"/>
  <c r="X9" i="17"/>
  <c r="P9" i="17"/>
  <c r="O9" i="17"/>
  <c r="Q9" i="17" s="1"/>
  <c r="M9" i="17"/>
  <c r="H9" i="17"/>
  <c r="C9" i="17"/>
  <c r="AB8" i="17"/>
  <c r="AD8" i="17" s="1"/>
  <c r="Y8" i="17"/>
  <c r="X8" i="17"/>
  <c r="P8" i="17"/>
  <c r="O8" i="17"/>
  <c r="Q8" i="17" s="1"/>
  <c r="M8" i="17"/>
  <c r="J8" i="17"/>
  <c r="H8" i="17"/>
  <c r="C8" i="17"/>
  <c r="AB7" i="17"/>
  <c r="AD7" i="17" s="1"/>
  <c r="J7" i="17" s="1"/>
  <c r="Y7" i="17"/>
  <c r="X7" i="17"/>
  <c r="Q7" i="17"/>
  <c r="P7" i="17"/>
  <c r="O7" i="17"/>
  <c r="M7" i="17"/>
  <c r="H7" i="17"/>
  <c r="C7" i="17"/>
  <c r="AD6" i="17"/>
  <c r="J6" i="17" s="1"/>
  <c r="AB6" i="17"/>
  <c r="Y6" i="17"/>
  <c r="X6" i="17"/>
  <c r="P6" i="17"/>
  <c r="O6" i="17"/>
  <c r="Q6" i="17" s="1"/>
  <c r="M6" i="17"/>
  <c r="H6" i="17"/>
  <c r="C6" i="17"/>
  <c r="AD5" i="17"/>
  <c r="J5" i="17" s="1"/>
  <c r="AB5" i="17"/>
  <c r="Y5" i="17"/>
  <c r="X5" i="17"/>
  <c r="P5" i="17"/>
  <c r="O5" i="17"/>
  <c r="Q5" i="17" s="1"/>
  <c r="M5" i="17"/>
  <c r="H5" i="17"/>
  <c r="C5" i="17"/>
  <c r="AD4" i="17"/>
  <c r="AB4" i="17"/>
  <c r="Y4" i="17"/>
  <c r="X4" i="17"/>
  <c r="P4" i="17"/>
  <c r="Q4" i="17" s="1"/>
  <c r="O4" i="17"/>
  <c r="M4" i="17"/>
  <c r="H4" i="17"/>
  <c r="C4" i="17"/>
  <c r="AG3" i="17"/>
  <c r="AF3" i="17"/>
  <c r="W3" i="17"/>
  <c r="V3" i="17"/>
  <c r="U3" i="17"/>
  <c r="T3" i="17"/>
  <c r="O3" i="17"/>
  <c r="G3" i="17"/>
  <c r="H3" i="17" s="1"/>
  <c r="F3" i="17"/>
  <c r="D3" i="17"/>
  <c r="X3" i="17" s="1"/>
  <c r="C3" i="17"/>
  <c r="A2" i="17"/>
  <c r="A1" i="17"/>
  <c r="AD32" i="16"/>
  <c r="AB32" i="16"/>
  <c r="Y32" i="16"/>
  <c r="X32" i="16"/>
  <c r="V32" i="16"/>
  <c r="U32" i="16"/>
  <c r="T32" i="16"/>
  <c r="P32" i="16"/>
  <c r="O32" i="16"/>
  <c r="Q32" i="16" s="1"/>
  <c r="M32" i="16"/>
  <c r="J32" i="16"/>
  <c r="H32" i="16"/>
  <c r="C32" i="16"/>
  <c r="AB31" i="16"/>
  <c r="AD31" i="16" s="1"/>
  <c r="J31" i="16" s="1"/>
  <c r="Y31" i="16"/>
  <c r="X31" i="16"/>
  <c r="Q31" i="16"/>
  <c r="P31" i="16"/>
  <c r="O31" i="16"/>
  <c r="M31" i="16"/>
  <c r="H31" i="16"/>
  <c r="C31" i="16"/>
  <c r="AD30" i="16"/>
  <c r="J30" i="16" s="1"/>
  <c r="AB30" i="16"/>
  <c r="Y30" i="16"/>
  <c r="X30" i="16"/>
  <c r="P30" i="16"/>
  <c r="O30" i="16"/>
  <c r="Q30" i="16" s="1"/>
  <c r="M30" i="16"/>
  <c r="H30" i="16"/>
  <c r="C30" i="16"/>
  <c r="AD29" i="16"/>
  <c r="J29" i="16" s="1"/>
  <c r="AB29" i="16"/>
  <c r="Y29" i="16"/>
  <c r="X29" i="16"/>
  <c r="P29" i="16"/>
  <c r="O29" i="16"/>
  <c r="Q29" i="16" s="1"/>
  <c r="M29" i="16"/>
  <c r="H29" i="16"/>
  <c r="C29" i="16"/>
  <c r="AD28" i="16"/>
  <c r="J28" i="16" s="1"/>
  <c r="AB28" i="16"/>
  <c r="Y28" i="16"/>
  <c r="X28" i="16"/>
  <c r="P28" i="16"/>
  <c r="Q28" i="16" s="1"/>
  <c r="O28" i="16"/>
  <c r="M28" i="16"/>
  <c r="H28" i="16"/>
  <c r="C28" i="16"/>
  <c r="AD27" i="16"/>
  <c r="J27" i="16" s="1"/>
  <c r="I27" i="16" s="1"/>
  <c r="AB27" i="16"/>
  <c r="Y27" i="16"/>
  <c r="X27" i="16"/>
  <c r="P27" i="16"/>
  <c r="O27" i="16"/>
  <c r="Q27" i="16" s="1"/>
  <c r="M27" i="16"/>
  <c r="K27" i="16"/>
  <c r="H27" i="16"/>
  <c r="C27" i="16"/>
  <c r="AB26" i="16"/>
  <c r="AD26" i="16" s="1"/>
  <c r="J26" i="16" s="1"/>
  <c r="Y26" i="16"/>
  <c r="X26" i="16"/>
  <c r="Q26" i="16"/>
  <c r="P26" i="16"/>
  <c r="O26" i="16"/>
  <c r="M26" i="16"/>
  <c r="H26" i="16"/>
  <c r="C26" i="16"/>
  <c r="AB25" i="16"/>
  <c r="AD25" i="16" s="1"/>
  <c r="J25" i="16" s="1"/>
  <c r="Y25" i="16"/>
  <c r="X25" i="16"/>
  <c r="P25" i="16"/>
  <c r="O25" i="16"/>
  <c r="Q25" i="16" s="1"/>
  <c r="M25" i="16"/>
  <c r="H25" i="16"/>
  <c r="C25" i="16"/>
  <c r="AB24" i="16"/>
  <c r="AD24" i="16" s="1"/>
  <c r="J24" i="16" s="1"/>
  <c r="Y24" i="16"/>
  <c r="X24" i="16"/>
  <c r="P24" i="16"/>
  <c r="O24" i="16"/>
  <c r="Q24" i="16" s="1"/>
  <c r="M24" i="16"/>
  <c r="H24" i="16"/>
  <c r="C24" i="16"/>
  <c r="AB23" i="16"/>
  <c r="AD23" i="16" s="1"/>
  <c r="J23" i="16" s="1"/>
  <c r="Y23" i="16"/>
  <c r="X23" i="16"/>
  <c r="Q23" i="16"/>
  <c r="P23" i="16"/>
  <c r="O23" i="16"/>
  <c r="M23" i="16"/>
  <c r="H23" i="16"/>
  <c r="C23" i="16"/>
  <c r="AD22" i="16"/>
  <c r="J22" i="16" s="1"/>
  <c r="AB22" i="16"/>
  <c r="Y22" i="16"/>
  <c r="X22" i="16"/>
  <c r="P22" i="16"/>
  <c r="O22" i="16"/>
  <c r="Q22" i="16" s="1"/>
  <c r="M22" i="16"/>
  <c r="H22" i="16"/>
  <c r="C22" i="16"/>
  <c r="AD21" i="16"/>
  <c r="J21" i="16" s="1"/>
  <c r="K21" i="16" s="1"/>
  <c r="AB21" i="16"/>
  <c r="Y21" i="16"/>
  <c r="X21" i="16"/>
  <c r="P21" i="16"/>
  <c r="O21" i="16"/>
  <c r="Q21" i="16" s="1"/>
  <c r="M21" i="16"/>
  <c r="I21" i="16"/>
  <c r="H21" i="16"/>
  <c r="C21" i="16"/>
  <c r="AD20" i="16"/>
  <c r="J20" i="16" s="1"/>
  <c r="AB20" i="16"/>
  <c r="Y20" i="16"/>
  <c r="X20" i="16"/>
  <c r="P20" i="16"/>
  <c r="Q20" i="16" s="1"/>
  <c r="O20" i="16"/>
  <c r="M20" i="16"/>
  <c r="H20" i="16"/>
  <c r="C20" i="16"/>
  <c r="AD19" i="16"/>
  <c r="J19" i="16" s="1"/>
  <c r="I19" i="16" s="1"/>
  <c r="AB19" i="16"/>
  <c r="Y19" i="16"/>
  <c r="X19" i="16"/>
  <c r="P19" i="16"/>
  <c r="O19" i="16"/>
  <c r="Q19" i="16" s="1"/>
  <c r="M19" i="16"/>
  <c r="H19" i="16"/>
  <c r="C19" i="16"/>
  <c r="AB18" i="16"/>
  <c r="AD18" i="16" s="1"/>
  <c r="J18" i="16" s="1"/>
  <c r="Y18" i="16"/>
  <c r="X18" i="16"/>
  <c r="Q18" i="16"/>
  <c r="P18" i="16"/>
  <c r="O18" i="16"/>
  <c r="M18" i="16"/>
  <c r="H18" i="16"/>
  <c r="C18" i="16"/>
  <c r="AB17" i="16"/>
  <c r="AD17" i="16" s="1"/>
  <c r="J17" i="16" s="1"/>
  <c r="Y17" i="16"/>
  <c r="X17" i="16"/>
  <c r="P17" i="16"/>
  <c r="O17" i="16"/>
  <c r="Q17" i="16" s="1"/>
  <c r="M17" i="16"/>
  <c r="H17" i="16"/>
  <c r="C17" i="16"/>
  <c r="AB16" i="16"/>
  <c r="AD16" i="16" s="1"/>
  <c r="J16" i="16" s="1"/>
  <c r="Y16" i="16"/>
  <c r="X16" i="16"/>
  <c r="P16" i="16"/>
  <c r="O16" i="16"/>
  <c r="Q16" i="16" s="1"/>
  <c r="M16" i="16"/>
  <c r="H16" i="16"/>
  <c r="C16" i="16"/>
  <c r="AB15" i="16"/>
  <c r="AD15" i="16" s="1"/>
  <c r="J15" i="16" s="1"/>
  <c r="Y15" i="16"/>
  <c r="X15" i="16"/>
  <c r="Q15" i="16"/>
  <c r="P15" i="16"/>
  <c r="O15" i="16"/>
  <c r="M15" i="16"/>
  <c r="H15" i="16"/>
  <c r="C15" i="16"/>
  <c r="AD14" i="16"/>
  <c r="J14" i="16" s="1"/>
  <c r="AB14" i="16"/>
  <c r="Y14" i="16"/>
  <c r="X14" i="16"/>
  <c r="P14" i="16"/>
  <c r="O14" i="16"/>
  <c r="Q14" i="16" s="1"/>
  <c r="M14" i="16"/>
  <c r="H14" i="16"/>
  <c r="C14" i="16"/>
  <c r="AD13" i="16"/>
  <c r="J13" i="16" s="1"/>
  <c r="K13" i="16" s="1"/>
  <c r="AB13" i="16"/>
  <c r="Y13" i="16"/>
  <c r="X13" i="16"/>
  <c r="P13" i="16"/>
  <c r="Q13" i="16" s="1"/>
  <c r="O13" i="16"/>
  <c r="M13" i="16"/>
  <c r="H13" i="16"/>
  <c r="C13" i="16"/>
  <c r="AD12" i="16"/>
  <c r="J12" i="16" s="1"/>
  <c r="AB12" i="16"/>
  <c r="Y12" i="16"/>
  <c r="X12" i="16"/>
  <c r="P12" i="16"/>
  <c r="Q12" i="16" s="1"/>
  <c r="O12" i="16"/>
  <c r="M12" i="16"/>
  <c r="H12" i="16"/>
  <c r="C12" i="16"/>
  <c r="AD11" i="16"/>
  <c r="J11" i="16" s="1"/>
  <c r="I11" i="16" s="1"/>
  <c r="AB11" i="16"/>
  <c r="Y11" i="16"/>
  <c r="X11" i="16"/>
  <c r="P11" i="16"/>
  <c r="O11" i="16"/>
  <c r="Q11" i="16" s="1"/>
  <c r="M11" i="16"/>
  <c r="K11" i="16"/>
  <c r="H11" i="16"/>
  <c r="C11" i="16"/>
  <c r="AB10" i="16"/>
  <c r="AD10" i="16" s="1"/>
  <c r="J10" i="16" s="1"/>
  <c r="Y10" i="16"/>
  <c r="X10" i="16"/>
  <c r="Q10" i="16"/>
  <c r="P10" i="16"/>
  <c r="O10" i="16"/>
  <c r="M10" i="16"/>
  <c r="H10" i="16"/>
  <c r="C10" i="16"/>
  <c r="AB9" i="16"/>
  <c r="AD9" i="16" s="1"/>
  <c r="J9" i="16" s="1"/>
  <c r="Y9" i="16"/>
  <c r="X9" i="16"/>
  <c r="P9" i="16"/>
  <c r="O9" i="16"/>
  <c r="Q9" i="16" s="1"/>
  <c r="M9" i="16"/>
  <c r="H9" i="16"/>
  <c r="C9" i="16"/>
  <c r="AB8" i="16"/>
  <c r="AD8" i="16" s="1"/>
  <c r="J8" i="16" s="1"/>
  <c r="Y8" i="16"/>
  <c r="X8" i="16"/>
  <c r="P8" i="16"/>
  <c r="O8" i="16"/>
  <c r="Q8" i="16" s="1"/>
  <c r="M8" i="16"/>
  <c r="H8" i="16"/>
  <c r="C8" i="16"/>
  <c r="AB7" i="16"/>
  <c r="AD7" i="16" s="1"/>
  <c r="J7" i="16" s="1"/>
  <c r="Y7" i="16"/>
  <c r="X7" i="16"/>
  <c r="Q7" i="16"/>
  <c r="P7" i="16"/>
  <c r="O7" i="16"/>
  <c r="M7" i="16"/>
  <c r="H7" i="16"/>
  <c r="C7" i="16"/>
  <c r="AD6" i="16"/>
  <c r="J6" i="16" s="1"/>
  <c r="AB6" i="16"/>
  <c r="Y6" i="16"/>
  <c r="X6" i="16"/>
  <c r="P6" i="16"/>
  <c r="O6" i="16"/>
  <c r="Q6" i="16" s="1"/>
  <c r="M6" i="16"/>
  <c r="H6" i="16"/>
  <c r="C6" i="16"/>
  <c r="AD5" i="16"/>
  <c r="J5" i="16" s="1"/>
  <c r="K5" i="16" s="1"/>
  <c r="AB5" i="16"/>
  <c r="Y5" i="16"/>
  <c r="X5" i="16"/>
  <c r="P5" i="16"/>
  <c r="O5" i="16"/>
  <c r="Q5" i="16" s="1"/>
  <c r="M5" i="16"/>
  <c r="I5" i="16"/>
  <c r="H5" i="16"/>
  <c r="C5" i="16"/>
  <c r="AD4" i="16"/>
  <c r="AB4" i="16"/>
  <c r="Y4" i="16"/>
  <c r="X4" i="16"/>
  <c r="P4" i="16"/>
  <c r="Q4" i="16" s="1"/>
  <c r="O4" i="16"/>
  <c r="M4" i="16"/>
  <c r="H4" i="16"/>
  <c r="C4" i="16"/>
  <c r="AG3" i="16"/>
  <c r="AF3" i="16"/>
  <c r="W3" i="16"/>
  <c r="V3" i="16"/>
  <c r="U3" i="16"/>
  <c r="T3" i="16"/>
  <c r="O3" i="16"/>
  <c r="G3" i="16"/>
  <c r="H3" i="16" s="1"/>
  <c r="F3" i="16"/>
  <c r="D3" i="16"/>
  <c r="X3" i="16" s="1"/>
  <c r="C3" i="16"/>
  <c r="A2" i="16"/>
  <c r="A1" i="16"/>
  <c r="AD32" i="15"/>
  <c r="AB32" i="15"/>
  <c r="Y32" i="15"/>
  <c r="X32" i="15"/>
  <c r="V32" i="15"/>
  <c r="U32" i="15"/>
  <c r="T32" i="15"/>
  <c r="P32" i="15"/>
  <c r="O32" i="15"/>
  <c r="Q32" i="15" s="1"/>
  <c r="M32" i="15"/>
  <c r="J32" i="15"/>
  <c r="H32" i="15"/>
  <c r="C32" i="15"/>
  <c r="AB31" i="15"/>
  <c r="AD31" i="15" s="1"/>
  <c r="J31" i="15" s="1"/>
  <c r="Y31" i="15"/>
  <c r="X31" i="15"/>
  <c r="Q31" i="15"/>
  <c r="P31" i="15"/>
  <c r="O31" i="15"/>
  <c r="M31" i="15"/>
  <c r="H31" i="15"/>
  <c r="C31" i="15"/>
  <c r="AD30" i="15"/>
  <c r="J30" i="15" s="1"/>
  <c r="AB30" i="15"/>
  <c r="Y30" i="15"/>
  <c r="X30" i="15"/>
  <c r="P30" i="15"/>
  <c r="O30" i="15"/>
  <c r="Q30" i="15" s="1"/>
  <c r="M30" i="15"/>
  <c r="H30" i="15"/>
  <c r="C30" i="15"/>
  <c r="AD29" i="15"/>
  <c r="J29" i="15" s="1"/>
  <c r="K29" i="15" s="1"/>
  <c r="AB29" i="15"/>
  <c r="Y29" i="15"/>
  <c r="X29" i="15"/>
  <c r="P29" i="15"/>
  <c r="O29" i="15"/>
  <c r="Q29" i="15" s="1"/>
  <c r="M29" i="15"/>
  <c r="I29" i="15"/>
  <c r="H29" i="15"/>
  <c r="C29" i="15"/>
  <c r="AD28" i="15"/>
  <c r="J28" i="15" s="1"/>
  <c r="AB28" i="15"/>
  <c r="Y28" i="15"/>
  <c r="X28" i="15"/>
  <c r="P28" i="15"/>
  <c r="Q28" i="15" s="1"/>
  <c r="O28" i="15"/>
  <c r="M28" i="15"/>
  <c r="H28" i="15"/>
  <c r="C28" i="15"/>
  <c r="AD27" i="15"/>
  <c r="J27" i="15" s="1"/>
  <c r="I27" i="15" s="1"/>
  <c r="AB27" i="15"/>
  <c r="Y27" i="15"/>
  <c r="X27" i="15"/>
  <c r="P27" i="15"/>
  <c r="O27" i="15"/>
  <c r="Q27" i="15" s="1"/>
  <c r="M27" i="15"/>
  <c r="H27" i="15"/>
  <c r="C27" i="15"/>
  <c r="AB26" i="15"/>
  <c r="AD26" i="15" s="1"/>
  <c r="J26" i="15" s="1"/>
  <c r="Y26" i="15"/>
  <c r="X26" i="15"/>
  <c r="Q26" i="15"/>
  <c r="P26" i="15"/>
  <c r="O26" i="15"/>
  <c r="M26" i="15"/>
  <c r="H26" i="15"/>
  <c r="C26" i="15"/>
  <c r="AB25" i="15"/>
  <c r="AD25" i="15" s="1"/>
  <c r="J25" i="15" s="1"/>
  <c r="Y25" i="15"/>
  <c r="X25" i="15"/>
  <c r="P25" i="15"/>
  <c r="O25" i="15"/>
  <c r="Q25" i="15" s="1"/>
  <c r="M25" i="15"/>
  <c r="H25" i="15"/>
  <c r="C25" i="15"/>
  <c r="AB24" i="15"/>
  <c r="AD24" i="15" s="1"/>
  <c r="Y24" i="15"/>
  <c r="X24" i="15"/>
  <c r="P24" i="15"/>
  <c r="O24" i="15"/>
  <c r="Q24" i="15" s="1"/>
  <c r="M24" i="15"/>
  <c r="J24" i="15"/>
  <c r="H24" i="15"/>
  <c r="C24" i="15"/>
  <c r="AB23" i="15"/>
  <c r="AD23" i="15" s="1"/>
  <c r="J23" i="15" s="1"/>
  <c r="K23" i="15" s="1"/>
  <c r="Y23" i="15"/>
  <c r="X23" i="15"/>
  <c r="Q23" i="15"/>
  <c r="P23" i="15"/>
  <c r="O23" i="15"/>
  <c r="M23" i="15"/>
  <c r="H23" i="15"/>
  <c r="C23" i="15"/>
  <c r="AD22" i="15"/>
  <c r="J22" i="15" s="1"/>
  <c r="AB22" i="15"/>
  <c r="Y22" i="15"/>
  <c r="X22" i="15"/>
  <c r="P22" i="15"/>
  <c r="O22" i="15"/>
  <c r="M22" i="15"/>
  <c r="H22" i="15"/>
  <c r="C22" i="15"/>
  <c r="AB21" i="15"/>
  <c r="AD21" i="15" s="1"/>
  <c r="J21" i="15" s="1"/>
  <c r="K21" i="15" s="1"/>
  <c r="Y21" i="15"/>
  <c r="X21" i="15"/>
  <c r="P21" i="15"/>
  <c r="O21" i="15"/>
  <c r="Q21" i="15" s="1"/>
  <c r="M21" i="15"/>
  <c r="H21" i="15"/>
  <c r="C21" i="15"/>
  <c r="AD20" i="15"/>
  <c r="J20" i="15" s="1"/>
  <c r="AB20" i="15"/>
  <c r="Y20" i="15"/>
  <c r="X20" i="15"/>
  <c r="P20" i="15"/>
  <c r="Q20" i="15" s="1"/>
  <c r="O20" i="15"/>
  <c r="M20" i="15"/>
  <c r="H20" i="15"/>
  <c r="C20" i="15"/>
  <c r="AD19" i="15"/>
  <c r="J19" i="15" s="1"/>
  <c r="I19" i="15" s="1"/>
  <c r="AB19" i="15"/>
  <c r="Y19" i="15"/>
  <c r="X19" i="15"/>
  <c r="P19" i="15"/>
  <c r="O19" i="15"/>
  <c r="Q19" i="15" s="1"/>
  <c r="M19" i="15"/>
  <c r="K19" i="15"/>
  <c r="H19" i="15"/>
  <c r="C19" i="15"/>
  <c r="AB18" i="15"/>
  <c r="AD18" i="15" s="1"/>
  <c r="Y18" i="15"/>
  <c r="X18" i="15"/>
  <c r="Q18" i="15"/>
  <c r="P18" i="15"/>
  <c r="O18" i="15"/>
  <c r="M18" i="15"/>
  <c r="K18" i="15"/>
  <c r="J18" i="15"/>
  <c r="I18" i="15"/>
  <c r="H18" i="15"/>
  <c r="C18" i="15"/>
  <c r="AB17" i="15"/>
  <c r="AD17" i="15" s="1"/>
  <c r="J17" i="15" s="1"/>
  <c r="Y17" i="15"/>
  <c r="X17" i="15"/>
  <c r="P17" i="15"/>
  <c r="O17" i="15"/>
  <c r="Q17" i="15" s="1"/>
  <c r="M17" i="15"/>
  <c r="H17" i="15"/>
  <c r="C17" i="15"/>
  <c r="AD16" i="15"/>
  <c r="AB16" i="15"/>
  <c r="Y16" i="15"/>
  <c r="X16" i="15"/>
  <c r="P16" i="15"/>
  <c r="O16" i="15"/>
  <c r="Q16" i="15" s="1"/>
  <c r="M16" i="15"/>
  <c r="J16" i="15"/>
  <c r="I16" i="15" s="1"/>
  <c r="H16" i="15"/>
  <c r="C16" i="15"/>
  <c r="AB15" i="15"/>
  <c r="AD15" i="15" s="1"/>
  <c r="Y15" i="15"/>
  <c r="X15" i="15"/>
  <c r="Q15" i="15"/>
  <c r="P15" i="15"/>
  <c r="O15" i="15"/>
  <c r="M15" i="15"/>
  <c r="J15" i="15"/>
  <c r="K15" i="15" s="1"/>
  <c r="H15" i="15"/>
  <c r="C15" i="15"/>
  <c r="AD14" i="15"/>
  <c r="J14" i="15" s="1"/>
  <c r="AB14" i="15"/>
  <c r="Y14" i="15"/>
  <c r="X14" i="15"/>
  <c r="P14" i="15"/>
  <c r="O14" i="15"/>
  <c r="Q14" i="15" s="1"/>
  <c r="M14" i="15"/>
  <c r="H14" i="15"/>
  <c r="C14" i="15"/>
  <c r="AD13" i="15"/>
  <c r="AB13" i="15"/>
  <c r="Y13" i="15"/>
  <c r="X13" i="15"/>
  <c r="P13" i="15"/>
  <c r="Q13" i="15" s="1"/>
  <c r="O13" i="15"/>
  <c r="M13" i="15"/>
  <c r="J13" i="15"/>
  <c r="K13" i="15" s="1"/>
  <c r="H13" i="15"/>
  <c r="C13" i="15"/>
  <c r="AD12" i="15"/>
  <c r="J12" i="15" s="1"/>
  <c r="K12" i="15" s="1"/>
  <c r="AB12" i="15"/>
  <c r="Y12" i="15"/>
  <c r="X12" i="15"/>
  <c r="Q12" i="15"/>
  <c r="P12" i="15"/>
  <c r="O12" i="15"/>
  <c r="M12" i="15"/>
  <c r="I12" i="15"/>
  <c r="H12" i="15"/>
  <c r="C12" i="15"/>
  <c r="AD11" i="15"/>
  <c r="AB11" i="15"/>
  <c r="Y11" i="15"/>
  <c r="X11" i="15"/>
  <c r="P11" i="15"/>
  <c r="O11" i="15"/>
  <c r="Q11" i="15" s="1"/>
  <c r="M11" i="15"/>
  <c r="K11" i="15"/>
  <c r="J11" i="15"/>
  <c r="I11" i="15" s="1"/>
  <c r="H11" i="15"/>
  <c r="C11" i="15"/>
  <c r="AD10" i="15"/>
  <c r="J10" i="15" s="1"/>
  <c r="K10" i="15" s="1"/>
  <c r="AB10" i="15"/>
  <c r="Y10" i="15"/>
  <c r="X10" i="15"/>
  <c r="Q10" i="15"/>
  <c r="P10" i="15"/>
  <c r="O10" i="15"/>
  <c r="M10" i="15"/>
  <c r="I10" i="15"/>
  <c r="H10" i="15"/>
  <c r="C10" i="15"/>
  <c r="AB9" i="15"/>
  <c r="AD9" i="15" s="1"/>
  <c r="J9" i="15" s="1"/>
  <c r="Y9" i="15"/>
  <c r="X9" i="15"/>
  <c r="P9" i="15"/>
  <c r="O9" i="15"/>
  <c r="Q9" i="15" s="1"/>
  <c r="M9" i="15"/>
  <c r="H9" i="15"/>
  <c r="C9" i="15"/>
  <c r="AD8" i="15"/>
  <c r="AB8" i="15"/>
  <c r="Y8" i="15"/>
  <c r="X8" i="15"/>
  <c r="P8" i="15"/>
  <c r="O8" i="15"/>
  <c r="Q8" i="15" s="1"/>
  <c r="M8" i="15"/>
  <c r="J8" i="15"/>
  <c r="K8" i="15" s="1"/>
  <c r="H8" i="15"/>
  <c r="C8" i="15"/>
  <c r="AB7" i="15"/>
  <c r="AD7" i="15" s="1"/>
  <c r="J7" i="15" s="1"/>
  <c r="K7" i="15" s="1"/>
  <c r="Y7" i="15"/>
  <c r="X7" i="15"/>
  <c r="P7" i="15"/>
  <c r="Q7" i="15" s="1"/>
  <c r="O7" i="15"/>
  <c r="M7" i="15"/>
  <c r="I7" i="15"/>
  <c r="H7" i="15"/>
  <c r="C7" i="15"/>
  <c r="AD6" i="15"/>
  <c r="J6" i="15" s="1"/>
  <c r="I6" i="15" s="1"/>
  <c r="AB6" i="15"/>
  <c r="Y6" i="15"/>
  <c r="X6" i="15"/>
  <c r="P6" i="15"/>
  <c r="Q6" i="15" s="1"/>
  <c r="O6" i="15"/>
  <c r="M6" i="15"/>
  <c r="K6" i="15"/>
  <c r="H6" i="15"/>
  <c r="C6" i="15"/>
  <c r="AD5" i="15"/>
  <c r="AB5" i="15"/>
  <c r="Y5" i="15"/>
  <c r="X5" i="15"/>
  <c r="P5" i="15"/>
  <c r="O5" i="15"/>
  <c r="Q5" i="15" s="1"/>
  <c r="M5" i="15"/>
  <c r="J5" i="15"/>
  <c r="K5" i="15" s="1"/>
  <c r="H5" i="15"/>
  <c r="C5" i="15"/>
  <c r="AD4" i="15"/>
  <c r="AB4" i="15"/>
  <c r="Y4" i="15"/>
  <c r="X4" i="15"/>
  <c r="P4" i="15"/>
  <c r="O4" i="15"/>
  <c r="Q4" i="15" s="1"/>
  <c r="M4" i="15"/>
  <c r="H4" i="15"/>
  <c r="C4" i="15"/>
  <c r="AG3" i="15"/>
  <c r="AF3" i="15"/>
  <c r="W3" i="15"/>
  <c r="V3" i="15"/>
  <c r="U3" i="15"/>
  <c r="T3" i="15"/>
  <c r="O3" i="15"/>
  <c r="G3" i="15"/>
  <c r="F3" i="15"/>
  <c r="D3" i="15"/>
  <c r="X3" i="15" s="1"/>
  <c r="C3" i="15"/>
  <c r="A2" i="15"/>
  <c r="A1" i="15"/>
  <c r="AD32" i="14"/>
  <c r="AB32" i="14"/>
  <c r="Y32" i="14"/>
  <c r="X32" i="14"/>
  <c r="V32" i="14"/>
  <c r="U32" i="14"/>
  <c r="T32" i="14"/>
  <c r="P32" i="14"/>
  <c r="O32" i="14"/>
  <c r="Q32" i="14" s="1"/>
  <c r="M32" i="14"/>
  <c r="K32" i="14"/>
  <c r="J32" i="14"/>
  <c r="I32" i="14"/>
  <c r="H32" i="14"/>
  <c r="C32" i="14"/>
  <c r="AB31" i="14"/>
  <c r="AD31" i="14" s="1"/>
  <c r="Y31" i="14"/>
  <c r="X31" i="14"/>
  <c r="Q31" i="14"/>
  <c r="P31" i="14"/>
  <c r="O31" i="14"/>
  <c r="M31" i="14"/>
  <c r="J31" i="14"/>
  <c r="K31" i="14" s="1"/>
  <c r="H31" i="14"/>
  <c r="C31" i="14"/>
  <c r="AD30" i="14"/>
  <c r="J30" i="14" s="1"/>
  <c r="I30" i="14" s="1"/>
  <c r="AB30" i="14"/>
  <c r="Y30" i="14"/>
  <c r="X30" i="14"/>
  <c r="P30" i="14"/>
  <c r="O30" i="14"/>
  <c r="Q30" i="14" s="1"/>
  <c r="M30" i="14"/>
  <c r="K30" i="14"/>
  <c r="H30" i="14"/>
  <c r="C30" i="14"/>
  <c r="AB29" i="14"/>
  <c r="AD29" i="14" s="1"/>
  <c r="J29" i="14" s="1"/>
  <c r="I29" i="14" s="1"/>
  <c r="Y29" i="14"/>
  <c r="X29" i="14"/>
  <c r="P29" i="14"/>
  <c r="O29" i="14"/>
  <c r="Q29" i="14" s="1"/>
  <c r="M29" i="14"/>
  <c r="K29" i="14"/>
  <c r="H29" i="14"/>
  <c r="C29" i="14"/>
  <c r="AD28" i="14"/>
  <c r="J28" i="14" s="1"/>
  <c r="K28" i="14" s="1"/>
  <c r="AB28" i="14"/>
  <c r="Y28" i="14"/>
  <c r="X28" i="14"/>
  <c r="P28" i="14"/>
  <c r="Q28" i="14" s="1"/>
  <c r="O28" i="14"/>
  <c r="M28" i="14"/>
  <c r="I28" i="14"/>
  <c r="H28" i="14"/>
  <c r="C28" i="14"/>
  <c r="AD27" i="14"/>
  <c r="J27" i="14" s="1"/>
  <c r="AB27" i="14"/>
  <c r="Y27" i="14"/>
  <c r="X27" i="14"/>
  <c r="P27" i="14"/>
  <c r="O27" i="14"/>
  <c r="M27" i="14"/>
  <c r="H27" i="14"/>
  <c r="C27" i="14"/>
  <c r="AB26" i="14"/>
  <c r="AD26" i="14" s="1"/>
  <c r="J26" i="14" s="1"/>
  <c r="Y26" i="14"/>
  <c r="X26" i="14"/>
  <c r="Q26" i="14"/>
  <c r="P26" i="14"/>
  <c r="O26" i="14"/>
  <c r="M26" i="14"/>
  <c r="H26" i="14"/>
  <c r="C26" i="14"/>
  <c r="AB25" i="14"/>
  <c r="AD25" i="14" s="1"/>
  <c r="J25" i="14" s="1"/>
  <c r="Y25" i="14"/>
  <c r="X25" i="14"/>
  <c r="P25" i="14"/>
  <c r="O25" i="14"/>
  <c r="Q25" i="14" s="1"/>
  <c r="M25" i="14"/>
  <c r="H25" i="14"/>
  <c r="C25" i="14"/>
  <c r="AD24" i="14"/>
  <c r="J24" i="14" s="1"/>
  <c r="AB24" i="14"/>
  <c r="Y24" i="14"/>
  <c r="X24" i="14"/>
  <c r="P24" i="14"/>
  <c r="O24" i="14"/>
  <c r="Q24" i="14" s="1"/>
  <c r="M24" i="14"/>
  <c r="H24" i="14"/>
  <c r="C24" i="14"/>
  <c r="AB23" i="14"/>
  <c r="AD23" i="14" s="1"/>
  <c r="Y23" i="14"/>
  <c r="X23" i="14"/>
  <c r="Q23" i="14"/>
  <c r="P23" i="14"/>
  <c r="O23" i="14"/>
  <c r="M23" i="14"/>
  <c r="J23" i="14"/>
  <c r="K23" i="14" s="1"/>
  <c r="H23" i="14"/>
  <c r="C23" i="14"/>
  <c r="AD22" i="14"/>
  <c r="J22" i="14" s="1"/>
  <c r="I22" i="14" s="1"/>
  <c r="AB22" i="14"/>
  <c r="Y22" i="14"/>
  <c r="X22" i="14"/>
  <c r="P22" i="14"/>
  <c r="O22" i="14"/>
  <c r="Q22" i="14" s="1"/>
  <c r="M22" i="14"/>
  <c r="K22" i="14"/>
  <c r="H22" i="14"/>
  <c r="C22" i="14"/>
  <c r="AD21" i="14"/>
  <c r="AB21" i="14"/>
  <c r="Y21" i="14"/>
  <c r="X21" i="14"/>
  <c r="P21" i="14"/>
  <c r="Q21" i="14" s="1"/>
  <c r="O21" i="14"/>
  <c r="M21" i="14"/>
  <c r="J21" i="14"/>
  <c r="K21" i="14" s="1"/>
  <c r="H21" i="14"/>
  <c r="C21" i="14"/>
  <c r="AD20" i="14"/>
  <c r="J20" i="14" s="1"/>
  <c r="I20" i="14" s="1"/>
  <c r="AB20" i="14"/>
  <c r="Y20" i="14"/>
  <c r="X20" i="14"/>
  <c r="P20" i="14"/>
  <c r="O20" i="14"/>
  <c r="Q20" i="14" s="1"/>
  <c r="M20" i="14"/>
  <c r="K20" i="14"/>
  <c r="H20" i="14"/>
  <c r="C20" i="14"/>
  <c r="AD19" i="14"/>
  <c r="AB19" i="14"/>
  <c r="Y19" i="14"/>
  <c r="X19" i="14"/>
  <c r="P19" i="14"/>
  <c r="O19" i="14"/>
  <c r="M19" i="14"/>
  <c r="J19" i="14"/>
  <c r="I19" i="14" s="1"/>
  <c r="H19" i="14"/>
  <c r="C19" i="14"/>
  <c r="AB18" i="14"/>
  <c r="AD18" i="14" s="1"/>
  <c r="J18" i="14" s="1"/>
  <c r="Y18" i="14"/>
  <c r="X18" i="14"/>
  <c r="P18" i="14"/>
  <c r="O18" i="14"/>
  <c r="Q18" i="14" s="1"/>
  <c r="M18" i="14"/>
  <c r="H18" i="14"/>
  <c r="C18" i="14"/>
  <c r="AB17" i="14"/>
  <c r="AD17" i="14" s="1"/>
  <c r="J17" i="14" s="1"/>
  <c r="Y17" i="14"/>
  <c r="X17" i="14"/>
  <c r="P17" i="14"/>
  <c r="Q17" i="14" s="1"/>
  <c r="O17" i="14"/>
  <c r="M17" i="14"/>
  <c r="H17" i="14"/>
  <c r="C17" i="14"/>
  <c r="AD16" i="14"/>
  <c r="J16" i="14" s="1"/>
  <c r="I16" i="14" s="1"/>
  <c r="AB16" i="14"/>
  <c r="Y16" i="14"/>
  <c r="X16" i="14"/>
  <c r="P16" i="14"/>
  <c r="O16" i="14"/>
  <c r="Q16" i="14" s="1"/>
  <c r="M16" i="14"/>
  <c r="H16" i="14"/>
  <c r="C16" i="14"/>
  <c r="AB15" i="14"/>
  <c r="AD15" i="14" s="1"/>
  <c r="Y15" i="14"/>
  <c r="X15" i="14"/>
  <c r="Q15" i="14"/>
  <c r="P15" i="14"/>
  <c r="O15" i="14"/>
  <c r="M15" i="14"/>
  <c r="J15" i="14"/>
  <c r="K15" i="14" s="1"/>
  <c r="H15" i="14"/>
  <c r="C15" i="14"/>
  <c r="AD14" i="14"/>
  <c r="J14" i="14" s="1"/>
  <c r="I14" i="14" s="1"/>
  <c r="AB14" i="14"/>
  <c r="Y14" i="14"/>
  <c r="X14" i="14"/>
  <c r="P14" i="14"/>
  <c r="O14" i="14"/>
  <c r="Q14" i="14" s="1"/>
  <c r="M14" i="14"/>
  <c r="H14" i="14"/>
  <c r="C14" i="14"/>
  <c r="AD13" i="14"/>
  <c r="AB13" i="14"/>
  <c r="Y13" i="14"/>
  <c r="X13" i="14"/>
  <c r="P13" i="14"/>
  <c r="Q13" i="14" s="1"/>
  <c r="O13" i="14"/>
  <c r="M13" i="14"/>
  <c r="J13" i="14"/>
  <c r="K13" i="14" s="1"/>
  <c r="H13" i="14"/>
  <c r="C13" i="14"/>
  <c r="AD12" i="14"/>
  <c r="J12" i="14" s="1"/>
  <c r="I12" i="14" s="1"/>
  <c r="AB12" i="14"/>
  <c r="Y12" i="14"/>
  <c r="X12" i="14"/>
  <c r="P12" i="14"/>
  <c r="O12" i="14"/>
  <c r="Q12" i="14" s="1"/>
  <c r="M12" i="14"/>
  <c r="H12" i="14"/>
  <c r="C12" i="14"/>
  <c r="AD11" i="14"/>
  <c r="AB11" i="14"/>
  <c r="Y11" i="14"/>
  <c r="X11" i="14"/>
  <c r="P11" i="14"/>
  <c r="O11" i="14"/>
  <c r="M11" i="14"/>
  <c r="J11" i="14"/>
  <c r="I11" i="14" s="1"/>
  <c r="H11" i="14"/>
  <c r="C11" i="14"/>
  <c r="AB10" i="14"/>
  <c r="AD10" i="14" s="1"/>
  <c r="Y10" i="14"/>
  <c r="X10" i="14"/>
  <c r="P10" i="14"/>
  <c r="O10" i="14"/>
  <c r="Q10" i="14" s="1"/>
  <c r="M10" i="14"/>
  <c r="J10" i="14"/>
  <c r="H10" i="14"/>
  <c r="C10" i="14"/>
  <c r="AB9" i="14"/>
  <c r="AD9" i="14" s="1"/>
  <c r="J9" i="14" s="1"/>
  <c r="Y9" i="14"/>
  <c r="X9" i="14"/>
  <c r="P9" i="14"/>
  <c r="Q9" i="14" s="1"/>
  <c r="O9" i="14"/>
  <c r="M9" i="14"/>
  <c r="H9" i="14"/>
  <c r="C9" i="14"/>
  <c r="AD8" i="14"/>
  <c r="J8" i="14" s="1"/>
  <c r="K8" i="14" s="1"/>
  <c r="AB8" i="14"/>
  <c r="Y8" i="14"/>
  <c r="X8" i="14"/>
  <c r="P8" i="14"/>
  <c r="O8" i="14"/>
  <c r="Q8" i="14" s="1"/>
  <c r="M8" i="14"/>
  <c r="H8" i="14"/>
  <c r="C8" i="14"/>
  <c r="AB7" i="14"/>
  <c r="AD7" i="14" s="1"/>
  <c r="Y7" i="14"/>
  <c r="X7" i="14"/>
  <c r="Q7" i="14"/>
  <c r="P7" i="14"/>
  <c r="O7" i="14"/>
  <c r="M7" i="14"/>
  <c r="J7" i="14"/>
  <c r="K7" i="14" s="1"/>
  <c r="H7" i="14"/>
  <c r="C7" i="14"/>
  <c r="AD6" i="14"/>
  <c r="J6" i="14" s="1"/>
  <c r="I6" i="14" s="1"/>
  <c r="AB6" i="14"/>
  <c r="Y6" i="14"/>
  <c r="X6" i="14"/>
  <c r="P6" i="14"/>
  <c r="O6" i="14"/>
  <c r="Q6" i="14" s="1"/>
  <c r="M6" i="14"/>
  <c r="K6" i="14"/>
  <c r="H6" i="14"/>
  <c r="C6" i="14"/>
  <c r="AD5" i="14"/>
  <c r="AB5" i="14"/>
  <c r="Y5" i="14"/>
  <c r="X5" i="14"/>
  <c r="P5" i="14"/>
  <c r="Q5" i="14" s="1"/>
  <c r="O5" i="14"/>
  <c r="M5" i="14"/>
  <c r="J5" i="14"/>
  <c r="K5" i="14" s="1"/>
  <c r="H5" i="14"/>
  <c r="C5" i="14"/>
  <c r="AD4" i="14"/>
  <c r="AB4" i="14"/>
  <c r="Y4" i="14"/>
  <c r="X4" i="14"/>
  <c r="P4" i="14"/>
  <c r="O4" i="14"/>
  <c r="Q4" i="14" s="1"/>
  <c r="M4" i="14"/>
  <c r="H4" i="14"/>
  <c r="C4" i="14"/>
  <c r="AG3" i="14"/>
  <c r="AF3" i="14"/>
  <c r="X3" i="14"/>
  <c r="W3" i="14"/>
  <c r="V3" i="14"/>
  <c r="U3" i="14"/>
  <c r="T3" i="14"/>
  <c r="O3" i="14"/>
  <c r="G3" i="14"/>
  <c r="F3" i="14"/>
  <c r="H3" i="14" s="1"/>
  <c r="D3" i="14"/>
  <c r="C3" i="14"/>
  <c r="A2" i="14"/>
  <c r="A1" i="14"/>
  <c r="AB32" i="13"/>
  <c r="AD32" i="13" s="1"/>
  <c r="Y32" i="13"/>
  <c r="X32" i="13"/>
  <c r="V32" i="13"/>
  <c r="U32" i="13"/>
  <c r="T32" i="13"/>
  <c r="P32" i="13"/>
  <c r="O32" i="13"/>
  <c r="Q32" i="13" s="1"/>
  <c r="M32" i="13"/>
  <c r="J32" i="13"/>
  <c r="H32" i="13"/>
  <c r="C32" i="13"/>
  <c r="AD31" i="13"/>
  <c r="J31" i="13" s="1"/>
  <c r="AB31" i="13"/>
  <c r="Y31" i="13"/>
  <c r="X31" i="13"/>
  <c r="Q31" i="13"/>
  <c r="P31" i="13"/>
  <c r="O31" i="13"/>
  <c r="M31" i="13"/>
  <c r="H31" i="13"/>
  <c r="C31" i="13"/>
  <c r="AB30" i="13"/>
  <c r="AD30" i="13" s="1"/>
  <c r="J30" i="13" s="1"/>
  <c r="Y30" i="13"/>
  <c r="X30" i="13"/>
  <c r="P30" i="13"/>
  <c r="O30" i="13"/>
  <c r="Q30" i="13" s="1"/>
  <c r="M30" i="13"/>
  <c r="H30" i="13"/>
  <c r="C30" i="13"/>
  <c r="AD29" i="13"/>
  <c r="J29" i="13" s="1"/>
  <c r="K29" i="13" s="1"/>
  <c r="AB29" i="13"/>
  <c r="Y29" i="13"/>
  <c r="X29" i="13"/>
  <c r="P29" i="13"/>
  <c r="O29" i="13"/>
  <c r="Q29" i="13" s="1"/>
  <c r="M29" i="13"/>
  <c r="I29" i="13"/>
  <c r="H29" i="13"/>
  <c r="C29" i="13"/>
  <c r="AB28" i="13"/>
  <c r="AD28" i="13" s="1"/>
  <c r="J28" i="13" s="1"/>
  <c r="Y28" i="13"/>
  <c r="X28" i="13"/>
  <c r="P28" i="13"/>
  <c r="Q28" i="13" s="1"/>
  <c r="O28" i="13"/>
  <c r="M28" i="13"/>
  <c r="H28" i="13"/>
  <c r="C28" i="13"/>
  <c r="AD27" i="13"/>
  <c r="J27" i="13" s="1"/>
  <c r="I27" i="13" s="1"/>
  <c r="AB27" i="13"/>
  <c r="Y27" i="13"/>
  <c r="X27" i="13"/>
  <c r="P27" i="13"/>
  <c r="O27" i="13"/>
  <c r="Q27" i="13" s="1"/>
  <c r="M27" i="13"/>
  <c r="H27" i="13"/>
  <c r="C27" i="13"/>
  <c r="AB26" i="13"/>
  <c r="AD26" i="13" s="1"/>
  <c r="J26" i="13" s="1"/>
  <c r="Y26" i="13"/>
  <c r="X26" i="13"/>
  <c r="P26" i="13"/>
  <c r="Q26" i="13" s="1"/>
  <c r="O26" i="13"/>
  <c r="M26" i="13"/>
  <c r="H26" i="13"/>
  <c r="C26" i="13"/>
  <c r="AD25" i="13"/>
  <c r="J25" i="13" s="1"/>
  <c r="AB25" i="13"/>
  <c r="Y25" i="13"/>
  <c r="X25" i="13"/>
  <c r="P25" i="13"/>
  <c r="O25" i="13"/>
  <c r="Q25" i="13" s="1"/>
  <c r="M25" i="13"/>
  <c r="H25" i="13"/>
  <c r="C25" i="13"/>
  <c r="AB24" i="13"/>
  <c r="AD24" i="13" s="1"/>
  <c r="Y24" i="13"/>
  <c r="X24" i="13"/>
  <c r="P24" i="13"/>
  <c r="O24" i="13"/>
  <c r="Q24" i="13" s="1"/>
  <c r="M24" i="13"/>
  <c r="J24" i="13"/>
  <c r="H24" i="13"/>
  <c r="C24" i="13"/>
  <c r="AD23" i="13"/>
  <c r="J23" i="13" s="1"/>
  <c r="AB23" i="13"/>
  <c r="Y23" i="13"/>
  <c r="X23" i="13"/>
  <c r="Q23" i="13"/>
  <c r="P23" i="13"/>
  <c r="O23" i="13"/>
  <c r="M23" i="13"/>
  <c r="H23" i="13"/>
  <c r="C23" i="13"/>
  <c r="AB22" i="13"/>
  <c r="AD22" i="13" s="1"/>
  <c r="J22" i="13" s="1"/>
  <c r="Y22" i="13"/>
  <c r="X22" i="13"/>
  <c r="P22" i="13"/>
  <c r="O22" i="13"/>
  <c r="Q22" i="13" s="1"/>
  <c r="M22" i="13"/>
  <c r="H22" i="13"/>
  <c r="C22" i="13"/>
  <c r="AD21" i="13"/>
  <c r="J21" i="13" s="1"/>
  <c r="K21" i="13" s="1"/>
  <c r="AB21" i="13"/>
  <c r="Y21" i="13"/>
  <c r="X21" i="13"/>
  <c r="P21" i="13"/>
  <c r="O21" i="13"/>
  <c r="Q21" i="13" s="1"/>
  <c r="M21" i="13"/>
  <c r="I21" i="13"/>
  <c r="H21" i="13"/>
  <c r="C21" i="13"/>
  <c r="AB20" i="13"/>
  <c r="AD20" i="13" s="1"/>
  <c r="J20" i="13" s="1"/>
  <c r="Y20" i="13"/>
  <c r="X20" i="13"/>
  <c r="P20" i="13"/>
  <c r="Q20" i="13" s="1"/>
  <c r="O20" i="13"/>
  <c r="M20" i="13"/>
  <c r="H20" i="13"/>
  <c r="C20" i="13"/>
  <c r="AD19" i="13"/>
  <c r="J19" i="13" s="1"/>
  <c r="I19" i="13" s="1"/>
  <c r="AB19" i="13"/>
  <c r="Y19" i="13"/>
  <c r="X19" i="13"/>
  <c r="P19" i="13"/>
  <c r="O19" i="13"/>
  <c r="Q19" i="13" s="1"/>
  <c r="M19" i="13"/>
  <c r="H19" i="13"/>
  <c r="C19" i="13"/>
  <c r="AB18" i="13"/>
  <c r="AD18" i="13" s="1"/>
  <c r="J18" i="13" s="1"/>
  <c r="Y18" i="13"/>
  <c r="X18" i="13"/>
  <c r="P18" i="13"/>
  <c r="Q18" i="13" s="1"/>
  <c r="O18" i="13"/>
  <c r="M18" i="13"/>
  <c r="H18" i="13"/>
  <c r="C18" i="13"/>
  <c r="AD17" i="13"/>
  <c r="AB17" i="13"/>
  <c r="Y17" i="13"/>
  <c r="X17" i="13"/>
  <c r="P17" i="13"/>
  <c r="O17" i="13"/>
  <c r="Q17" i="13" s="1"/>
  <c r="M17" i="13"/>
  <c r="H17" i="13"/>
  <c r="C17" i="13"/>
  <c r="AG3" i="13"/>
  <c r="AF3" i="13"/>
  <c r="W3" i="13"/>
  <c r="V3" i="13"/>
  <c r="U3" i="13"/>
  <c r="T3" i="13"/>
  <c r="O3" i="13"/>
  <c r="G3" i="13"/>
  <c r="H3" i="13" s="1"/>
  <c r="F3" i="13"/>
  <c r="D3" i="13"/>
  <c r="X3" i="13" s="1"/>
  <c r="C3" i="13"/>
  <c r="A2" i="13"/>
  <c r="A1" i="13"/>
  <c r="AD32" i="12"/>
  <c r="AB32" i="12"/>
  <c r="Y32" i="12"/>
  <c r="X32" i="12"/>
  <c r="V32" i="12"/>
  <c r="U32" i="12"/>
  <c r="T32" i="12"/>
  <c r="P32" i="12"/>
  <c r="O32" i="12"/>
  <c r="Q32" i="12" s="1"/>
  <c r="M32" i="12"/>
  <c r="K32" i="12"/>
  <c r="J32" i="12"/>
  <c r="I32" i="12"/>
  <c r="H32" i="12"/>
  <c r="C32" i="12"/>
  <c r="AB31" i="12"/>
  <c r="AD31" i="12" s="1"/>
  <c r="J31" i="12" s="1"/>
  <c r="Y31" i="12"/>
  <c r="X31" i="12"/>
  <c r="P31" i="12"/>
  <c r="Q31" i="12" s="1"/>
  <c r="O31" i="12"/>
  <c r="M31" i="12"/>
  <c r="H31" i="12"/>
  <c r="C31" i="12"/>
  <c r="AD30" i="12"/>
  <c r="J30" i="12" s="1"/>
  <c r="I30" i="12" s="1"/>
  <c r="AB30" i="12"/>
  <c r="Y30" i="12"/>
  <c r="X30" i="12"/>
  <c r="P30" i="12"/>
  <c r="O30" i="12"/>
  <c r="Q30" i="12" s="1"/>
  <c r="M30" i="12"/>
  <c r="H30" i="12"/>
  <c r="C30" i="12"/>
  <c r="AB29" i="12"/>
  <c r="AD29" i="12" s="1"/>
  <c r="J29" i="12" s="1"/>
  <c r="Y29" i="12"/>
  <c r="X29" i="12"/>
  <c r="P29" i="12"/>
  <c r="Q29" i="12" s="1"/>
  <c r="O29" i="12"/>
  <c r="M29" i="12"/>
  <c r="H29" i="12"/>
  <c r="C29" i="12"/>
  <c r="AD28" i="12"/>
  <c r="J28" i="12" s="1"/>
  <c r="AB28" i="12"/>
  <c r="Y28" i="12"/>
  <c r="X28" i="12"/>
  <c r="P28" i="12"/>
  <c r="O28" i="12"/>
  <c r="Q28" i="12" s="1"/>
  <c r="M28" i="12"/>
  <c r="H28" i="12"/>
  <c r="C28" i="12"/>
  <c r="AB27" i="12"/>
  <c r="AD27" i="12" s="1"/>
  <c r="J27" i="12" s="1"/>
  <c r="Y27" i="12"/>
  <c r="X27" i="12"/>
  <c r="P27" i="12"/>
  <c r="O27" i="12"/>
  <c r="Q27" i="12" s="1"/>
  <c r="M27" i="12"/>
  <c r="H27" i="12"/>
  <c r="C27" i="12"/>
  <c r="AD26" i="12"/>
  <c r="J26" i="12" s="1"/>
  <c r="AB26" i="12"/>
  <c r="Y26" i="12"/>
  <c r="X26" i="12"/>
  <c r="Q26" i="12"/>
  <c r="P26" i="12"/>
  <c r="O26" i="12"/>
  <c r="M26" i="12"/>
  <c r="H26" i="12"/>
  <c r="C26" i="12"/>
  <c r="AB25" i="12"/>
  <c r="AD25" i="12" s="1"/>
  <c r="J25" i="12" s="1"/>
  <c r="Y25" i="12"/>
  <c r="X25" i="12"/>
  <c r="P25" i="12"/>
  <c r="O25" i="12"/>
  <c r="Q25" i="12" s="1"/>
  <c r="M25" i="12"/>
  <c r="H25" i="12"/>
  <c r="C25" i="12"/>
  <c r="AD24" i="12"/>
  <c r="J24" i="12" s="1"/>
  <c r="K24" i="12" s="1"/>
  <c r="AB24" i="12"/>
  <c r="Y24" i="12"/>
  <c r="X24" i="12"/>
  <c r="P24" i="12"/>
  <c r="O24" i="12"/>
  <c r="Q24" i="12" s="1"/>
  <c r="M24" i="12"/>
  <c r="H24" i="12"/>
  <c r="C24" i="12"/>
  <c r="AB23" i="12"/>
  <c r="AD23" i="12" s="1"/>
  <c r="J23" i="12" s="1"/>
  <c r="Y23" i="12"/>
  <c r="X23" i="12"/>
  <c r="P23" i="12"/>
  <c r="Q23" i="12" s="1"/>
  <c r="O23" i="12"/>
  <c r="M23" i="12"/>
  <c r="H23" i="12"/>
  <c r="C23" i="12"/>
  <c r="AD22" i="12"/>
  <c r="J22" i="12" s="1"/>
  <c r="I22" i="12" s="1"/>
  <c r="AB22" i="12"/>
  <c r="Y22" i="12"/>
  <c r="X22" i="12"/>
  <c r="P22" i="12"/>
  <c r="O22" i="12"/>
  <c r="Q22" i="12" s="1"/>
  <c r="M22" i="12"/>
  <c r="H22" i="12"/>
  <c r="C22" i="12"/>
  <c r="AB21" i="12"/>
  <c r="AD21" i="12" s="1"/>
  <c r="J21" i="12" s="1"/>
  <c r="Y21" i="12"/>
  <c r="X21" i="12"/>
  <c r="Q21" i="12"/>
  <c r="P21" i="12"/>
  <c r="O21" i="12"/>
  <c r="M21" i="12"/>
  <c r="H21" i="12"/>
  <c r="C21" i="12"/>
  <c r="AD20" i="12"/>
  <c r="J20" i="12" s="1"/>
  <c r="AB20" i="12"/>
  <c r="Y20" i="12"/>
  <c r="X20" i="12"/>
  <c r="P20" i="12"/>
  <c r="O20" i="12"/>
  <c r="Q20" i="12" s="1"/>
  <c r="M20" i="12"/>
  <c r="H20" i="12"/>
  <c r="C20" i="12"/>
  <c r="AB19" i="12"/>
  <c r="AD19" i="12" s="1"/>
  <c r="J19" i="12" s="1"/>
  <c r="Y19" i="12"/>
  <c r="X19" i="12"/>
  <c r="P19" i="12"/>
  <c r="Q19" i="12" s="1"/>
  <c r="O19" i="12"/>
  <c r="M19" i="12"/>
  <c r="H19" i="12"/>
  <c r="C19" i="12"/>
  <c r="AD18" i="12"/>
  <c r="J18" i="12" s="1"/>
  <c r="AB18" i="12"/>
  <c r="Y18" i="12"/>
  <c r="X18" i="12"/>
  <c r="Q18" i="12"/>
  <c r="P18" i="12"/>
  <c r="O18" i="12"/>
  <c r="M18" i="12"/>
  <c r="H18" i="12"/>
  <c r="C18" i="12"/>
  <c r="AB17" i="12"/>
  <c r="AD17" i="12" s="1"/>
  <c r="J17" i="12" s="1"/>
  <c r="Y17" i="12"/>
  <c r="X17" i="12"/>
  <c r="P17" i="12"/>
  <c r="O17" i="12"/>
  <c r="Q17" i="12" s="1"/>
  <c r="M17" i="12"/>
  <c r="H17" i="12"/>
  <c r="C17" i="12"/>
  <c r="AG3" i="12"/>
  <c r="AF3" i="12"/>
  <c r="W3" i="12"/>
  <c r="X3" i="12" s="1"/>
  <c r="V3" i="12"/>
  <c r="U3" i="12"/>
  <c r="T3" i="12"/>
  <c r="O3" i="12"/>
  <c r="G3" i="12"/>
  <c r="F3" i="12"/>
  <c r="H3" i="12" s="1"/>
  <c r="D3" i="12"/>
  <c r="C3" i="12"/>
  <c r="A2" i="12"/>
  <c r="A1" i="12"/>
  <c r="AB32" i="11"/>
  <c r="AD32" i="11" s="1"/>
  <c r="J32" i="11" s="1"/>
  <c r="Y32" i="11"/>
  <c r="X32" i="11"/>
  <c r="V32" i="11"/>
  <c r="U32" i="11"/>
  <c r="T32" i="11"/>
  <c r="P32" i="11"/>
  <c r="Q32" i="11" s="1"/>
  <c r="O32" i="11"/>
  <c r="M32" i="11"/>
  <c r="H32" i="11"/>
  <c r="C32" i="11"/>
  <c r="AD31" i="11"/>
  <c r="J31" i="11" s="1"/>
  <c r="AB31" i="11"/>
  <c r="Y31" i="11"/>
  <c r="X31" i="11"/>
  <c r="P31" i="11"/>
  <c r="O31" i="11"/>
  <c r="Q31" i="11" s="1"/>
  <c r="M31" i="11"/>
  <c r="H31" i="11"/>
  <c r="C31" i="11"/>
  <c r="AB30" i="11"/>
  <c r="AD30" i="11" s="1"/>
  <c r="J30" i="11" s="1"/>
  <c r="Y30" i="11"/>
  <c r="X30" i="11"/>
  <c r="P30" i="11"/>
  <c r="Q30" i="11" s="1"/>
  <c r="O30" i="11"/>
  <c r="M30" i="11"/>
  <c r="H30" i="11"/>
  <c r="C30" i="11"/>
  <c r="AD29" i="11"/>
  <c r="J29" i="11" s="1"/>
  <c r="AB29" i="11"/>
  <c r="Y29" i="11"/>
  <c r="X29" i="11"/>
  <c r="Q29" i="11"/>
  <c r="P29" i="11"/>
  <c r="O29" i="11"/>
  <c r="M29" i="11"/>
  <c r="H29" i="11"/>
  <c r="C29" i="11"/>
  <c r="AB28" i="11"/>
  <c r="AD28" i="11" s="1"/>
  <c r="J28" i="11" s="1"/>
  <c r="Y28" i="11"/>
  <c r="X28" i="11"/>
  <c r="P28" i="11"/>
  <c r="O28" i="11"/>
  <c r="Q28" i="11" s="1"/>
  <c r="M28" i="11"/>
  <c r="H28" i="11"/>
  <c r="C28" i="11"/>
  <c r="AD27" i="11"/>
  <c r="J27" i="11" s="1"/>
  <c r="K27" i="11" s="1"/>
  <c r="AB27" i="11"/>
  <c r="Y27" i="11"/>
  <c r="X27" i="11"/>
  <c r="P27" i="11"/>
  <c r="O27" i="11"/>
  <c r="Q27" i="11" s="1"/>
  <c r="M27" i="11"/>
  <c r="H27" i="11"/>
  <c r="C27" i="11"/>
  <c r="AB26" i="11"/>
  <c r="AD26" i="11" s="1"/>
  <c r="J26" i="11" s="1"/>
  <c r="Y26" i="11"/>
  <c r="X26" i="11"/>
  <c r="P26" i="11"/>
  <c r="Q26" i="11" s="1"/>
  <c r="O26" i="11"/>
  <c r="M26" i="11"/>
  <c r="H26" i="11"/>
  <c r="C26" i="11"/>
  <c r="AD25" i="11"/>
  <c r="J25" i="11" s="1"/>
  <c r="I25" i="11" s="1"/>
  <c r="AB25" i="11"/>
  <c r="Y25" i="11"/>
  <c r="X25" i="11"/>
  <c r="P25" i="11"/>
  <c r="O25" i="11"/>
  <c r="Q25" i="11" s="1"/>
  <c r="M25" i="11"/>
  <c r="H25" i="11"/>
  <c r="C25" i="11"/>
  <c r="AB24" i="11"/>
  <c r="AD24" i="11" s="1"/>
  <c r="J24" i="11" s="1"/>
  <c r="Y24" i="11"/>
  <c r="X24" i="11"/>
  <c r="P24" i="11"/>
  <c r="Q24" i="11" s="1"/>
  <c r="O24" i="11"/>
  <c r="M24" i="11"/>
  <c r="H24" i="11"/>
  <c r="C24" i="11"/>
  <c r="AD23" i="11"/>
  <c r="J23" i="11" s="1"/>
  <c r="AB23" i="11"/>
  <c r="Y23" i="11"/>
  <c r="X23" i="11"/>
  <c r="P23" i="11"/>
  <c r="O23" i="11"/>
  <c r="Q23" i="11" s="1"/>
  <c r="M23" i="11"/>
  <c r="H23" i="11"/>
  <c r="C23" i="11"/>
  <c r="AB22" i="11"/>
  <c r="AD22" i="11" s="1"/>
  <c r="J22" i="11" s="1"/>
  <c r="Y22" i="11"/>
  <c r="X22" i="11"/>
  <c r="P22" i="11"/>
  <c r="Q22" i="11" s="1"/>
  <c r="O22" i="11"/>
  <c r="M22" i="11"/>
  <c r="H22" i="11"/>
  <c r="C22" i="11"/>
  <c r="AD21" i="11"/>
  <c r="J21" i="11" s="1"/>
  <c r="AB21" i="11"/>
  <c r="Y21" i="11"/>
  <c r="X21" i="11"/>
  <c r="Q21" i="11"/>
  <c r="P21" i="11"/>
  <c r="O21" i="11"/>
  <c r="M21" i="11"/>
  <c r="H21" i="11"/>
  <c r="C21" i="11"/>
  <c r="AB20" i="11"/>
  <c r="AD20" i="11" s="1"/>
  <c r="J20" i="11" s="1"/>
  <c r="Y20" i="11"/>
  <c r="X20" i="11"/>
  <c r="P20" i="11"/>
  <c r="O20" i="11"/>
  <c r="Q20" i="11" s="1"/>
  <c r="M20" i="11"/>
  <c r="H20" i="11"/>
  <c r="C20" i="11"/>
  <c r="AD19" i="11"/>
  <c r="J19" i="11" s="1"/>
  <c r="K19" i="11" s="1"/>
  <c r="AB19" i="11"/>
  <c r="Y19" i="11"/>
  <c r="X19" i="11"/>
  <c r="P19" i="11"/>
  <c r="O19" i="11"/>
  <c r="Q19" i="11" s="1"/>
  <c r="M19" i="11"/>
  <c r="H19" i="11"/>
  <c r="C19" i="11"/>
  <c r="AB18" i="11"/>
  <c r="AD18" i="11" s="1"/>
  <c r="J18" i="11" s="1"/>
  <c r="Y18" i="11"/>
  <c r="X18" i="11"/>
  <c r="P18" i="11"/>
  <c r="Q18" i="11" s="1"/>
  <c r="O18" i="11"/>
  <c r="M18" i="11"/>
  <c r="H18" i="11"/>
  <c r="C18" i="11"/>
  <c r="AD17" i="11"/>
  <c r="AB17" i="11"/>
  <c r="Y17" i="11"/>
  <c r="X17" i="11"/>
  <c r="P17" i="11"/>
  <c r="O17" i="11"/>
  <c r="Q17" i="11" s="1"/>
  <c r="M17" i="11"/>
  <c r="H17" i="11"/>
  <c r="C17" i="11"/>
  <c r="AG3" i="11"/>
  <c r="AF3" i="11"/>
  <c r="X3" i="11"/>
  <c r="W3" i="11"/>
  <c r="V3" i="11"/>
  <c r="U3" i="11"/>
  <c r="T3" i="11"/>
  <c r="O3" i="11"/>
  <c r="G3" i="11"/>
  <c r="H3" i="11" s="1"/>
  <c r="F3" i="11"/>
  <c r="D3" i="11"/>
  <c r="C3" i="11"/>
  <c r="A2" i="11"/>
  <c r="A1" i="11"/>
  <c r="AD32" i="10"/>
  <c r="J32" i="10" s="1"/>
  <c r="AB32" i="10"/>
  <c r="Y32" i="10"/>
  <c r="X32" i="10"/>
  <c r="V32" i="10"/>
  <c r="U32" i="10"/>
  <c r="T32" i="10"/>
  <c r="Q32" i="10"/>
  <c r="P32" i="10"/>
  <c r="O32" i="10"/>
  <c r="M32" i="10"/>
  <c r="H32" i="10"/>
  <c r="C32" i="10"/>
  <c r="AB31" i="10"/>
  <c r="AD31" i="10" s="1"/>
  <c r="J31" i="10" s="1"/>
  <c r="Y31" i="10"/>
  <c r="X31" i="10"/>
  <c r="P31" i="10"/>
  <c r="O31" i="10"/>
  <c r="Q31" i="10" s="1"/>
  <c r="M31" i="10"/>
  <c r="H31" i="10"/>
  <c r="C31" i="10"/>
  <c r="AD30" i="10"/>
  <c r="J30" i="10" s="1"/>
  <c r="K30" i="10" s="1"/>
  <c r="AB30" i="10"/>
  <c r="Y30" i="10"/>
  <c r="X30" i="10"/>
  <c r="P30" i="10"/>
  <c r="O30" i="10"/>
  <c r="Q30" i="10" s="1"/>
  <c r="M30" i="10"/>
  <c r="H30" i="10"/>
  <c r="C30" i="10"/>
  <c r="AB29" i="10"/>
  <c r="AD29" i="10" s="1"/>
  <c r="J29" i="10" s="1"/>
  <c r="Y29" i="10"/>
  <c r="X29" i="10"/>
  <c r="P29" i="10"/>
  <c r="Q29" i="10" s="1"/>
  <c r="O29" i="10"/>
  <c r="M29" i="10"/>
  <c r="H29" i="10"/>
  <c r="C29" i="10"/>
  <c r="AD28" i="10"/>
  <c r="J28" i="10" s="1"/>
  <c r="I28" i="10" s="1"/>
  <c r="AB28" i="10"/>
  <c r="Y28" i="10"/>
  <c r="X28" i="10"/>
  <c r="Q28" i="10"/>
  <c r="P28" i="10"/>
  <c r="O28" i="10"/>
  <c r="M28" i="10"/>
  <c r="K28" i="10"/>
  <c r="H28" i="10"/>
  <c r="C28" i="10"/>
  <c r="AB27" i="10"/>
  <c r="AD27" i="10" s="1"/>
  <c r="J27" i="10" s="1"/>
  <c r="Y27" i="10"/>
  <c r="X27" i="10"/>
  <c r="P27" i="10"/>
  <c r="Q27" i="10" s="1"/>
  <c r="O27" i="10"/>
  <c r="M27" i="10"/>
  <c r="H27" i="10"/>
  <c r="C27" i="10"/>
  <c r="AD26" i="10"/>
  <c r="J26" i="10" s="1"/>
  <c r="AB26" i="10"/>
  <c r="Y26" i="10"/>
  <c r="X26" i="10"/>
  <c r="P26" i="10"/>
  <c r="O26" i="10"/>
  <c r="Q26" i="10" s="1"/>
  <c r="M26" i="10"/>
  <c r="H26" i="10"/>
  <c r="C26" i="10"/>
  <c r="AB25" i="10"/>
  <c r="AD25" i="10" s="1"/>
  <c r="Y25" i="10"/>
  <c r="X25" i="10"/>
  <c r="P25" i="10"/>
  <c r="O25" i="10"/>
  <c r="Q25" i="10" s="1"/>
  <c r="M25" i="10"/>
  <c r="J25" i="10"/>
  <c r="H25" i="10"/>
  <c r="C25" i="10"/>
  <c r="AD24" i="10"/>
  <c r="J24" i="10" s="1"/>
  <c r="AB24" i="10"/>
  <c r="Y24" i="10"/>
  <c r="X24" i="10"/>
  <c r="Q24" i="10"/>
  <c r="P24" i="10"/>
  <c r="O24" i="10"/>
  <c r="M24" i="10"/>
  <c r="H24" i="10"/>
  <c r="C24" i="10"/>
  <c r="AB23" i="10"/>
  <c r="AD23" i="10" s="1"/>
  <c r="J23" i="10" s="1"/>
  <c r="Y23" i="10"/>
  <c r="X23" i="10"/>
  <c r="P23" i="10"/>
  <c r="O23" i="10"/>
  <c r="Q23" i="10" s="1"/>
  <c r="M23" i="10"/>
  <c r="H23" i="10"/>
  <c r="C23" i="10"/>
  <c r="AD22" i="10"/>
  <c r="J22" i="10" s="1"/>
  <c r="K22" i="10" s="1"/>
  <c r="AB22" i="10"/>
  <c r="Y22" i="10"/>
  <c r="X22" i="10"/>
  <c r="P22" i="10"/>
  <c r="O22" i="10"/>
  <c r="Q22" i="10" s="1"/>
  <c r="M22" i="10"/>
  <c r="H22" i="10"/>
  <c r="C22" i="10"/>
  <c r="AB21" i="10"/>
  <c r="AD21" i="10" s="1"/>
  <c r="J21" i="10" s="1"/>
  <c r="Y21" i="10"/>
  <c r="X21" i="10"/>
  <c r="P21" i="10"/>
  <c r="Q21" i="10" s="1"/>
  <c r="O21" i="10"/>
  <c r="M21" i="10"/>
  <c r="H21" i="10"/>
  <c r="C21" i="10"/>
  <c r="AD20" i="10"/>
  <c r="J20" i="10" s="1"/>
  <c r="I20" i="10" s="1"/>
  <c r="AB20" i="10"/>
  <c r="Y20" i="10"/>
  <c r="X20" i="10"/>
  <c r="Q20" i="10"/>
  <c r="P20" i="10"/>
  <c r="O20" i="10"/>
  <c r="M20" i="10"/>
  <c r="K20" i="10"/>
  <c r="H20" i="10"/>
  <c r="C20" i="10"/>
  <c r="AB19" i="10"/>
  <c r="AD19" i="10" s="1"/>
  <c r="J19" i="10" s="1"/>
  <c r="Y19" i="10"/>
  <c r="X19" i="10"/>
  <c r="Q19" i="10"/>
  <c r="P19" i="10"/>
  <c r="O19" i="10"/>
  <c r="M19" i="10"/>
  <c r="H19" i="10"/>
  <c r="C19" i="10"/>
  <c r="AD18" i="10"/>
  <c r="J18" i="10" s="1"/>
  <c r="AB18" i="10"/>
  <c r="Y18" i="10"/>
  <c r="X18" i="10"/>
  <c r="P18" i="10"/>
  <c r="O18" i="10"/>
  <c r="Q18" i="10" s="1"/>
  <c r="M18" i="10"/>
  <c r="H18" i="10"/>
  <c r="C18" i="10"/>
  <c r="AB17" i="10"/>
  <c r="AD17" i="10" s="1"/>
  <c r="Y17" i="10"/>
  <c r="X17" i="10"/>
  <c r="P17" i="10"/>
  <c r="O17" i="10"/>
  <c r="Q17" i="10" s="1"/>
  <c r="M17" i="10"/>
  <c r="H17" i="10"/>
  <c r="C17" i="10"/>
  <c r="AG3" i="10"/>
  <c r="AF3" i="10"/>
  <c r="W3" i="10"/>
  <c r="X3" i="10" s="1"/>
  <c r="V3" i="10"/>
  <c r="U3" i="10"/>
  <c r="T3" i="10"/>
  <c r="O3" i="10"/>
  <c r="H3" i="10"/>
  <c r="G3" i="10"/>
  <c r="F3" i="10"/>
  <c r="D3" i="10"/>
  <c r="C3" i="10"/>
  <c r="A2" i="10"/>
  <c r="A1" i="10"/>
  <c r="AB32" i="9"/>
  <c r="AD32" i="9" s="1"/>
  <c r="J32" i="9" s="1"/>
  <c r="Y32" i="9"/>
  <c r="X32" i="9"/>
  <c r="V32" i="9"/>
  <c r="U32" i="9"/>
  <c r="T32" i="9"/>
  <c r="P32" i="9"/>
  <c r="Q32" i="9" s="1"/>
  <c r="O32" i="9"/>
  <c r="M32" i="9"/>
  <c r="H32" i="9"/>
  <c r="C32" i="9"/>
  <c r="AD31" i="9"/>
  <c r="J31" i="9" s="1"/>
  <c r="I31" i="9" s="1"/>
  <c r="AB31" i="9"/>
  <c r="Y31" i="9"/>
  <c r="X31" i="9"/>
  <c r="Q31" i="9"/>
  <c r="P31" i="9"/>
  <c r="O31" i="9"/>
  <c r="M31" i="9"/>
  <c r="K31" i="9"/>
  <c r="H31" i="9"/>
  <c r="C31" i="9"/>
  <c r="AB30" i="9"/>
  <c r="AD30" i="9" s="1"/>
  <c r="J30" i="9" s="1"/>
  <c r="Y30" i="9"/>
  <c r="X30" i="9"/>
  <c r="Q30" i="9"/>
  <c r="P30" i="9"/>
  <c r="O30" i="9"/>
  <c r="M30" i="9"/>
  <c r="H30" i="9"/>
  <c r="C30" i="9"/>
  <c r="AD29" i="9"/>
  <c r="J29" i="9" s="1"/>
  <c r="AB29" i="9"/>
  <c r="Y29" i="9"/>
  <c r="X29" i="9"/>
  <c r="P29" i="9"/>
  <c r="O29" i="9"/>
  <c r="Q29" i="9" s="1"/>
  <c r="M29" i="9"/>
  <c r="H29" i="9"/>
  <c r="C29" i="9"/>
  <c r="AB28" i="9"/>
  <c r="AD28" i="9" s="1"/>
  <c r="J28" i="9" s="1"/>
  <c r="Y28" i="9"/>
  <c r="X28" i="9"/>
  <c r="P28" i="9"/>
  <c r="Q28" i="9" s="1"/>
  <c r="O28" i="9"/>
  <c r="M28" i="9"/>
  <c r="H28" i="9"/>
  <c r="C28" i="9"/>
  <c r="AD27" i="9"/>
  <c r="J27" i="9" s="1"/>
  <c r="AB27" i="9"/>
  <c r="Y27" i="9"/>
  <c r="X27" i="9"/>
  <c r="Q27" i="9"/>
  <c r="P27" i="9"/>
  <c r="O27" i="9"/>
  <c r="M27" i="9"/>
  <c r="H27" i="9"/>
  <c r="C27" i="9"/>
  <c r="AD26" i="9"/>
  <c r="J26" i="9" s="1"/>
  <c r="AB26" i="9"/>
  <c r="Y26" i="9"/>
  <c r="X26" i="9"/>
  <c r="P26" i="9"/>
  <c r="O26" i="9"/>
  <c r="Q26" i="9" s="1"/>
  <c r="M26" i="9"/>
  <c r="H26" i="9"/>
  <c r="C26" i="9"/>
  <c r="AD25" i="9"/>
  <c r="J25" i="9" s="1"/>
  <c r="K25" i="9" s="1"/>
  <c r="AB25" i="9"/>
  <c r="Y25" i="9"/>
  <c r="X25" i="9"/>
  <c r="P25" i="9"/>
  <c r="O25" i="9"/>
  <c r="Q25" i="9" s="1"/>
  <c r="M25" i="9"/>
  <c r="I25" i="9"/>
  <c r="H25" i="9"/>
  <c r="C25" i="9"/>
  <c r="AB24" i="9"/>
  <c r="AD24" i="9" s="1"/>
  <c r="J24" i="9" s="1"/>
  <c r="Y24" i="9"/>
  <c r="X24" i="9"/>
  <c r="P24" i="9"/>
  <c r="Q24" i="9" s="1"/>
  <c r="O24" i="9"/>
  <c r="M24" i="9"/>
  <c r="H24" i="9"/>
  <c r="C24" i="9"/>
  <c r="AD23" i="9"/>
  <c r="J23" i="9" s="1"/>
  <c r="I23" i="9" s="1"/>
  <c r="AB23" i="9"/>
  <c r="Y23" i="9"/>
  <c r="X23" i="9"/>
  <c r="Q23" i="9"/>
  <c r="P23" i="9"/>
  <c r="O23" i="9"/>
  <c r="M23" i="9"/>
  <c r="K23" i="9"/>
  <c r="H23" i="9"/>
  <c r="C23" i="9"/>
  <c r="AB22" i="9"/>
  <c r="AD22" i="9" s="1"/>
  <c r="J22" i="9" s="1"/>
  <c r="Y22" i="9"/>
  <c r="X22" i="9"/>
  <c r="Q22" i="9"/>
  <c r="P22" i="9"/>
  <c r="O22" i="9"/>
  <c r="M22" i="9"/>
  <c r="H22" i="9"/>
  <c r="C22" i="9"/>
  <c r="AD21" i="9"/>
  <c r="J21" i="9" s="1"/>
  <c r="AB21" i="9"/>
  <c r="Y21" i="9"/>
  <c r="X21" i="9"/>
  <c r="P21" i="9"/>
  <c r="O21" i="9"/>
  <c r="Q21" i="9" s="1"/>
  <c r="M21" i="9"/>
  <c r="H21" i="9"/>
  <c r="C21" i="9"/>
  <c r="AB20" i="9"/>
  <c r="AD20" i="9" s="1"/>
  <c r="Y20" i="9"/>
  <c r="X20" i="9"/>
  <c r="P20" i="9"/>
  <c r="O20" i="9"/>
  <c r="Q20" i="9" s="1"/>
  <c r="M20" i="9"/>
  <c r="J20" i="9"/>
  <c r="H20" i="9"/>
  <c r="C20" i="9"/>
  <c r="AD19" i="9"/>
  <c r="J19" i="9" s="1"/>
  <c r="AB19" i="9"/>
  <c r="Y19" i="9"/>
  <c r="X19" i="9"/>
  <c r="Q19" i="9"/>
  <c r="P19" i="9"/>
  <c r="O19" i="9"/>
  <c r="M19" i="9"/>
  <c r="H19" i="9"/>
  <c r="C19" i="9"/>
  <c r="AB18" i="9"/>
  <c r="AD18" i="9" s="1"/>
  <c r="J18" i="9" s="1"/>
  <c r="Y18" i="9"/>
  <c r="X18" i="9"/>
  <c r="P18" i="9"/>
  <c r="O18" i="9"/>
  <c r="Q18" i="9" s="1"/>
  <c r="M18" i="9"/>
  <c r="H18" i="9"/>
  <c r="C18" i="9"/>
  <c r="AD17" i="9"/>
  <c r="AB17" i="9"/>
  <c r="Y17" i="9"/>
  <c r="X17" i="9"/>
  <c r="P17" i="9"/>
  <c r="O17" i="9"/>
  <c r="Q17" i="9" s="1"/>
  <c r="M17" i="9"/>
  <c r="H17" i="9"/>
  <c r="C17" i="9"/>
  <c r="AG3" i="9"/>
  <c r="AF3" i="9"/>
  <c r="W3" i="9"/>
  <c r="X3" i="9" s="1"/>
  <c r="V3" i="9"/>
  <c r="U3" i="9"/>
  <c r="T3" i="9"/>
  <c r="O3" i="9"/>
  <c r="G3" i="9"/>
  <c r="H3" i="9" s="1"/>
  <c r="F3" i="9"/>
  <c r="D3" i="9"/>
  <c r="C3" i="9"/>
  <c r="A2" i="9"/>
  <c r="A1" i="9"/>
  <c r="AB32" i="8"/>
  <c r="AD32" i="8" s="1"/>
  <c r="J32" i="8" s="1"/>
  <c r="Y32" i="8"/>
  <c r="X32" i="8"/>
  <c r="V32" i="8"/>
  <c r="U32" i="8"/>
  <c r="T32" i="8"/>
  <c r="P32" i="8"/>
  <c r="O32" i="8"/>
  <c r="Q32" i="8" s="1"/>
  <c r="M32" i="8"/>
  <c r="H32" i="8"/>
  <c r="C32" i="8"/>
  <c r="AB31" i="8"/>
  <c r="AD31" i="8" s="1"/>
  <c r="J31" i="8" s="1"/>
  <c r="Y31" i="8"/>
  <c r="X31" i="8"/>
  <c r="P31" i="8"/>
  <c r="Q31" i="8" s="1"/>
  <c r="O31" i="8"/>
  <c r="M31" i="8"/>
  <c r="H31" i="8"/>
  <c r="C31" i="8"/>
  <c r="AD30" i="8"/>
  <c r="J30" i="8" s="1"/>
  <c r="AB30" i="8"/>
  <c r="Y30" i="8"/>
  <c r="X30" i="8"/>
  <c r="Q30" i="8"/>
  <c r="P30" i="8"/>
  <c r="O30" i="8"/>
  <c r="M30" i="8"/>
  <c r="H30" i="8"/>
  <c r="C30" i="8"/>
  <c r="AB29" i="8"/>
  <c r="AD29" i="8" s="1"/>
  <c r="J29" i="8" s="1"/>
  <c r="Y29" i="8"/>
  <c r="X29" i="8"/>
  <c r="P29" i="8"/>
  <c r="O29" i="8"/>
  <c r="Q29" i="8" s="1"/>
  <c r="M29" i="8"/>
  <c r="H29" i="8"/>
  <c r="C29" i="8"/>
  <c r="AB28" i="8"/>
  <c r="AD28" i="8" s="1"/>
  <c r="J28" i="8" s="1"/>
  <c r="K28" i="8" s="1"/>
  <c r="Y28" i="8"/>
  <c r="X28" i="8"/>
  <c r="P28" i="8"/>
  <c r="O28" i="8"/>
  <c r="Q28" i="8" s="1"/>
  <c r="M28" i="8"/>
  <c r="H28" i="8"/>
  <c r="C28" i="8"/>
  <c r="AB27" i="8"/>
  <c r="AD27" i="8" s="1"/>
  <c r="J27" i="8" s="1"/>
  <c r="Y27" i="8"/>
  <c r="X27" i="8"/>
  <c r="P27" i="8"/>
  <c r="Q27" i="8" s="1"/>
  <c r="O27" i="8"/>
  <c r="M27" i="8"/>
  <c r="H27" i="8"/>
  <c r="C27" i="8"/>
  <c r="AD26" i="8"/>
  <c r="J26" i="8" s="1"/>
  <c r="I26" i="8" s="1"/>
  <c r="AB26" i="8"/>
  <c r="Y26" i="8"/>
  <c r="X26" i="8"/>
  <c r="Q26" i="8"/>
  <c r="P26" i="8"/>
  <c r="O26" i="8"/>
  <c r="M26" i="8"/>
  <c r="K26" i="8"/>
  <c r="H26" i="8"/>
  <c r="C26" i="8"/>
  <c r="AB25" i="8"/>
  <c r="AD25" i="8" s="1"/>
  <c r="J25" i="8" s="1"/>
  <c r="Y25" i="8"/>
  <c r="X25" i="8"/>
  <c r="P25" i="8"/>
  <c r="Q25" i="8" s="1"/>
  <c r="O25" i="8"/>
  <c r="M25" i="8"/>
  <c r="H25" i="8"/>
  <c r="C25" i="8"/>
  <c r="AD24" i="8"/>
  <c r="J24" i="8" s="1"/>
  <c r="AB24" i="8"/>
  <c r="Y24" i="8"/>
  <c r="X24" i="8"/>
  <c r="P24" i="8"/>
  <c r="O24" i="8"/>
  <c r="Q24" i="8" s="1"/>
  <c r="M24" i="8"/>
  <c r="H24" i="8"/>
  <c r="C24" i="8"/>
  <c r="AB23" i="8"/>
  <c r="AD23" i="8" s="1"/>
  <c r="J23" i="8" s="1"/>
  <c r="Y23" i="8"/>
  <c r="X23" i="8"/>
  <c r="P23" i="8"/>
  <c r="Q23" i="8" s="1"/>
  <c r="O23" i="8"/>
  <c r="M23" i="8"/>
  <c r="H23" i="8"/>
  <c r="C23" i="8"/>
  <c r="AD22" i="8"/>
  <c r="J22" i="8" s="1"/>
  <c r="AB22" i="8"/>
  <c r="Y22" i="8"/>
  <c r="X22" i="8"/>
  <c r="Q22" i="8"/>
  <c r="P22" i="8"/>
  <c r="O22" i="8"/>
  <c r="M22" i="8"/>
  <c r="H22" i="8"/>
  <c r="C22" i="8"/>
  <c r="AB21" i="8"/>
  <c r="AD21" i="8" s="1"/>
  <c r="J21" i="8" s="1"/>
  <c r="Y21" i="8"/>
  <c r="X21" i="8"/>
  <c r="P21" i="8"/>
  <c r="O21" i="8"/>
  <c r="Q21" i="8" s="1"/>
  <c r="M21" i="8"/>
  <c r="H21" i="8"/>
  <c r="C21" i="8"/>
  <c r="AB20" i="8"/>
  <c r="AD20" i="8" s="1"/>
  <c r="J20" i="8" s="1"/>
  <c r="K20" i="8" s="1"/>
  <c r="Y20" i="8"/>
  <c r="X20" i="8"/>
  <c r="P20" i="8"/>
  <c r="O20" i="8"/>
  <c r="Q20" i="8" s="1"/>
  <c r="M20" i="8"/>
  <c r="H20" i="8"/>
  <c r="C20" i="8"/>
  <c r="AB19" i="8"/>
  <c r="AD19" i="8" s="1"/>
  <c r="J19" i="8" s="1"/>
  <c r="Y19" i="8"/>
  <c r="X19" i="8"/>
  <c r="P19" i="8"/>
  <c r="Q19" i="8" s="1"/>
  <c r="O19" i="8"/>
  <c r="M19" i="8"/>
  <c r="H19" i="8"/>
  <c r="C19" i="8"/>
  <c r="AD18" i="8"/>
  <c r="J18" i="8" s="1"/>
  <c r="I18" i="8" s="1"/>
  <c r="AB18" i="8"/>
  <c r="Y18" i="8"/>
  <c r="X18" i="8"/>
  <c r="Q18" i="8"/>
  <c r="P18" i="8"/>
  <c r="O18" i="8"/>
  <c r="M18" i="8"/>
  <c r="K18" i="8"/>
  <c r="H18" i="8"/>
  <c r="C18" i="8"/>
  <c r="AB17" i="8"/>
  <c r="AD17" i="8" s="1"/>
  <c r="J17" i="8" s="1"/>
  <c r="Y17" i="8"/>
  <c r="X17" i="8"/>
  <c r="P17" i="8"/>
  <c r="Q17" i="8" s="1"/>
  <c r="O17" i="8"/>
  <c r="M17" i="8"/>
  <c r="H17" i="8"/>
  <c r="C17" i="8"/>
  <c r="AD16" i="8"/>
  <c r="J16" i="8" s="1"/>
  <c r="AB16" i="8"/>
  <c r="Y16" i="8"/>
  <c r="X16" i="8"/>
  <c r="P16" i="8"/>
  <c r="O16" i="8"/>
  <c r="Q16" i="8" s="1"/>
  <c r="M16" i="8"/>
  <c r="H16" i="8"/>
  <c r="C16" i="8"/>
  <c r="AB15" i="8"/>
  <c r="AD15" i="8" s="1"/>
  <c r="J15" i="8" s="1"/>
  <c r="Y15" i="8"/>
  <c r="X15" i="8"/>
  <c r="P15" i="8"/>
  <c r="O15" i="8"/>
  <c r="Q15" i="8" s="1"/>
  <c r="M15" i="8"/>
  <c r="H15" i="8"/>
  <c r="C15" i="8"/>
  <c r="AD14" i="8"/>
  <c r="J14" i="8" s="1"/>
  <c r="AB14" i="8"/>
  <c r="Y14" i="8"/>
  <c r="X14" i="8"/>
  <c r="Q14" i="8"/>
  <c r="P14" i="8"/>
  <c r="O14" i="8"/>
  <c r="M14" i="8"/>
  <c r="H14" i="8"/>
  <c r="C14" i="8"/>
  <c r="AB13" i="8"/>
  <c r="AD13" i="8" s="1"/>
  <c r="J13" i="8" s="1"/>
  <c r="Y13" i="8"/>
  <c r="X13" i="8"/>
  <c r="P13" i="8"/>
  <c r="O13" i="8"/>
  <c r="Q13" i="8" s="1"/>
  <c r="M13" i="8"/>
  <c r="H13" i="8"/>
  <c r="C13" i="8"/>
  <c r="AB12" i="8"/>
  <c r="AD12" i="8" s="1"/>
  <c r="J12" i="8" s="1"/>
  <c r="K12" i="8" s="1"/>
  <c r="Y12" i="8"/>
  <c r="X12" i="8"/>
  <c r="P12" i="8"/>
  <c r="O12" i="8"/>
  <c r="Q12" i="8" s="1"/>
  <c r="M12" i="8"/>
  <c r="H12" i="8"/>
  <c r="C12" i="8"/>
  <c r="AB11" i="8"/>
  <c r="AD11" i="8" s="1"/>
  <c r="J11" i="8" s="1"/>
  <c r="Y11" i="8"/>
  <c r="X11" i="8"/>
  <c r="P11" i="8"/>
  <c r="Q11" i="8" s="1"/>
  <c r="O11" i="8"/>
  <c r="M11" i="8"/>
  <c r="H11" i="8"/>
  <c r="C11" i="8"/>
  <c r="AD10" i="8"/>
  <c r="J10" i="8" s="1"/>
  <c r="I10" i="8" s="1"/>
  <c r="AB10" i="8"/>
  <c r="Y10" i="8"/>
  <c r="X10" i="8"/>
  <c r="Q10" i="8"/>
  <c r="P10" i="8"/>
  <c r="O10" i="8"/>
  <c r="M10" i="8"/>
  <c r="K10" i="8"/>
  <c r="H10" i="8"/>
  <c r="C10" i="8"/>
  <c r="AB9" i="8"/>
  <c r="AD9" i="8" s="1"/>
  <c r="J9" i="8" s="1"/>
  <c r="Y9" i="8"/>
  <c r="X9" i="8"/>
  <c r="P9" i="8"/>
  <c r="Q9" i="8" s="1"/>
  <c r="O9" i="8"/>
  <c r="M9" i="8"/>
  <c r="H9" i="8"/>
  <c r="C9" i="8"/>
  <c r="AD8" i="8"/>
  <c r="J8" i="8" s="1"/>
  <c r="AB8" i="8"/>
  <c r="Y8" i="8"/>
  <c r="X8" i="8"/>
  <c r="P8" i="8"/>
  <c r="O8" i="8"/>
  <c r="Q8" i="8" s="1"/>
  <c r="M8" i="8"/>
  <c r="H8" i="8"/>
  <c r="C8" i="8"/>
  <c r="AB7" i="8"/>
  <c r="AD7" i="8" s="1"/>
  <c r="J7" i="8" s="1"/>
  <c r="Y7" i="8"/>
  <c r="X7" i="8"/>
  <c r="P7" i="8"/>
  <c r="Q7" i="8" s="1"/>
  <c r="O7" i="8"/>
  <c r="M7" i="8"/>
  <c r="H7" i="8"/>
  <c r="C7" i="8"/>
  <c r="AD6" i="8"/>
  <c r="J6" i="8" s="1"/>
  <c r="AB6" i="8"/>
  <c r="Y6" i="8"/>
  <c r="X6" i="8"/>
  <c r="Q6" i="8"/>
  <c r="P6" i="8"/>
  <c r="O6" i="8"/>
  <c r="M6" i="8"/>
  <c r="H6" i="8"/>
  <c r="C6" i="8"/>
  <c r="AB5" i="8"/>
  <c r="AD5" i="8" s="1"/>
  <c r="J5" i="8" s="1"/>
  <c r="Y5" i="8"/>
  <c r="X5" i="8"/>
  <c r="P5" i="8"/>
  <c r="O5" i="8"/>
  <c r="Q5" i="8" s="1"/>
  <c r="M5" i="8"/>
  <c r="H5" i="8"/>
  <c r="C5" i="8"/>
  <c r="AB4" i="8"/>
  <c r="AD4" i="8" s="1"/>
  <c r="Y4" i="8"/>
  <c r="X4" i="8"/>
  <c r="P4" i="8"/>
  <c r="O4" i="8"/>
  <c r="Q4" i="8" s="1"/>
  <c r="M4" i="8"/>
  <c r="H4" i="8"/>
  <c r="C4" i="8"/>
  <c r="AG3" i="8"/>
  <c r="AF3" i="8"/>
  <c r="W3" i="8"/>
  <c r="X3" i="8" s="1"/>
  <c r="V3" i="8"/>
  <c r="U3" i="8"/>
  <c r="T3" i="8"/>
  <c r="O3" i="8"/>
  <c r="G3" i="8"/>
  <c r="H3" i="8" s="1"/>
  <c r="F3" i="8"/>
  <c r="D3" i="8"/>
  <c r="C3" i="8"/>
  <c r="A2" i="8"/>
  <c r="A1" i="8"/>
  <c r="AB32" i="7"/>
  <c r="AD32" i="7" s="1"/>
  <c r="J32" i="7" s="1"/>
  <c r="Y32" i="7"/>
  <c r="X32" i="7"/>
  <c r="V32" i="7"/>
  <c r="U32" i="7"/>
  <c r="T32" i="7"/>
  <c r="P32" i="7"/>
  <c r="O32" i="7"/>
  <c r="Q32" i="7" s="1"/>
  <c r="M32" i="7"/>
  <c r="H32" i="7"/>
  <c r="C32" i="7"/>
  <c r="AB31" i="7"/>
  <c r="AD31" i="7" s="1"/>
  <c r="Y31" i="7"/>
  <c r="X31" i="7"/>
  <c r="P31" i="7"/>
  <c r="O31" i="7"/>
  <c r="Q31" i="7" s="1"/>
  <c r="M31" i="7"/>
  <c r="J31" i="7"/>
  <c r="H31" i="7"/>
  <c r="C31" i="7"/>
  <c r="AD30" i="7"/>
  <c r="J30" i="7" s="1"/>
  <c r="AB30" i="7"/>
  <c r="Y30" i="7"/>
  <c r="X30" i="7"/>
  <c r="Q30" i="7"/>
  <c r="P30" i="7"/>
  <c r="O30" i="7"/>
  <c r="M30" i="7"/>
  <c r="H30" i="7"/>
  <c r="C30" i="7"/>
  <c r="AB29" i="7"/>
  <c r="AD29" i="7" s="1"/>
  <c r="J29" i="7" s="1"/>
  <c r="Y29" i="7"/>
  <c r="X29" i="7"/>
  <c r="P29" i="7"/>
  <c r="O29" i="7"/>
  <c r="Q29" i="7" s="1"/>
  <c r="M29" i="7"/>
  <c r="H29" i="7"/>
  <c r="C29" i="7"/>
  <c r="AB28" i="7"/>
  <c r="AD28" i="7" s="1"/>
  <c r="J28" i="7" s="1"/>
  <c r="K28" i="7" s="1"/>
  <c r="Y28" i="7"/>
  <c r="X28" i="7"/>
  <c r="P28" i="7"/>
  <c r="O28" i="7"/>
  <c r="Q28" i="7" s="1"/>
  <c r="M28" i="7"/>
  <c r="H28" i="7"/>
  <c r="C28" i="7"/>
  <c r="AB27" i="7"/>
  <c r="AD27" i="7" s="1"/>
  <c r="J27" i="7" s="1"/>
  <c r="Y27" i="7"/>
  <c r="X27" i="7"/>
  <c r="P27" i="7"/>
  <c r="Q27" i="7" s="1"/>
  <c r="O27" i="7"/>
  <c r="M27" i="7"/>
  <c r="H27" i="7"/>
  <c r="C27" i="7"/>
  <c r="AD26" i="7"/>
  <c r="J26" i="7" s="1"/>
  <c r="I26" i="7" s="1"/>
  <c r="AB26" i="7"/>
  <c r="Y26" i="7"/>
  <c r="X26" i="7"/>
  <c r="Q26" i="7"/>
  <c r="P26" i="7"/>
  <c r="O26" i="7"/>
  <c r="M26" i="7"/>
  <c r="K26" i="7"/>
  <c r="H26" i="7"/>
  <c r="C26" i="7"/>
  <c r="AB25" i="7"/>
  <c r="AD25" i="7" s="1"/>
  <c r="J25" i="7" s="1"/>
  <c r="Y25" i="7"/>
  <c r="X25" i="7"/>
  <c r="P25" i="7"/>
  <c r="Q25" i="7" s="1"/>
  <c r="O25" i="7"/>
  <c r="M25" i="7"/>
  <c r="H25" i="7"/>
  <c r="C25" i="7"/>
  <c r="AD24" i="7"/>
  <c r="J24" i="7" s="1"/>
  <c r="AB24" i="7"/>
  <c r="Y24" i="7"/>
  <c r="X24" i="7"/>
  <c r="P24" i="7"/>
  <c r="O24" i="7"/>
  <c r="Q24" i="7" s="1"/>
  <c r="M24" i="7"/>
  <c r="H24" i="7"/>
  <c r="C24" i="7"/>
  <c r="AB23" i="7"/>
  <c r="AD23" i="7" s="1"/>
  <c r="Y23" i="7"/>
  <c r="X23" i="7"/>
  <c r="P23" i="7"/>
  <c r="Q23" i="7" s="1"/>
  <c r="O23" i="7"/>
  <c r="M23" i="7"/>
  <c r="J23" i="7"/>
  <c r="H23" i="7"/>
  <c r="C23" i="7"/>
  <c r="AD22" i="7"/>
  <c r="J22" i="7" s="1"/>
  <c r="AB22" i="7"/>
  <c r="Y22" i="7"/>
  <c r="X22" i="7"/>
  <c r="Q22" i="7"/>
  <c r="P22" i="7"/>
  <c r="O22" i="7"/>
  <c r="M22" i="7"/>
  <c r="H22" i="7"/>
  <c r="C22" i="7"/>
  <c r="AB21" i="7"/>
  <c r="AD21" i="7" s="1"/>
  <c r="J21" i="7" s="1"/>
  <c r="Y21" i="7"/>
  <c r="X21" i="7"/>
  <c r="P21" i="7"/>
  <c r="O21" i="7"/>
  <c r="Q21" i="7" s="1"/>
  <c r="M21" i="7"/>
  <c r="H21" i="7"/>
  <c r="C21" i="7"/>
  <c r="AB20" i="7"/>
  <c r="AD20" i="7" s="1"/>
  <c r="J20" i="7" s="1"/>
  <c r="K20" i="7" s="1"/>
  <c r="Y20" i="7"/>
  <c r="X20" i="7"/>
  <c r="P20" i="7"/>
  <c r="O20" i="7"/>
  <c r="Q20" i="7" s="1"/>
  <c r="M20" i="7"/>
  <c r="H20" i="7"/>
  <c r="C20" i="7"/>
  <c r="AB19" i="7"/>
  <c r="AD19" i="7" s="1"/>
  <c r="J19" i="7" s="1"/>
  <c r="Y19" i="7"/>
  <c r="X19" i="7"/>
  <c r="P19" i="7"/>
  <c r="Q19" i="7" s="1"/>
  <c r="O19" i="7"/>
  <c r="M19" i="7"/>
  <c r="H19" i="7"/>
  <c r="C19" i="7"/>
  <c r="AD18" i="7"/>
  <c r="J18" i="7" s="1"/>
  <c r="I18" i="7" s="1"/>
  <c r="AB18" i="7"/>
  <c r="Y18" i="7"/>
  <c r="X18" i="7"/>
  <c r="Q18" i="7"/>
  <c r="P18" i="7"/>
  <c r="O18" i="7"/>
  <c r="M18" i="7"/>
  <c r="K18" i="7"/>
  <c r="H18" i="7"/>
  <c r="C18" i="7"/>
  <c r="AB17" i="7"/>
  <c r="AD17" i="7" s="1"/>
  <c r="J17" i="7" s="1"/>
  <c r="Y17" i="7"/>
  <c r="X17" i="7"/>
  <c r="Q17" i="7"/>
  <c r="P17" i="7"/>
  <c r="O17" i="7"/>
  <c r="M17" i="7"/>
  <c r="H17" i="7"/>
  <c r="C17" i="7"/>
  <c r="AD16" i="7"/>
  <c r="J16" i="7" s="1"/>
  <c r="AB16" i="7"/>
  <c r="Y16" i="7"/>
  <c r="X16" i="7"/>
  <c r="P16" i="7"/>
  <c r="O16" i="7"/>
  <c r="Q16" i="7" s="1"/>
  <c r="M16" i="7"/>
  <c r="H16" i="7"/>
  <c r="C16" i="7"/>
  <c r="AB15" i="7"/>
  <c r="AD15" i="7" s="1"/>
  <c r="Y15" i="7"/>
  <c r="X15" i="7"/>
  <c r="P15" i="7"/>
  <c r="Q15" i="7" s="1"/>
  <c r="O15" i="7"/>
  <c r="M15" i="7"/>
  <c r="J15" i="7"/>
  <c r="H15" i="7"/>
  <c r="C15" i="7"/>
  <c r="AD14" i="7"/>
  <c r="J14" i="7" s="1"/>
  <c r="AB14" i="7"/>
  <c r="Y14" i="7"/>
  <c r="X14" i="7"/>
  <c r="Q14" i="7"/>
  <c r="P14" i="7"/>
  <c r="O14" i="7"/>
  <c r="M14" i="7"/>
  <c r="H14" i="7"/>
  <c r="C14" i="7"/>
  <c r="AB13" i="7"/>
  <c r="AD13" i="7" s="1"/>
  <c r="J13" i="7" s="1"/>
  <c r="Y13" i="7"/>
  <c r="X13" i="7"/>
  <c r="P13" i="7"/>
  <c r="O13" i="7"/>
  <c r="Q13" i="7" s="1"/>
  <c r="M13" i="7"/>
  <c r="H13" i="7"/>
  <c r="C13" i="7"/>
  <c r="AB12" i="7"/>
  <c r="AD12" i="7" s="1"/>
  <c r="J12" i="7" s="1"/>
  <c r="K12" i="7" s="1"/>
  <c r="Y12" i="7"/>
  <c r="X12" i="7"/>
  <c r="P12" i="7"/>
  <c r="O12" i="7"/>
  <c r="Q12" i="7" s="1"/>
  <c r="M12" i="7"/>
  <c r="I12" i="7"/>
  <c r="H12" i="7"/>
  <c r="C12" i="7"/>
  <c r="AB11" i="7"/>
  <c r="AD11" i="7" s="1"/>
  <c r="J11" i="7" s="1"/>
  <c r="Y11" i="7"/>
  <c r="X11" i="7"/>
  <c r="P11" i="7"/>
  <c r="Q11" i="7" s="1"/>
  <c r="O11" i="7"/>
  <c r="M11" i="7"/>
  <c r="H11" i="7"/>
  <c r="C11" i="7"/>
  <c r="AD10" i="7"/>
  <c r="J10" i="7" s="1"/>
  <c r="I10" i="7" s="1"/>
  <c r="AB10" i="7"/>
  <c r="Y10" i="7"/>
  <c r="X10" i="7"/>
  <c r="Q10" i="7"/>
  <c r="P10" i="7"/>
  <c r="O10" i="7"/>
  <c r="M10" i="7"/>
  <c r="K10" i="7"/>
  <c r="H10" i="7"/>
  <c r="C10" i="7"/>
  <c r="AB9" i="7"/>
  <c r="AD9" i="7" s="1"/>
  <c r="J9" i="7" s="1"/>
  <c r="Y9" i="7"/>
  <c r="X9" i="7"/>
  <c r="Q9" i="7"/>
  <c r="P9" i="7"/>
  <c r="O9" i="7"/>
  <c r="M9" i="7"/>
  <c r="H9" i="7"/>
  <c r="C9" i="7"/>
  <c r="AD8" i="7"/>
  <c r="J8" i="7" s="1"/>
  <c r="AB8" i="7"/>
  <c r="Y8" i="7"/>
  <c r="X8" i="7"/>
  <c r="P8" i="7"/>
  <c r="O8" i="7"/>
  <c r="Q8" i="7" s="1"/>
  <c r="M8" i="7"/>
  <c r="H8" i="7"/>
  <c r="C8" i="7"/>
  <c r="AB7" i="7"/>
  <c r="AD7" i="7" s="1"/>
  <c r="J7" i="7" s="1"/>
  <c r="Y7" i="7"/>
  <c r="X7" i="7"/>
  <c r="P7" i="7"/>
  <c r="Q7" i="7" s="1"/>
  <c r="O7" i="7"/>
  <c r="M7" i="7"/>
  <c r="H7" i="7"/>
  <c r="C7" i="7"/>
  <c r="AD6" i="7"/>
  <c r="J6" i="7" s="1"/>
  <c r="AB6" i="7"/>
  <c r="Y6" i="7"/>
  <c r="X6" i="7"/>
  <c r="Q6" i="7"/>
  <c r="P6" i="7"/>
  <c r="O6" i="7"/>
  <c r="M6" i="7"/>
  <c r="H6" i="7"/>
  <c r="C6" i="7"/>
  <c r="AB5" i="7"/>
  <c r="AD5" i="7" s="1"/>
  <c r="J5" i="7" s="1"/>
  <c r="Y5" i="7"/>
  <c r="X5" i="7"/>
  <c r="P5" i="7"/>
  <c r="O5" i="7"/>
  <c r="Q5" i="7" s="1"/>
  <c r="M5" i="7"/>
  <c r="H5" i="7"/>
  <c r="C5" i="7"/>
  <c r="AB4" i="7"/>
  <c r="AD4" i="7" s="1"/>
  <c r="Y4" i="7"/>
  <c r="X4" i="7"/>
  <c r="P4" i="7"/>
  <c r="O4" i="7"/>
  <c r="Q4" i="7" s="1"/>
  <c r="M4" i="7"/>
  <c r="H4" i="7"/>
  <c r="C4" i="7"/>
  <c r="AG3" i="7"/>
  <c r="AF3" i="7"/>
  <c r="W3" i="7"/>
  <c r="X3" i="7" s="1"/>
  <c r="V3" i="7"/>
  <c r="U3" i="7"/>
  <c r="T3" i="7"/>
  <c r="O3" i="7"/>
  <c r="G3" i="7"/>
  <c r="H3" i="7" s="1"/>
  <c r="F3" i="7"/>
  <c r="D3" i="7"/>
  <c r="C3" i="7"/>
  <c r="A2" i="7"/>
  <c r="A1" i="7"/>
  <c r="AB32" i="6"/>
  <c r="AD32" i="6" s="1"/>
  <c r="J32" i="6" s="1"/>
  <c r="Y32" i="6"/>
  <c r="X32" i="6"/>
  <c r="V32" i="6"/>
  <c r="U32" i="6"/>
  <c r="T32" i="6"/>
  <c r="P32" i="6"/>
  <c r="O32" i="6"/>
  <c r="Q32" i="6" s="1"/>
  <c r="M32" i="6"/>
  <c r="H32" i="6"/>
  <c r="C32" i="6"/>
  <c r="AB31" i="6"/>
  <c r="AD31" i="6" s="1"/>
  <c r="J31" i="6" s="1"/>
  <c r="Y31" i="6"/>
  <c r="X31" i="6"/>
  <c r="P31" i="6"/>
  <c r="O31" i="6"/>
  <c r="Q31" i="6" s="1"/>
  <c r="M31" i="6"/>
  <c r="H31" i="6"/>
  <c r="C31" i="6"/>
  <c r="AD30" i="6"/>
  <c r="J30" i="6" s="1"/>
  <c r="AB30" i="6"/>
  <c r="Y30" i="6"/>
  <c r="X30" i="6"/>
  <c r="Q30" i="6"/>
  <c r="P30" i="6"/>
  <c r="O30" i="6"/>
  <c r="M30" i="6"/>
  <c r="H30" i="6"/>
  <c r="C30" i="6"/>
  <c r="AB29" i="6"/>
  <c r="AD29" i="6" s="1"/>
  <c r="J29" i="6" s="1"/>
  <c r="Y29" i="6"/>
  <c r="X29" i="6"/>
  <c r="P29" i="6"/>
  <c r="O29" i="6"/>
  <c r="Q29" i="6" s="1"/>
  <c r="M29" i="6"/>
  <c r="H29" i="6"/>
  <c r="C29" i="6"/>
  <c r="AB28" i="6"/>
  <c r="AD28" i="6" s="1"/>
  <c r="J28" i="6" s="1"/>
  <c r="K28" i="6" s="1"/>
  <c r="Y28" i="6"/>
  <c r="X28" i="6"/>
  <c r="P28" i="6"/>
  <c r="O28" i="6"/>
  <c r="Q28" i="6" s="1"/>
  <c r="M28" i="6"/>
  <c r="H28" i="6"/>
  <c r="C28" i="6"/>
  <c r="AB27" i="6"/>
  <c r="AD27" i="6" s="1"/>
  <c r="J27" i="6" s="1"/>
  <c r="Y27" i="6"/>
  <c r="X27" i="6"/>
  <c r="P27" i="6"/>
  <c r="O27" i="6"/>
  <c r="Q27" i="6" s="1"/>
  <c r="M27" i="6"/>
  <c r="H27" i="6"/>
  <c r="C27" i="6"/>
  <c r="AD26" i="6"/>
  <c r="J26" i="6" s="1"/>
  <c r="I26" i="6" s="1"/>
  <c r="AB26" i="6"/>
  <c r="Y26" i="6"/>
  <c r="X26" i="6"/>
  <c r="Q26" i="6"/>
  <c r="P26" i="6"/>
  <c r="O26" i="6"/>
  <c r="M26" i="6"/>
  <c r="H26" i="6"/>
  <c r="C26" i="6"/>
  <c r="AB25" i="6"/>
  <c r="AD25" i="6" s="1"/>
  <c r="J25" i="6" s="1"/>
  <c r="Y25" i="6"/>
  <c r="X25" i="6"/>
  <c r="P25" i="6"/>
  <c r="Q25" i="6" s="1"/>
  <c r="O25" i="6"/>
  <c r="M25" i="6"/>
  <c r="H25" i="6"/>
  <c r="C25" i="6"/>
  <c r="AD24" i="6"/>
  <c r="J24" i="6" s="1"/>
  <c r="AB24" i="6"/>
  <c r="Y24" i="6"/>
  <c r="X24" i="6"/>
  <c r="P24" i="6"/>
  <c r="O24" i="6"/>
  <c r="Q24" i="6" s="1"/>
  <c r="M24" i="6"/>
  <c r="H24" i="6"/>
  <c r="C24" i="6"/>
  <c r="AB23" i="6"/>
  <c r="AD23" i="6" s="1"/>
  <c r="J23" i="6" s="1"/>
  <c r="Y23" i="6"/>
  <c r="X23" i="6"/>
  <c r="P23" i="6"/>
  <c r="O23" i="6"/>
  <c r="Q23" i="6" s="1"/>
  <c r="M23" i="6"/>
  <c r="H23" i="6"/>
  <c r="C23" i="6"/>
  <c r="AD22" i="6"/>
  <c r="J22" i="6" s="1"/>
  <c r="AB22" i="6"/>
  <c r="Y22" i="6"/>
  <c r="X22" i="6"/>
  <c r="Q22" i="6"/>
  <c r="P22" i="6"/>
  <c r="O22" i="6"/>
  <c r="M22" i="6"/>
  <c r="H22" i="6"/>
  <c r="C22" i="6"/>
  <c r="AB21" i="6"/>
  <c r="AD21" i="6" s="1"/>
  <c r="J21" i="6" s="1"/>
  <c r="Y21" i="6"/>
  <c r="X21" i="6"/>
  <c r="P21" i="6"/>
  <c r="O21" i="6"/>
  <c r="Q21" i="6" s="1"/>
  <c r="M21" i="6"/>
  <c r="H21" i="6"/>
  <c r="C21" i="6"/>
  <c r="AB20" i="6"/>
  <c r="AD20" i="6" s="1"/>
  <c r="J20" i="6" s="1"/>
  <c r="K20" i="6" s="1"/>
  <c r="Y20" i="6"/>
  <c r="X20" i="6"/>
  <c r="P20" i="6"/>
  <c r="O20" i="6"/>
  <c r="Q20" i="6" s="1"/>
  <c r="M20" i="6"/>
  <c r="H20" i="6"/>
  <c r="C20" i="6"/>
  <c r="AB19" i="6"/>
  <c r="AD19" i="6" s="1"/>
  <c r="J19" i="6" s="1"/>
  <c r="Y19" i="6"/>
  <c r="X19" i="6"/>
  <c r="P19" i="6"/>
  <c r="O19" i="6"/>
  <c r="Q19" i="6" s="1"/>
  <c r="M19" i="6"/>
  <c r="H19" i="6"/>
  <c r="C19" i="6"/>
  <c r="AD18" i="6"/>
  <c r="J18" i="6" s="1"/>
  <c r="I18" i="6" s="1"/>
  <c r="AB18" i="6"/>
  <c r="Y18" i="6"/>
  <c r="X18" i="6"/>
  <c r="Q18" i="6"/>
  <c r="P18" i="6"/>
  <c r="O18" i="6"/>
  <c r="M18" i="6"/>
  <c r="H18" i="6"/>
  <c r="C18" i="6"/>
  <c r="AB17" i="6"/>
  <c r="AD17" i="6" s="1"/>
  <c r="J17" i="6" s="1"/>
  <c r="Y17" i="6"/>
  <c r="X17" i="6"/>
  <c r="Q17" i="6"/>
  <c r="P17" i="6"/>
  <c r="O17" i="6"/>
  <c r="M17" i="6"/>
  <c r="H17" i="6"/>
  <c r="C17" i="6"/>
  <c r="AD16" i="6"/>
  <c r="J16" i="6" s="1"/>
  <c r="AB16" i="6"/>
  <c r="Y16" i="6"/>
  <c r="X16" i="6"/>
  <c r="P16" i="6"/>
  <c r="O16" i="6"/>
  <c r="Q16" i="6" s="1"/>
  <c r="M16" i="6"/>
  <c r="H16" i="6"/>
  <c r="C16" i="6"/>
  <c r="AB15" i="6"/>
  <c r="AD15" i="6" s="1"/>
  <c r="Y15" i="6"/>
  <c r="X15" i="6"/>
  <c r="P15" i="6"/>
  <c r="Q15" i="6" s="1"/>
  <c r="O15" i="6"/>
  <c r="M15" i="6"/>
  <c r="J15" i="6"/>
  <c r="H15" i="6"/>
  <c r="C15" i="6"/>
  <c r="AD14" i="6"/>
  <c r="J14" i="6" s="1"/>
  <c r="AB14" i="6"/>
  <c r="Y14" i="6"/>
  <c r="X14" i="6"/>
  <c r="Q14" i="6"/>
  <c r="P14" i="6"/>
  <c r="O14" i="6"/>
  <c r="M14" i="6"/>
  <c r="H14" i="6"/>
  <c r="C14" i="6"/>
  <c r="AD13" i="6"/>
  <c r="J13" i="6" s="1"/>
  <c r="AB13" i="6"/>
  <c r="Y13" i="6"/>
  <c r="X13" i="6"/>
  <c r="P13" i="6"/>
  <c r="O13" i="6"/>
  <c r="Q13" i="6" s="1"/>
  <c r="M13" i="6"/>
  <c r="H13" i="6"/>
  <c r="C13" i="6"/>
  <c r="AB12" i="6"/>
  <c r="AD12" i="6" s="1"/>
  <c r="J12" i="6" s="1"/>
  <c r="K12" i="6" s="1"/>
  <c r="Y12" i="6"/>
  <c r="X12" i="6"/>
  <c r="P12" i="6"/>
  <c r="O12" i="6"/>
  <c r="Q12" i="6" s="1"/>
  <c r="M12" i="6"/>
  <c r="I12" i="6"/>
  <c r="H12" i="6"/>
  <c r="C12" i="6"/>
  <c r="AB11" i="6"/>
  <c r="AD11" i="6" s="1"/>
  <c r="J11" i="6" s="1"/>
  <c r="Y11" i="6"/>
  <c r="X11" i="6"/>
  <c r="P11" i="6"/>
  <c r="O11" i="6"/>
  <c r="Q11" i="6" s="1"/>
  <c r="M11" i="6"/>
  <c r="H11" i="6"/>
  <c r="C11" i="6"/>
  <c r="AD10" i="6"/>
  <c r="J10" i="6" s="1"/>
  <c r="I10" i="6" s="1"/>
  <c r="AB10" i="6"/>
  <c r="Y10" i="6"/>
  <c r="X10" i="6"/>
  <c r="Q10" i="6"/>
  <c r="P10" i="6"/>
  <c r="O10" i="6"/>
  <c r="M10" i="6"/>
  <c r="K10" i="6"/>
  <c r="H10" i="6"/>
  <c r="C10" i="6"/>
  <c r="AB9" i="6"/>
  <c r="AD9" i="6" s="1"/>
  <c r="J9" i="6" s="1"/>
  <c r="Y9" i="6"/>
  <c r="X9" i="6"/>
  <c r="Q9" i="6"/>
  <c r="P9" i="6"/>
  <c r="O9" i="6"/>
  <c r="M9" i="6"/>
  <c r="H9" i="6"/>
  <c r="C9" i="6"/>
  <c r="AD8" i="6"/>
  <c r="J8" i="6" s="1"/>
  <c r="AB8" i="6"/>
  <c r="Y8" i="6"/>
  <c r="X8" i="6"/>
  <c r="P8" i="6"/>
  <c r="O8" i="6"/>
  <c r="Q8" i="6" s="1"/>
  <c r="M8" i="6"/>
  <c r="H8" i="6"/>
  <c r="C8" i="6"/>
  <c r="AB7" i="6"/>
  <c r="AD7" i="6" s="1"/>
  <c r="J7" i="6" s="1"/>
  <c r="Y7" i="6"/>
  <c r="X7" i="6"/>
  <c r="P7" i="6"/>
  <c r="O7" i="6"/>
  <c r="Q7" i="6" s="1"/>
  <c r="M7" i="6"/>
  <c r="H7" i="6"/>
  <c r="C7" i="6"/>
  <c r="AD6" i="6"/>
  <c r="J6" i="6" s="1"/>
  <c r="AB6" i="6"/>
  <c r="Y6" i="6"/>
  <c r="X6" i="6"/>
  <c r="Q6" i="6"/>
  <c r="P6" i="6"/>
  <c r="O6" i="6"/>
  <c r="M6" i="6"/>
  <c r="H6" i="6"/>
  <c r="C6" i="6"/>
  <c r="AD5" i="6"/>
  <c r="J5" i="6" s="1"/>
  <c r="AB5" i="6"/>
  <c r="Y5" i="6"/>
  <c r="X5" i="6"/>
  <c r="P5" i="6"/>
  <c r="O5" i="6"/>
  <c r="Q5" i="6" s="1"/>
  <c r="M5" i="6"/>
  <c r="H5" i="6"/>
  <c r="C5" i="6"/>
  <c r="AB4" i="6"/>
  <c r="AD4" i="6" s="1"/>
  <c r="Y4" i="6"/>
  <c r="X4" i="6"/>
  <c r="P4" i="6"/>
  <c r="O4" i="6"/>
  <c r="Q4" i="6" s="1"/>
  <c r="M4" i="6"/>
  <c r="H4" i="6"/>
  <c r="C4" i="6"/>
  <c r="AG3" i="6"/>
  <c r="AF3" i="6"/>
  <c r="W3" i="6"/>
  <c r="X3" i="6" s="1"/>
  <c r="V3" i="6"/>
  <c r="U3" i="6"/>
  <c r="T3" i="6"/>
  <c r="O3" i="6"/>
  <c r="G3" i="6"/>
  <c r="H3" i="6" s="1"/>
  <c r="F3" i="6"/>
  <c r="D3" i="6"/>
  <c r="C3" i="6"/>
  <c r="A2" i="6"/>
  <c r="A1" i="6"/>
  <c r="AB32" i="5"/>
  <c r="AD32" i="5" s="1"/>
  <c r="J32" i="5" s="1"/>
  <c r="K32" i="5" s="1"/>
  <c r="Y32" i="5"/>
  <c r="X32" i="5"/>
  <c r="V32" i="5"/>
  <c r="U32" i="5"/>
  <c r="T32" i="5"/>
  <c r="P32" i="5"/>
  <c r="O32" i="5"/>
  <c r="Q32" i="5" s="1"/>
  <c r="M32" i="5"/>
  <c r="I32" i="5"/>
  <c r="H32" i="5"/>
  <c r="C32" i="5"/>
  <c r="AB31" i="5"/>
  <c r="AD31" i="5" s="1"/>
  <c r="Y31" i="5"/>
  <c r="X31" i="5"/>
  <c r="P31" i="5"/>
  <c r="Q31" i="5" s="1"/>
  <c r="O31" i="5"/>
  <c r="M31" i="5"/>
  <c r="J31" i="5"/>
  <c r="H31" i="5"/>
  <c r="C31" i="5"/>
  <c r="AD30" i="5"/>
  <c r="J30" i="5" s="1"/>
  <c r="I30" i="5" s="1"/>
  <c r="AB30" i="5"/>
  <c r="Y30" i="5"/>
  <c r="X30" i="5"/>
  <c r="Q30" i="5"/>
  <c r="P30" i="5"/>
  <c r="O30" i="5"/>
  <c r="M30" i="5"/>
  <c r="K30" i="5"/>
  <c r="H30" i="5"/>
  <c r="C30" i="5"/>
  <c r="AB29" i="5"/>
  <c r="AD29" i="5" s="1"/>
  <c r="J29" i="5" s="1"/>
  <c r="Y29" i="5"/>
  <c r="X29" i="5"/>
  <c r="P29" i="5"/>
  <c r="O29" i="5"/>
  <c r="Q29" i="5" s="1"/>
  <c r="M29" i="5"/>
  <c r="H29" i="5"/>
  <c r="C29" i="5"/>
  <c r="AB28" i="5"/>
  <c r="AD28" i="5" s="1"/>
  <c r="J28" i="5" s="1"/>
  <c r="K28" i="5" s="1"/>
  <c r="Y28" i="5"/>
  <c r="X28" i="5"/>
  <c r="P28" i="5"/>
  <c r="O28" i="5"/>
  <c r="Q28" i="5" s="1"/>
  <c r="M28" i="5"/>
  <c r="I28" i="5"/>
  <c r="H28" i="5"/>
  <c r="C28" i="5"/>
  <c r="AB27" i="5"/>
  <c r="AD27" i="5" s="1"/>
  <c r="J27" i="5" s="1"/>
  <c r="Y27" i="5"/>
  <c r="X27" i="5"/>
  <c r="P27" i="5"/>
  <c r="O27" i="5"/>
  <c r="Q27" i="5" s="1"/>
  <c r="M27" i="5"/>
  <c r="H27" i="5"/>
  <c r="C27" i="5"/>
  <c r="AD26" i="5"/>
  <c r="J26" i="5" s="1"/>
  <c r="I26" i="5" s="1"/>
  <c r="AB26" i="5"/>
  <c r="Y26" i="5"/>
  <c r="X26" i="5"/>
  <c r="Q26" i="5"/>
  <c r="P26" i="5"/>
  <c r="O26" i="5"/>
  <c r="M26" i="5"/>
  <c r="K26" i="5"/>
  <c r="H26" i="5"/>
  <c r="C26" i="5"/>
  <c r="AB25" i="5"/>
  <c r="AD25" i="5" s="1"/>
  <c r="J25" i="5" s="1"/>
  <c r="Y25" i="5"/>
  <c r="X25" i="5"/>
  <c r="Q25" i="5"/>
  <c r="P25" i="5"/>
  <c r="O25" i="5"/>
  <c r="M25" i="5"/>
  <c r="H25" i="5"/>
  <c r="C25" i="5"/>
  <c r="AD24" i="5"/>
  <c r="J24" i="5" s="1"/>
  <c r="K24" i="5" s="1"/>
  <c r="AB24" i="5"/>
  <c r="Y24" i="5"/>
  <c r="X24" i="5"/>
  <c r="P24" i="5"/>
  <c r="O24" i="5"/>
  <c r="Q24" i="5" s="1"/>
  <c r="M24" i="5"/>
  <c r="H24" i="5"/>
  <c r="C24" i="5"/>
  <c r="AB23" i="5"/>
  <c r="AD23" i="5" s="1"/>
  <c r="Y23" i="5"/>
  <c r="X23" i="5"/>
  <c r="P23" i="5"/>
  <c r="Q23" i="5" s="1"/>
  <c r="O23" i="5"/>
  <c r="M23" i="5"/>
  <c r="J23" i="5"/>
  <c r="H23" i="5"/>
  <c r="C23" i="5"/>
  <c r="AD22" i="5"/>
  <c r="J22" i="5" s="1"/>
  <c r="I22" i="5" s="1"/>
  <c r="AB22" i="5"/>
  <c r="Y22" i="5"/>
  <c r="X22" i="5"/>
  <c r="Q22" i="5"/>
  <c r="P22" i="5"/>
  <c r="O22" i="5"/>
  <c r="M22" i="5"/>
  <c r="K22" i="5"/>
  <c r="H22" i="5"/>
  <c r="C22" i="5"/>
  <c r="AB21" i="5"/>
  <c r="AD21" i="5" s="1"/>
  <c r="J21" i="5" s="1"/>
  <c r="Y21" i="5"/>
  <c r="X21" i="5"/>
  <c r="P21" i="5"/>
  <c r="O21" i="5"/>
  <c r="Q21" i="5" s="1"/>
  <c r="M21" i="5"/>
  <c r="H21" i="5"/>
  <c r="C21" i="5"/>
  <c r="AB20" i="5"/>
  <c r="AD20" i="5" s="1"/>
  <c r="J20" i="5" s="1"/>
  <c r="K20" i="5" s="1"/>
  <c r="Y20" i="5"/>
  <c r="X20" i="5"/>
  <c r="P20" i="5"/>
  <c r="O20" i="5"/>
  <c r="Q20" i="5" s="1"/>
  <c r="M20" i="5"/>
  <c r="I20" i="5"/>
  <c r="H20" i="5"/>
  <c r="C20" i="5"/>
  <c r="AB19" i="5"/>
  <c r="AD19" i="5" s="1"/>
  <c r="J19" i="5" s="1"/>
  <c r="Y19" i="5"/>
  <c r="X19" i="5"/>
  <c r="P19" i="5"/>
  <c r="O19" i="5"/>
  <c r="Q19" i="5" s="1"/>
  <c r="M19" i="5"/>
  <c r="H19" i="5"/>
  <c r="C19" i="5"/>
  <c r="AD18" i="5"/>
  <c r="J18" i="5" s="1"/>
  <c r="I18" i="5" s="1"/>
  <c r="AB18" i="5"/>
  <c r="Y18" i="5"/>
  <c r="X18" i="5"/>
  <c r="Q18" i="5"/>
  <c r="P18" i="5"/>
  <c r="O18" i="5"/>
  <c r="M18" i="5"/>
  <c r="H18" i="5"/>
  <c r="C18" i="5"/>
  <c r="AB17" i="5"/>
  <c r="AD17" i="5" s="1"/>
  <c r="J17" i="5" s="1"/>
  <c r="Y17" i="5"/>
  <c r="X17" i="5"/>
  <c r="P17" i="5"/>
  <c r="Q17" i="5" s="1"/>
  <c r="O17" i="5"/>
  <c r="M17" i="5"/>
  <c r="H17" i="5"/>
  <c r="C17" i="5"/>
  <c r="AD16" i="5"/>
  <c r="J16" i="5" s="1"/>
  <c r="K16" i="5" s="1"/>
  <c r="AB16" i="5"/>
  <c r="Y16" i="5"/>
  <c r="X16" i="5"/>
  <c r="P16" i="5"/>
  <c r="O16" i="5"/>
  <c r="Q16" i="5" s="1"/>
  <c r="M16" i="5"/>
  <c r="H16" i="5"/>
  <c r="C16" i="5"/>
  <c r="AB15" i="5"/>
  <c r="AD15" i="5" s="1"/>
  <c r="Y15" i="5"/>
  <c r="X15" i="5"/>
  <c r="P15" i="5"/>
  <c r="O15" i="5"/>
  <c r="M15" i="5"/>
  <c r="J15" i="5"/>
  <c r="H15" i="5"/>
  <c r="C15" i="5"/>
  <c r="AD14" i="5"/>
  <c r="J14" i="5" s="1"/>
  <c r="I14" i="5" s="1"/>
  <c r="AB14" i="5"/>
  <c r="Y14" i="5"/>
  <c r="X14" i="5"/>
  <c r="Q14" i="5"/>
  <c r="P14" i="5"/>
  <c r="O14" i="5"/>
  <c r="M14" i="5"/>
  <c r="K14" i="5"/>
  <c r="H14" i="5"/>
  <c r="C14" i="5"/>
  <c r="AB13" i="5"/>
  <c r="AD13" i="5" s="1"/>
  <c r="J13" i="5" s="1"/>
  <c r="Y13" i="5"/>
  <c r="X13" i="5"/>
  <c r="P13" i="5"/>
  <c r="O13" i="5"/>
  <c r="Q13" i="5" s="1"/>
  <c r="M13" i="5"/>
  <c r="H13" i="5"/>
  <c r="C13" i="5"/>
  <c r="AB12" i="5"/>
  <c r="AD12" i="5" s="1"/>
  <c r="J12" i="5" s="1"/>
  <c r="K12" i="5" s="1"/>
  <c r="Y12" i="5"/>
  <c r="X12" i="5"/>
  <c r="P12" i="5"/>
  <c r="O12" i="5"/>
  <c r="Q12" i="5" s="1"/>
  <c r="M12" i="5"/>
  <c r="I12" i="5"/>
  <c r="H12" i="5"/>
  <c r="C12" i="5"/>
  <c r="AB11" i="5"/>
  <c r="AD11" i="5" s="1"/>
  <c r="Y11" i="5"/>
  <c r="X11" i="5"/>
  <c r="P11" i="5"/>
  <c r="O11" i="5"/>
  <c r="Q11" i="5" s="1"/>
  <c r="M11" i="5"/>
  <c r="J11" i="5"/>
  <c r="H11" i="5"/>
  <c r="C11" i="5"/>
  <c r="AD10" i="5"/>
  <c r="J10" i="5" s="1"/>
  <c r="I10" i="5" s="1"/>
  <c r="AB10" i="5"/>
  <c r="Y10" i="5"/>
  <c r="X10" i="5"/>
  <c r="Q10" i="5"/>
  <c r="P10" i="5"/>
  <c r="O10" i="5"/>
  <c r="M10" i="5"/>
  <c r="K10" i="5"/>
  <c r="H10" i="5"/>
  <c r="C10" i="5"/>
  <c r="AB9" i="5"/>
  <c r="AD9" i="5" s="1"/>
  <c r="J9" i="5" s="1"/>
  <c r="Y9" i="5"/>
  <c r="X9" i="5"/>
  <c r="P9" i="5"/>
  <c r="Q9" i="5" s="1"/>
  <c r="O9" i="5"/>
  <c r="M9" i="5"/>
  <c r="H9" i="5"/>
  <c r="C9" i="5"/>
  <c r="AD8" i="5"/>
  <c r="J8" i="5" s="1"/>
  <c r="K8" i="5" s="1"/>
  <c r="AB8" i="5"/>
  <c r="Y8" i="5"/>
  <c r="X8" i="5"/>
  <c r="P8" i="5"/>
  <c r="O8" i="5"/>
  <c r="Q8" i="5" s="1"/>
  <c r="M8" i="5"/>
  <c r="H8" i="5"/>
  <c r="C8" i="5"/>
  <c r="AB7" i="5"/>
  <c r="AD7" i="5" s="1"/>
  <c r="J7" i="5" s="1"/>
  <c r="Y7" i="5"/>
  <c r="X7" i="5"/>
  <c r="P7" i="5"/>
  <c r="O7" i="5"/>
  <c r="Q7" i="5" s="1"/>
  <c r="M7" i="5"/>
  <c r="H7" i="5"/>
  <c r="C7" i="5"/>
  <c r="AD6" i="5"/>
  <c r="J6" i="5" s="1"/>
  <c r="I6" i="5" s="1"/>
  <c r="AB6" i="5"/>
  <c r="Y6" i="5"/>
  <c r="X6" i="5"/>
  <c r="Q6" i="5"/>
  <c r="P6" i="5"/>
  <c r="O6" i="5"/>
  <c r="M6" i="5"/>
  <c r="K6" i="5"/>
  <c r="H6" i="5"/>
  <c r="C6" i="5"/>
  <c r="AB5" i="5"/>
  <c r="AD5" i="5" s="1"/>
  <c r="J5" i="5" s="1"/>
  <c r="Y5" i="5"/>
  <c r="X5" i="5"/>
  <c r="P5" i="5"/>
  <c r="O5" i="5"/>
  <c r="Q5" i="5" s="1"/>
  <c r="M5" i="5"/>
  <c r="H5" i="5"/>
  <c r="C5" i="5"/>
  <c r="AB4" i="5"/>
  <c r="AD4" i="5" s="1"/>
  <c r="Y4" i="5"/>
  <c r="X4" i="5"/>
  <c r="P4" i="5"/>
  <c r="O4" i="5"/>
  <c r="Q4" i="5" s="1"/>
  <c r="M4" i="5"/>
  <c r="H4" i="5"/>
  <c r="C4" i="5"/>
  <c r="AG3" i="5"/>
  <c r="AF3" i="5"/>
  <c r="W3" i="5"/>
  <c r="V3" i="5"/>
  <c r="U3" i="5"/>
  <c r="T3" i="5"/>
  <c r="O3" i="5"/>
  <c r="G3" i="5"/>
  <c r="F3" i="5"/>
  <c r="D3" i="5"/>
  <c r="C3" i="5"/>
  <c r="A2" i="5"/>
  <c r="A1" i="5"/>
  <c r="AB32" i="4"/>
  <c r="AD32" i="4" s="1"/>
  <c r="J32" i="4" s="1"/>
  <c r="K32" i="4" s="1"/>
  <c r="Y32" i="4"/>
  <c r="X32" i="4"/>
  <c r="V32" i="4"/>
  <c r="U32" i="4"/>
  <c r="T32" i="4"/>
  <c r="P32" i="4"/>
  <c r="O32" i="4"/>
  <c r="Q32" i="4" s="1"/>
  <c r="M32" i="4"/>
  <c r="H32" i="4"/>
  <c r="C32" i="4"/>
  <c r="AB31" i="4"/>
  <c r="AD31" i="4" s="1"/>
  <c r="Y31" i="4"/>
  <c r="X31" i="4"/>
  <c r="P31" i="4"/>
  <c r="Q31" i="4" s="1"/>
  <c r="O31" i="4"/>
  <c r="M31" i="4"/>
  <c r="J31" i="4"/>
  <c r="K31" i="4" s="1"/>
  <c r="I31" i="4"/>
  <c r="H31" i="4"/>
  <c r="C31" i="4"/>
  <c r="AD30" i="4"/>
  <c r="J30" i="4" s="1"/>
  <c r="I30" i="4" s="1"/>
  <c r="AB30" i="4"/>
  <c r="Y30" i="4"/>
  <c r="X30" i="4"/>
  <c r="P30" i="4"/>
  <c r="Q30" i="4" s="1"/>
  <c r="O30" i="4"/>
  <c r="M30" i="4"/>
  <c r="K30" i="4"/>
  <c r="H30" i="4"/>
  <c r="C30" i="4"/>
  <c r="AB29" i="4"/>
  <c r="AD29" i="4" s="1"/>
  <c r="J29" i="4" s="1"/>
  <c r="Y29" i="4"/>
  <c r="X29" i="4"/>
  <c r="P29" i="4"/>
  <c r="O29" i="4"/>
  <c r="Q29" i="4" s="1"/>
  <c r="M29" i="4"/>
  <c r="H29" i="4"/>
  <c r="C29" i="4"/>
  <c r="AB28" i="4"/>
  <c r="AD28" i="4" s="1"/>
  <c r="J28" i="4" s="1"/>
  <c r="K28" i="4" s="1"/>
  <c r="Y28" i="4"/>
  <c r="X28" i="4"/>
  <c r="Q28" i="4"/>
  <c r="P28" i="4"/>
  <c r="O28" i="4"/>
  <c r="M28" i="4"/>
  <c r="I28" i="4"/>
  <c r="H28" i="4"/>
  <c r="C28" i="4"/>
  <c r="AB27" i="4"/>
  <c r="AD27" i="4" s="1"/>
  <c r="J27" i="4" s="1"/>
  <c r="Y27" i="4"/>
  <c r="X27" i="4"/>
  <c r="P27" i="4"/>
  <c r="O27" i="4"/>
  <c r="Q27" i="4" s="1"/>
  <c r="M27" i="4"/>
  <c r="H27" i="4"/>
  <c r="C27" i="4"/>
  <c r="AB26" i="4"/>
  <c r="AD26" i="4" s="1"/>
  <c r="J26" i="4" s="1"/>
  <c r="Y26" i="4"/>
  <c r="X26" i="4"/>
  <c r="P26" i="4"/>
  <c r="Q26" i="4" s="1"/>
  <c r="O26" i="4"/>
  <c r="M26" i="4"/>
  <c r="H26" i="4"/>
  <c r="C26" i="4"/>
  <c r="AD25" i="4"/>
  <c r="J25" i="4" s="1"/>
  <c r="AB25" i="4"/>
  <c r="Y25" i="4"/>
  <c r="X25" i="4"/>
  <c r="Q25" i="4"/>
  <c r="P25" i="4"/>
  <c r="O25" i="4"/>
  <c r="M25" i="4"/>
  <c r="H25" i="4"/>
  <c r="C25" i="4"/>
  <c r="AB24" i="4"/>
  <c r="AD24" i="4" s="1"/>
  <c r="J24" i="4" s="1"/>
  <c r="Y24" i="4"/>
  <c r="X24" i="4"/>
  <c r="P24" i="4"/>
  <c r="O24" i="4"/>
  <c r="Q24" i="4" s="1"/>
  <c r="M24" i="4"/>
  <c r="H24" i="4"/>
  <c r="C24" i="4"/>
  <c r="AB23" i="4"/>
  <c r="AD23" i="4" s="1"/>
  <c r="J23" i="4" s="1"/>
  <c r="Y23" i="4"/>
  <c r="X23" i="4"/>
  <c r="P23" i="4"/>
  <c r="O23" i="4"/>
  <c r="Q23" i="4" s="1"/>
  <c r="M23" i="4"/>
  <c r="H23" i="4"/>
  <c r="C23" i="4"/>
  <c r="AB22" i="4"/>
  <c r="AD22" i="4" s="1"/>
  <c r="J22" i="4" s="1"/>
  <c r="Y22" i="4"/>
  <c r="X22" i="4"/>
  <c r="P22" i="4"/>
  <c r="Q22" i="4" s="1"/>
  <c r="O22" i="4"/>
  <c r="M22" i="4"/>
  <c r="H22" i="4"/>
  <c r="C22" i="4"/>
  <c r="AD21" i="4"/>
  <c r="J21" i="4" s="1"/>
  <c r="AB21" i="4"/>
  <c r="Y21" i="4"/>
  <c r="X21" i="4"/>
  <c r="Q21" i="4"/>
  <c r="P21" i="4"/>
  <c r="O21" i="4"/>
  <c r="M21" i="4"/>
  <c r="H21" i="4"/>
  <c r="C21" i="4"/>
  <c r="AB20" i="4"/>
  <c r="AD20" i="4" s="1"/>
  <c r="J20" i="4" s="1"/>
  <c r="Y20" i="4"/>
  <c r="X20" i="4"/>
  <c r="P20" i="4"/>
  <c r="O20" i="4"/>
  <c r="Q20" i="4" s="1"/>
  <c r="M20" i="4"/>
  <c r="H20" i="4"/>
  <c r="C20" i="4"/>
  <c r="AB19" i="4"/>
  <c r="AD19" i="4" s="1"/>
  <c r="J19" i="4" s="1"/>
  <c r="Y19" i="4"/>
  <c r="X19" i="4"/>
  <c r="P19" i="4"/>
  <c r="O19" i="4"/>
  <c r="Q19" i="4" s="1"/>
  <c r="M19" i="4"/>
  <c r="H19" i="4"/>
  <c r="C19" i="4"/>
  <c r="AB18" i="4"/>
  <c r="AD18" i="4" s="1"/>
  <c r="J18" i="4" s="1"/>
  <c r="Y18" i="4"/>
  <c r="X18" i="4"/>
  <c r="P18" i="4"/>
  <c r="Q18" i="4" s="1"/>
  <c r="O18" i="4"/>
  <c r="M18" i="4"/>
  <c r="H18" i="4"/>
  <c r="C18" i="4"/>
  <c r="AD17" i="4"/>
  <c r="J17" i="4" s="1"/>
  <c r="AB17" i="4"/>
  <c r="Y17" i="4"/>
  <c r="X17" i="4"/>
  <c r="Q17" i="4"/>
  <c r="P17" i="4"/>
  <c r="O17" i="4"/>
  <c r="M17" i="4"/>
  <c r="H17" i="4"/>
  <c r="C17" i="4"/>
  <c r="AB16" i="4"/>
  <c r="AD16" i="4" s="1"/>
  <c r="J16" i="4" s="1"/>
  <c r="Y16" i="4"/>
  <c r="X16" i="4"/>
  <c r="P16" i="4"/>
  <c r="O16" i="4"/>
  <c r="Q16" i="4" s="1"/>
  <c r="M16" i="4"/>
  <c r="H16" i="4"/>
  <c r="C16" i="4"/>
  <c r="AB15" i="4"/>
  <c r="AD15" i="4" s="1"/>
  <c r="J15" i="4" s="1"/>
  <c r="Y15" i="4"/>
  <c r="X15" i="4"/>
  <c r="P15" i="4"/>
  <c r="O15" i="4"/>
  <c r="Q15" i="4" s="1"/>
  <c r="M15" i="4"/>
  <c r="H15" i="4"/>
  <c r="C15" i="4"/>
  <c r="AB14" i="4"/>
  <c r="AD14" i="4" s="1"/>
  <c r="J14" i="4" s="1"/>
  <c r="Y14" i="4"/>
  <c r="X14" i="4"/>
  <c r="P14" i="4"/>
  <c r="Q14" i="4" s="1"/>
  <c r="O14" i="4"/>
  <c r="M14" i="4"/>
  <c r="H14" i="4"/>
  <c r="C14" i="4"/>
  <c r="AD13" i="4"/>
  <c r="J13" i="4" s="1"/>
  <c r="AB13" i="4"/>
  <c r="Y13" i="4"/>
  <c r="X13" i="4"/>
  <c r="Q13" i="4"/>
  <c r="P13" i="4"/>
  <c r="O13" i="4"/>
  <c r="M13" i="4"/>
  <c r="H13" i="4"/>
  <c r="C13" i="4"/>
  <c r="AB12" i="4"/>
  <c r="AD12" i="4" s="1"/>
  <c r="J12" i="4" s="1"/>
  <c r="Y12" i="4"/>
  <c r="X12" i="4"/>
  <c r="P12" i="4"/>
  <c r="O12" i="4"/>
  <c r="Q12" i="4" s="1"/>
  <c r="M12" i="4"/>
  <c r="H12" i="4"/>
  <c r="C12" i="4"/>
  <c r="AB11" i="4"/>
  <c r="AD11" i="4" s="1"/>
  <c r="J11" i="4" s="1"/>
  <c r="Y11" i="4"/>
  <c r="X11" i="4"/>
  <c r="P11" i="4"/>
  <c r="O11" i="4"/>
  <c r="Q11" i="4" s="1"/>
  <c r="M11" i="4"/>
  <c r="H11" i="4"/>
  <c r="C11" i="4"/>
  <c r="AB10" i="4"/>
  <c r="AD10" i="4" s="1"/>
  <c r="J10" i="4" s="1"/>
  <c r="Y10" i="4"/>
  <c r="X10" i="4"/>
  <c r="P10" i="4"/>
  <c r="Q10" i="4" s="1"/>
  <c r="O10" i="4"/>
  <c r="M10" i="4"/>
  <c r="H10" i="4"/>
  <c r="C10" i="4"/>
  <c r="AD9" i="4"/>
  <c r="J9" i="4" s="1"/>
  <c r="AB9" i="4"/>
  <c r="Y9" i="4"/>
  <c r="X9" i="4"/>
  <c r="Q9" i="4"/>
  <c r="P9" i="4"/>
  <c r="O9" i="4"/>
  <c r="M9" i="4"/>
  <c r="H9" i="4"/>
  <c r="C9" i="4"/>
  <c r="AB8" i="4"/>
  <c r="AD8" i="4" s="1"/>
  <c r="J8" i="4" s="1"/>
  <c r="Y8" i="4"/>
  <c r="X8" i="4"/>
  <c r="P8" i="4"/>
  <c r="O8" i="4"/>
  <c r="Q8" i="4" s="1"/>
  <c r="M8" i="4"/>
  <c r="H8" i="4"/>
  <c r="C8" i="4"/>
  <c r="AB7" i="4"/>
  <c r="AD7" i="4" s="1"/>
  <c r="J7" i="4" s="1"/>
  <c r="Y7" i="4"/>
  <c r="X7" i="4"/>
  <c r="P7" i="4"/>
  <c r="O7" i="4"/>
  <c r="Q7" i="4" s="1"/>
  <c r="M7" i="4"/>
  <c r="H7" i="4"/>
  <c r="C7" i="4"/>
  <c r="AB6" i="4"/>
  <c r="AD6" i="4" s="1"/>
  <c r="J6" i="4" s="1"/>
  <c r="Y6" i="4"/>
  <c r="X6" i="4"/>
  <c r="P6" i="4"/>
  <c r="Q6" i="4" s="1"/>
  <c r="O6" i="4"/>
  <c r="M6" i="4"/>
  <c r="H6" i="4"/>
  <c r="C6" i="4"/>
  <c r="AD5" i="4"/>
  <c r="J5" i="4" s="1"/>
  <c r="AB5" i="4"/>
  <c r="Y5" i="4"/>
  <c r="X5" i="4"/>
  <c r="Q5" i="4"/>
  <c r="P5" i="4"/>
  <c r="O5" i="4"/>
  <c r="M5" i="4"/>
  <c r="H5" i="4"/>
  <c r="C5" i="4"/>
  <c r="AB4" i="4"/>
  <c r="AD4" i="4" s="1"/>
  <c r="Y4" i="4"/>
  <c r="X4" i="4"/>
  <c r="P4" i="4"/>
  <c r="O4" i="4"/>
  <c r="Q4" i="4" s="1"/>
  <c r="M4" i="4"/>
  <c r="H4" i="4"/>
  <c r="C4" i="4"/>
  <c r="AG3" i="4"/>
  <c r="AF3" i="4"/>
  <c r="W3" i="4"/>
  <c r="X3" i="4" s="1"/>
  <c r="V3" i="4"/>
  <c r="U3" i="4"/>
  <c r="T3" i="4"/>
  <c r="O3" i="4"/>
  <c r="G3" i="4"/>
  <c r="H3" i="4" s="1"/>
  <c r="F3" i="4"/>
  <c r="D3" i="4"/>
  <c r="C3" i="4"/>
  <c r="A2" i="4"/>
  <c r="A1" i="4"/>
  <c r="AB32" i="3"/>
  <c r="AD32" i="3" s="1"/>
  <c r="J32" i="3" s="1"/>
  <c r="Y32" i="3"/>
  <c r="X32" i="3"/>
  <c r="V32" i="3"/>
  <c r="U32" i="3"/>
  <c r="T32" i="3"/>
  <c r="P32" i="3"/>
  <c r="O32" i="3"/>
  <c r="Q32" i="3" s="1"/>
  <c r="M32" i="3"/>
  <c r="H32" i="3"/>
  <c r="C32" i="3"/>
  <c r="AB31" i="3"/>
  <c r="AD31" i="3" s="1"/>
  <c r="J31" i="3" s="1"/>
  <c r="Y31" i="3"/>
  <c r="X31" i="3"/>
  <c r="P31" i="3"/>
  <c r="O31" i="3"/>
  <c r="Q31" i="3" s="1"/>
  <c r="M31" i="3"/>
  <c r="H31" i="3"/>
  <c r="C31" i="3"/>
  <c r="AB30" i="3"/>
  <c r="AD30" i="3" s="1"/>
  <c r="J30" i="3" s="1"/>
  <c r="Y30" i="3"/>
  <c r="X30" i="3"/>
  <c r="P30" i="3"/>
  <c r="Q30" i="3" s="1"/>
  <c r="O30" i="3"/>
  <c r="M30" i="3"/>
  <c r="H30" i="3"/>
  <c r="C30" i="3"/>
  <c r="AD29" i="3"/>
  <c r="J29" i="3" s="1"/>
  <c r="AB29" i="3"/>
  <c r="Y29" i="3"/>
  <c r="X29" i="3"/>
  <c r="Q29" i="3"/>
  <c r="P29" i="3"/>
  <c r="O29" i="3"/>
  <c r="M29" i="3"/>
  <c r="H29" i="3"/>
  <c r="C29" i="3"/>
  <c r="AB28" i="3"/>
  <c r="AD28" i="3" s="1"/>
  <c r="J28" i="3" s="1"/>
  <c r="Y28" i="3"/>
  <c r="X28" i="3"/>
  <c r="P28" i="3"/>
  <c r="O28" i="3"/>
  <c r="Q28" i="3" s="1"/>
  <c r="M28" i="3"/>
  <c r="H28" i="3"/>
  <c r="C28" i="3"/>
  <c r="AB27" i="3"/>
  <c r="AD27" i="3" s="1"/>
  <c r="J27" i="3" s="1"/>
  <c r="Y27" i="3"/>
  <c r="X27" i="3"/>
  <c r="P27" i="3"/>
  <c r="O27" i="3"/>
  <c r="Q27" i="3" s="1"/>
  <c r="M27" i="3"/>
  <c r="H27" i="3"/>
  <c r="C27" i="3"/>
  <c r="AB26" i="3"/>
  <c r="AD26" i="3" s="1"/>
  <c r="J26" i="3" s="1"/>
  <c r="Y26" i="3"/>
  <c r="X26" i="3"/>
  <c r="P26" i="3"/>
  <c r="Q26" i="3" s="1"/>
  <c r="O26" i="3"/>
  <c r="M26" i="3"/>
  <c r="H26" i="3"/>
  <c r="C26" i="3"/>
  <c r="AD25" i="3"/>
  <c r="J25" i="3" s="1"/>
  <c r="AB25" i="3"/>
  <c r="Y25" i="3"/>
  <c r="X25" i="3"/>
  <c r="Q25" i="3"/>
  <c r="P25" i="3"/>
  <c r="O25" i="3"/>
  <c r="M25" i="3"/>
  <c r="H25" i="3"/>
  <c r="C25" i="3"/>
  <c r="AB24" i="3"/>
  <c r="AD24" i="3" s="1"/>
  <c r="J24" i="3" s="1"/>
  <c r="Y24" i="3"/>
  <c r="X24" i="3"/>
  <c r="P24" i="3"/>
  <c r="O24" i="3"/>
  <c r="Q24" i="3" s="1"/>
  <c r="M24" i="3"/>
  <c r="H24" i="3"/>
  <c r="C24" i="3"/>
  <c r="AB23" i="3"/>
  <c r="AD23" i="3" s="1"/>
  <c r="J23" i="3" s="1"/>
  <c r="Y23" i="3"/>
  <c r="X23" i="3"/>
  <c r="P23" i="3"/>
  <c r="O23" i="3"/>
  <c r="Q23" i="3" s="1"/>
  <c r="M23" i="3"/>
  <c r="H23" i="3"/>
  <c r="C23" i="3"/>
  <c r="AB22" i="3"/>
  <c r="AD22" i="3" s="1"/>
  <c r="J22" i="3" s="1"/>
  <c r="Y22" i="3"/>
  <c r="X22" i="3"/>
  <c r="P22" i="3"/>
  <c r="Q22" i="3" s="1"/>
  <c r="O22" i="3"/>
  <c r="M22" i="3"/>
  <c r="H22" i="3"/>
  <c r="C22" i="3"/>
  <c r="AD21" i="3"/>
  <c r="J21" i="3" s="1"/>
  <c r="AB21" i="3"/>
  <c r="Y21" i="3"/>
  <c r="X21" i="3"/>
  <c r="Q21" i="3"/>
  <c r="P21" i="3"/>
  <c r="O21" i="3"/>
  <c r="M21" i="3"/>
  <c r="H21" i="3"/>
  <c r="C21" i="3"/>
  <c r="AB20" i="3"/>
  <c r="AD20" i="3" s="1"/>
  <c r="J20" i="3" s="1"/>
  <c r="Y20" i="3"/>
  <c r="X20" i="3"/>
  <c r="P20" i="3"/>
  <c r="O20" i="3"/>
  <c r="Q20" i="3" s="1"/>
  <c r="M20" i="3"/>
  <c r="H20" i="3"/>
  <c r="C20" i="3"/>
  <c r="AB19" i="3"/>
  <c r="AD19" i="3" s="1"/>
  <c r="J19" i="3" s="1"/>
  <c r="Y19" i="3"/>
  <c r="X19" i="3"/>
  <c r="P19" i="3"/>
  <c r="O19" i="3"/>
  <c r="Q19" i="3" s="1"/>
  <c r="M19" i="3"/>
  <c r="H19" i="3"/>
  <c r="C19" i="3"/>
  <c r="AB18" i="3"/>
  <c r="AD18" i="3" s="1"/>
  <c r="J18" i="3" s="1"/>
  <c r="Y18" i="3"/>
  <c r="X18" i="3"/>
  <c r="P18" i="3"/>
  <c r="Q18" i="3" s="1"/>
  <c r="O18" i="3"/>
  <c r="M18" i="3"/>
  <c r="H18" i="3"/>
  <c r="C18" i="3"/>
  <c r="AD17" i="3"/>
  <c r="J17" i="3" s="1"/>
  <c r="AB17" i="3"/>
  <c r="Y17" i="3"/>
  <c r="X17" i="3"/>
  <c r="Q17" i="3"/>
  <c r="P17" i="3"/>
  <c r="O17" i="3"/>
  <c r="M17" i="3"/>
  <c r="H17" i="3"/>
  <c r="C17" i="3"/>
  <c r="AB16" i="3"/>
  <c r="AD16" i="3" s="1"/>
  <c r="J16" i="3" s="1"/>
  <c r="Y16" i="3"/>
  <c r="X16" i="3"/>
  <c r="P16" i="3"/>
  <c r="O16" i="3"/>
  <c r="Q16" i="3" s="1"/>
  <c r="M16" i="3"/>
  <c r="H16" i="3"/>
  <c r="C16" i="3"/>
  <c r="AB15" i="3"/>
  <c r="AD15" i="3" s="1"/>
  <c r="J15" i="3" s="1"/>
  <c r="Y15" i="3"/>
  <c r="X15" i="3"/>
  <c r="P15" i="3"/>
  <c r="O15" i="3"/>
  <c r="Q15" i="3" s="1"/>
  <c r="M15" i="3"/>
  <c r="H15" i="3"/>
  <c r="C15" i="3"/>
  <c r="AB14" i="3"/>
  <c r="AD14" i="3" s="1"/>
  <c r="J14" i="3" s="1"/>
  <c r="Y14" i="3"/>
  <c r="X14" i="3"/>
  <c r="P14" i="3"/>
  <c r="Q14" i="3" s="1"/>
  <c r="O14" i="3"/>
  <c r="M14" i="3"/>
  <c r="H14" i="3"/>
  <c r="C14" i="3"/>
  <c r="AD13" i="3"/>
  <c r="J13" i="3" s="1"/>
  <c r="AB13" i="3"/>
  <c r="Y13" i="3"/>
  <c r="X13" i="3"/>
  <c r="Q13" i="3"/>
  <c r="P13" i="3"/>
  <c r="O13" i="3"/>
  <c r="M13" i="3"/>
  <c r="H13" i="3"/>
  <c r="C13" i="3"/>
  <c r="AB12" i="3"/>
  <c r="AD12" i="3" s="1"/>
  <c r="J12" i="3" s="1"/>
  <c r="Y12" i="3"/>
  <c r="X12" i="3"/>
  <c r="P12" i="3"/>
  <c r="O12" i="3"/>
  <c r="Q12" i="3" s="1"/>
  <c r="M12" i="3"/>
  <c r="H12" i="3"/>
  <c r="C12" i="3"/>
  <c r="AB11" i="3"/>
  <c r="AD11" i="3" s="1"/>
  <c r="J11" i="3" s="1"/>
  <c r="Y11" i="3"/>
  <c r="X11" i="3"/>
  <c r="P11" i="3"/>
  <c r="O11" i="3"/>
  <c r="Q11" i="3" s="1"/>
  <c r="M11" i="3"/>
  <c r="H11" i="3"/>
  <c r="C11" i="3"/>
  <c r="AB10" i="3"/>
  <c r="AD10" i="3" s="1"/>
  <c r="J10" i="3" s="1"/>
  <c r="Y10" i="3"/>
  <c r="X10" i="3"/>
  <c r="P10" i="3"/>
  <c r="Q10" i="3" s="1"/>
  <c r="O10" i="3"/>
  <c r="M10" i="3"/>
  <c r="H10" i="3"/>
  <c r="C10" i="3"/>
  <c r="AD9" i="3"/>
  <c r="J9" i="3" s="1"/>
  <c r="AB9" i="3"/>
  <c r="Y9" i="3"/>
  <c r="X9" i="3"/>
  <c r="Q9" i="3"/>
  <c r="P9" i="3"/>
  <c r="O9" i="3"/>
  <c r="M9" i="3"/>
  <c r="H9" i="3"/>
  <c r="C9" i="3"/>
  <c r="AB8" i="3"/>
  <c r="AD8" i="3" s="1"/>
  <c r="J8" i="3" s="1"/>
  <c r="Y8" i="3"/>
  <c r="X8" i="3"/>
  <c r="P8" i="3"/>
  <c r="O8" i="3"/>
  <c r="Q8" i="3" s="1"/>
  <c r="M8" i="3"/>
  <c r="H8" i="3"/>
  <c r="C8" i="3"/>
  <c r="AB7" i="3"/>
  <c r="AD7" i="3" s="1"/>
  <c r="J7" i="3" s="1"/>
  <c r="Y7" i="3"/>
  <c r="X7" i="3"/>
  <c r="P7" i="3"/>
  <c r="O7" i="3"/>
  <c r="Q7" i="3" s="1"/>
  <c r="M7" i="3"/>
  <c r="H7" i="3"/>
  <c r="C7" i="3"/>
  <c r="AB6" i="3"/>
  <c r="AD6" i="3" s="1"/>
  <c r="J6" i="3" s="1"/>
  <c r="Y6" i="3"/>
  <c r="X6" i="3"/>
  <c r="P6" i="3"/>
  <c r="Q6" i="3" s="1"/>
  <c r="O6" i="3"/>
  <c r="M6" i="3"/>
  <c r="H6" i="3"/>
  <c r="C6" i="3"/>
  <c r="AD5" i="3"/>
  <c r="J5" i="3" s="1"/>
  <c r="AB5" i="3"/>
  <c r="Y5" i="3"/>
  <c r="X5" i="3"/>
  <c r="Q5" i="3"/>
  <c r="P5" i="3"/>
  <c r="O5" i="3"/>
  <c r="M5" i="3"/>
  <c r="H5" i="3"/>
  <c r="C5" i="3"/>
  <c r="AB4" i="3"/>
  <c r="AD4" i="3" s="1"/>
  <c r="Y4" i="3"/>
  <c r="X4" i="3"/>
  <c r="P4" i="3"/>
  <c r="O4" i="3"/>
  <c r="Q4" i="3" s="1"/>
  <c r="M4" i="3"/>
  <c r="H4" i="3"/>
  <c r="C4" i="3"/>
  <c r="AG3" i="3"/>
  <c r="AF3" i="3"/>
  <c r="W3" i="3"/>
  <c r="X3" i="3" s="1"/>
  <c r="V3" i="3"/>
  <c r="U3" i="3"/>
  <c r="T3" i="3"/>
  <c r="O3" i="3"/>
  <c r="G3" i="3"/>
  <c r="H3" i="3" s="1"/>
  <c r="F3" i="3"/>
  <c r="D3" i="3"/>
  <c r="C3" i="3"/>
  <c r="A2" i="3"/>
  <c r="A1" i="3"/>
  <c r="AB32" i="2"/>
  <c r="AD32" i="2" s="1"/>
  <c r="J32" i="2" s="1"/>
  <c r="Y32" i="2"/>
  <c r="X32" i="2"/>
  <c r="V32" i="2"/>
  <c r="U32" i="2"/>
  <c r="T32" i="2"/>
  <c r="P32" i="2"/>
  <c r="O32" i="2"/>
  <c r="Q32" i="2" s="1"/>
  <c r="M32" i="2"/>
  <c r="H32" i="2"/>
  <c r="C32" i="2"/>
  <c r="AB31" i="2"/>
  <c r="AD31" i="2" s="1"/>
  <c r="J31" i="2" s="1"/>
  <c r="Y31" i="2"/>
  <c r="X31" i="2"/>
  <c r="P31" i="2"/>
  <c r="O31" i="2"/>
  <c r="Q31" i="2" s="1"/>
  <c r="M31" i="2"/>
  <c r="H31" i="2"/>
  <c r="C31" i="2"/>
  <c r="AB30" i="2"/>
  <c r="AD30" i="2" s="1"/>
  <c r="J30" i="2" s="1"/>
  <c r="Y30" i="2"/>
  <c r="X30" i="2"/>
  <c r="P30" i="2"/>
  <c r="Q30" i="2" s="1"/>
  <c r="O30" i="2"/>
  <c r="M30" i="2"/>
  <c r="H30" i="2"/>
  <c r="C30" i="2"/>
  <c r="AD29" i="2"/>
  <c r="J29" i="2" s="1"/>
  <c r="AB29" i="2"/>
  <c r="Y29" i="2"/>
  <c r="X29" i="2"/>
  <c r="Q29" i="2"/>
  <c r="P29" i="2"/>
  <c r="O29" i="2"/>
  <c r="M29" i="2"/>
  <c r="H29" i="2"/>
  <c r="C29" i="2"/>
  <c r="AB28" i="2"/>
  <c r="AD28" i="2" s="1"/>
  <c r="J28" i="2" s="1"/>
  <c r="Y28" i="2"/>
  <c r="X28" i="2"/>
  <c r="P28" i="2"/>
  <c r="O28" i="2"/>
  <c r="Q28" i="2" s="1"/>
  <c r="M28" i="2"/>
  <c r="H28" i="2"/>
  <c r="C28" i="2"/>
  <c r="AD27" i="2"/>
  <c r="J27" i="2" s="1"/>
  <c r="AB27" i="2"/>
  <c r="Y27" i="2"/>
  <c r="X27" i="2"/>
  <c r="P27" i="2"/>
  <c r="O27" i="2"/>
  <c r="Q27" i="2" s="1"/>
  <c r="M27" i="2"/>
  <c r="H27" i="2"/>
  <c r="C27" i="2"/>
  <c r="AB26" i="2"/>
  <c r="AD26" i="2" s="1"/>
  <c r="J26" i="2" s="1"/>
  <c r="Y26" i="2"/>
  <c r="X26" i="2"/>
  <c r="P26" i="2"/>
  <c r="Q26" i="2" s="1"/>
  <c r="O26" i="2"/>
  <c r="M26" i="2"/>
  <c r="H26" i="2"/>
  <c r="C26" i="2"/>
  <c r="AD25" i="2"/>
  <c r="J25" i="2" s="1"/>
  <c r="AB25" i="2"/>
  <c r="Y25" i="2"/>
  <c r="X25" i="2"/>
  <c r="Q25" i="2"/>
  <c r="P25" i="2"/>
  <c r="O25" i="2"/>
  <c r="M25" i="2"/>
  <c r="H25" i="2"/>
  <c r="C25" i="2"/>
  <c r="AB24" i="2"/>
  <c r="AD24" i="2" s="1"/>
  <c r="J24" i="2" s="1"/>
  <c r="Y24" i="2"/>
  <c r="X24" i="2"/>
  <c r="P24" i="2"/>
  <c r="O24" i="2"/>
  <c r="Q24" i="2" s="1"/>
  <c r="M24" i="2"/>
  <c r="H24" i="2"/>
  <c r="C24" i="2"/>
  <c r="AB23" i="2"/>
  <c r="AD23" i="2" s="1"/>
  <c r="J23" i="2" s="1"/>
  <c r="Y23" i="2"/>
  <c r="X23" i="2"/>
  <c r="P23" i="2"/>
  <c r="O23" i="2"/>
  <c r="Q23" i="2" s="1"/>
  <c r="M23" i="2"/>
  <c r="H23" i="2"/>
  <c r="C23" i="2"/>
  <c r="AB22" i="2"/>
  <c r="AD22" i="2" s="1"/>
  <c r="J22" i="2" s="1"/>
  <c r="Y22" i="2"/>
  <c r="X22" i="2"/>
  <c r="P22" i="2"/>
  <c r="Q22" i="2" s="1"/>
  <c r="O22" i="2"/>
  <c r="M22" i="2"/>
  <c r="H22" i="2"/>
  <c r="C22" i="2"/>
  <c r="AD21" i="2"/>
  <c r="J21" i="2" s="1"/>
  <c r="AB21" i="2"/>
  <c r="Y21" i="2"/>
  <c r="X21" i="2"/>
  <c r="Q21" i="2"/>
  <c r="P21" i="2"/>
  <c r="O21" i="2"/>
  <c r="M21" i="2"/>
  <c r="H21" i="2"/>
  <c r="C21" i="2"/>
  <c r="AB20" i="2"/>
  <c r="AD20" i="2" s="1"/>
  <c r="J20" i="2" s="1"/>
  <c r="Y20" i="2"/>
  <c r="X20" i="2"/>
  <c r="P20" i="2"/>
  <c r="O20" i="2"/>
  <c r="Q20" i="2" s="1"/>
  <c r="M20" i="2"/>
  <c r="H20" i="2"/>
  <c r="C20" i="2"/>
  <c r="AD19" i="2"/>
  <c r="J19" i="2" s="1"/>
  <c r="AB19" i="2"/>
  <c r="Y19" i="2"/>
  <c r="X19" i="2"/>
  <c r="P19" i="2"/>
  <c r="O19" i="2"/>
  <c r="Q19" i="2" s="1"/>
  <c r="M19" i="2"/>
  <c r="H19" i="2"/>
  <c r="C19" i="2"/>
  <c r="AB18" i="2"/>
  <c r="AD18" i="2" s="1"/>
  <c r="J18" i="2" s="1"/>
  <c r="Y18" i="2"/>
  <c r="X18" i="2"/>
  <c r="P18" i="2"/>
  <c r="Q18" i="2" s="1"/>
  <c r="O18" i="2"/>
  <c r="M18" i="2"/>
  <c r="H18" i="2"/>
  <c r="C18" i="2"/>
  <c r="AD17" i="2"/>
  <c r="J17" i="2" s="1"/>
  <c r="AB17" i="2"/>
  <c r="Y17" i="2"/>
  <c r="X17" i="2"/>
  <c r="Q17" i="2"/>
  <c r="P17" i="2"/>
  <c r="O17" i="2"/>
  <c r="M17" i="2"/>
  <c r="H17" i="2"/>
  <c r="C17" i="2"/>
  <c r="AB16" i="2"/>
  <c r="AD16" i="2" s="1"/>
  <c r="J16" i="2" s="1"/>
  <c r="Y16" i="2"/>
  <c r="X16" i="2"/>
  <c r="P16" i="2"/>
  <c r="O16" i="2"/>
  <c r="Q16" i="2" s="1"/>
  <c r="M16" i="2"/>
  <c r="H16" i="2"/>
  <c r="C16" i="2"/>
  <c r="AB15" i="2"/>
  <c r="AD15" i="2" s="1"/>
  <c r="J15" i="2" s="1"/>
  <c r="Y15" i="2"/>
  <c r="X15" i="2"/>
  <c r="P15" i="2"/>
  <c r="O15" i="2"/>
  <c r="Q15" i="2" s="1"/>
  <c r="M15" i="2"/>
  <c r="H15" i="2"/>
  <c r="C15" i="2"/>
  <c r="AB14" i="2"/>
  <c r="AD14" i="2" s="1"/>
  <c r="J14" i="2" s="1"/>
  <c r="Y14" i="2"/>
  <c r="X14" i="2"/>
  <c r="P14" i="2"/>
  <c r="Q14" i="2" s="1"/>
  <c r="O14" i="2"/>
  <c r="M14" i="2"/>
  <c r="H14" i="2"/>
  <c r="C14" i="2"/>
  <c r="AD13" i="2"/>
  <c r="J13" i="2" s="1"/>
  <c r="AB13" i="2"/>
  <c r="Y13" i="2"/>
  <c r="X13" i="2"/>
  <c r="Q13" i="2"/>
  <c r="P13" i="2"/>
  <c r="O13" i="2"/>
  <c r="M13" i="2"/>
  <c r="H13" i="2"/>
  <c r="C13" i="2"/>
  <c r="AB12" i="2"/>
  <c r="AD12" i="2" s="1"/>
  <c r="J12" i="2" s="1"/>
  <c r="Y12" i="2"/>
  <c r="X12" i="2"/>
  <c r="P12" i="2"/>
  <c r="O12" i="2"/>
  <c r="Q12" i="2" s="1"/>
  <c r="M12" i="2"/>
  <c r="H12" i="2"/>
  <c r="C12" i="2"/>
  <c r="AD11" i="2"/>
  <c r="J11" i="2" s="1"/>
  <c r="AB11" i="2"/>
  <c r="Y11" i="2"/>
  <c r="X11" i="2"/>
  <c r="P11" i="2"/>
  <c r="O11" i="2"/>
  <c r="Q11" i="2" s="1"/>
  <c r="M11" i="2"/>
  <c r="H11" i="2"/>
  <c r="C11" i="2"/>
  <c r="AB10" i="2"/>
  <c r="AD10" i="2" s="1"/>
  <c r="J10" i="2" s="1"/>
  <c r="Y10" i="2"/>
  <c r="X10" i="2"/>
  <c r="P10" i="2"/>
  <c r="Q10" i="2" s="1"/>
  <c r="O10" i="2"/>
  <c r="M10" i="2"/>
  <c r="H10" i="2"/>
  <c r="C10" i="2"/>
  <c r="AD9" i="2"/>
  <c r="J9" i="2" s="1"/>
  <c r="AB9" i="2"/>
  <c r="Y9" i="2"/>
  <c r="X9" i="2"/>
  <c r="Q9" i="2"/>
  <c r="P9" i="2"/>
  <c r="O9" i="2"/>
  <c r="M9" i="2"/>
  <c r="H9" i="2"/>
  <c r="C9" i="2"/>
  <c r="AB8" i="2"/>
  <c r="AD8" i="2" s="1"/>
  <c r="J8" i="2" s="1"/>
  <c r="Y8" i="2"/>
  <c r="X8" i="2"/>
  <c r="P8" i="2"/>
  <c r="O8" i="2"/>
  <c r="Q8" i="2" s="1"/>
  <c r="M8" i="2"/>
  <c r="H8" i="2"/>
  <c r="C8" i="2"/>
  <c r="AB7" i="2"/>
  <c r="AD7" i="2" s="1"/>
  <c r="J7" i="2" s="1"/>
  <c r="Y7" i="2"/>
  <c r="X7" i="2"/>
  <c r="P7" i="2"/>
  <c r="O7" i="2"/>
  <c r="Q7" i="2" s="1"/>
  <c r="M7" i="2"/>
  <c r="H7" i="2"/>
  <c r="C7" i="2"/>
  <c r="AB6" i="2"/>
  <c r="AD6" i="2" s="1"/>
  <c r="J6" i="2" s="1"/>
  <c r="Y6" i="2"/>
  <c r="X6" i="2"/>
  <c r="P6" i="2"/>
  <c r="Q6" i="2" s="1"/>
  <c r="O6" i="2"/>
  <c r="M6" i="2"/>
  <c r="H6" i="2"/>
  <c r="C6" i="2"/>
  <c r="AD5" i="2"/>
  <c r="J5" i="2" s="1"/>
  <c r="AB5" i="2"/>
  <c r="Y5" i="2"/>
  <c r="X5" i="2"/>
  <c r="Q5" i="2"/>
  <c r="P5" i="2"/>
  <c r="O5" i="2"/>
  <c r="M5" i="2"/>
  <c r="H5" i="2"/>
  <c r="C5" i="2"/>
  <c r="AB4" i="2"/>
  <c r="AD4" i="2" s="1"/>
  <c r="Y4" i="2"/>
  <c r="X4" i="2"/>
  <c r="P4" i="2"/>
  <c r="O4" i="2"/>
  <c r="Q4" i="2" s="1"/>
  <c r="M4" i="2"/>
  <c r="H4" i="2"/>
  <c r="C4" i="2"/>
  <c r="AG3" i="2"/>
  <c r="AF3" i="2"/>
  <c r="W3" i="2"/>
  <c r="X3" i="2" s="1"/>
  <c r="V3" i="2"/>
  <c r="U3" i="2"/>
  <c r="T3" i="2"/>
  <c r="O3" i="2"/>
  <c r="G3" i="2"/>
  <c r="H3" i="2" s="1"/>
  <c r="F3" i="2"/>
  <c r="D3" i="2"/>
  <c r="C3" i="2"/>
  <c r="A2" i="2"/>
  <c r="A1" i="2"/>
  <c r="AB32" i="1"/>
  <c r="AD32" i="1" s="1"/>
  <c r="J32" i="1" s="1"/>
  <c r="Y32" i="1"/>
  <c r="X32" i="1"/>
  <c r="V32" i="1"/>
  <c r="U32" i="1"/>
  <c r="T32" i="1"/>
  <c r="P32" i="1"/>
  <c r="O32" i="1"/>
  <c r="Q32" i="1" s="1"/>
  <c r="M32" i="1"/>
  <c r="H32" i="1"/>
  <c r="C32" i="1"/>
  <c r="AB31" i="1"/>
  <c r="AD31" i="1" s="1"/>
  <c r="J31" i="1" s="1"/>
  <c r="Y31" i="1"/>
  <c r="X31" i="1"/>
  <c r="P31" i="1"/>
  <c r="O31" i="1"/>
  <c r="Q31" i="1" s="1"/>
  <c r="M31" i="1"/>
  <c r="H31" i="1"/>
  <c r="C31" i="1"/>
  <c r="AB30" i="1"/>
  <c r="AD30" i="1" s="1"/>
  <c r="J30" i="1" s="1"/>
  <c r="Y30" i="1"/>
  <c r="X30" i="1"/>
  <c r="P30" i="1"/>
  <c r="Q30" i="1" s="1"/>
  <c r="O30" i="1"/>
  <c r="M30" i="1"/>
  <c r="H30" i="1"/>
  <c r="C30" i="1"/>
  <c r="AD29" i="1"/>
  <c r="J29" i="1" s="1"/>
  <c r="AB29" i="1"/>
  <c r="Y29" i="1"/>
  <c r="X29" i="1"/>
  <c r="Q29" i="1"/>
  <c r="P29" i="1"/>
  <c r="O29" i="1"/>
  <c r="M29" i="1"/>
  <c r="H29" i="1"/>
  <c r="C29" i="1"/>
  <c r="AB28" i="1"/>
  <c r="AD28" i="1" s="1"/>
  <c r="J28" i="1" s="1"/>
  <c r="Y28" i="1"/>
  <c r="X28" i="1"/>
  <c r="P28" i="1"/>
  <c r="O28" i="1"/>
  <c r="Q28" i="1" s="1"/>
  <c r="M28" i="1"/>
  <c r="H28" i="1"/>
  <c r="C28" i="1"/>
  <c r="AD27" i="1"/>
  <c r="J27" i="1" s="1"/>
  <c r="AB27" i="1"/>
  <c r="Y27" i="1"/>
  <c r="X27" i="1"/>
  <c r="P27" i="1"/>
  <c r="O27" i="1"/>
  <c r="Q27" i="1" s="1"/>
  <c r="M27" i="1"/>
  <c r="H27" i="1"/>
  <c r="C27" i="1"/>
  <c r="AB26" i="1"/>
  <c r="AD26" i="1" s="1"/>
  <c r="J26" i="1" s="1"/>
  <c r="Y26" i="1"/>
  <c r="X26" i="1"/>
  <c r="P26" i="1"/>
  <c r="Q26" i="1" s="1"/>
  <c r="O26" i="1"/>
  <c r="M26" i="1"/>
  <c r="H26" i="1"/>
  <c r="C26" i="1"/>
  <c r="AD25" i="1"/>
  <c r="J25" i="1" s="1"/>
  <c r="AB25" i="1"/>
  <c r="Y25" i="1"/>
  <c r="X25" i="1"/>
  <c r="Q25" i="1"/>
  <c r="P25" i="1"/>
  <c r="O25" i="1"/>
  <c r="M25" i="1"/>
  <c r="H25" i="1"/>
  <c r="C25" i="1"/>
  <c r="AB24" i="1"/>
  <c r="AD24" i="1" s="1"/>
  <c r="J24" i="1" s="1"/>
  <c r="Y24" i="1"/>
  <c r="X24" i="1"/>
  <c r="P24" i="1"/>
  <c r="O24" i="1"/>
  <c r="Q24" i="1" s="1"/>
  <c r="M24" i="1"/>
  <c r="H24" i="1"/>
  <c r="C24" i="1"/>
  <c r="AB23" i="1"/>
  <c r="AD23" i="1" s="1"/>
  <c r="J23" i="1" s="1"/>
  <c r="Y23" i="1"/>
  <c r="X23" i="1"/>
  <c r="P23" i="1"/>
  <c r="O23" i="1"/>
  <c r="Q23" i="1" s="1"/>
  <c r="M23" i="1"/>
  <c r="H23" i="1"/>
  <c r="C23" i="1"/>
  <c r="AB22" i="1"/>
  <c r="AD22" i="1" s="1"/>
  <c r="J22" i="1" s="1"/>
  <c r="Y22" i="1"/>
  <c r="X22" i="1"/>
  <c r="P22" i="1"/>
  <c r="Q22" i="1" s="1"/>
  <c r="O22" i="1"/>
  <c r="M22" i="1"/>
  <c r="H22" i="1"/>
  <c r="C22" i="1"/>
  <c r="AD21" i="1"/>
  <c r="J21" i="1" s="1"/>
  <c r="AB21" i="1"/>
  <c r="Y21" i="1"/>
  <c r="X21" i="1"/>
  <c r="Q21" i="1"/>
  <c r="P21" i="1"/>
  <c r="O21" i="1"/>
  <c r="M21" i="1"/>
  <c r="H21" i="1"/>
  <c r="C21" i="1"/>
  <c r="AB20" i="1"/>
  <c r="AD20" i="1" s="1"/>
  <c r="J20" i="1" s="1"/>
  <c r="Y20" i="1"/>
  <c r="X20" i="1"/>
  <c r="P20" i="1"/>
  <c r="O20" i="1"/>
  <c r="Q20" i="1" s="1"/>
  <c r="M20" i="1"/>
  <c r="H20" i="1"/>
  <c r="C20" i="1"/>
  <c r="AD19" i="1"/>
  <c r="J19" i="1" s="1"/>
  <c r="AB19" i="1"/>
  <c r="Y19" i="1"/>
  <c r="X19" i="1"/>
  <c r="P19" i="1"/>
  <c r="O19" i="1"/>
  <c r="Q19" i="1" s="1"/>
  <c r="M19" i="1"/>
  <c r="H19" i="1"/>
  <c r="C19" i="1"/>
  <c r="AB18" i="1"/>
  <c r="AD18" i="1" s="1"/>
  <c r="J18" i="1" s="1"/>
  <c r="Y18" i="1"/>
  <c r="X18" i="1"/>
  <c r="P18" i="1"/>
  <c r="Q18" i="1" s="1"/>
  <c r="O18" i="1"/>
  <c r="M18" i="1"/>
  <c r="H18" i="1"/>
  <c r="C18" i="1"/>
  <c r="AD17" i="1"/>
  <c r="J17" i="1" s="1"/>
  <c r="AB17" i="1"/>
  <c r="Y17" i="1"/>
  <c r="X17" i="1"/>
  <c r="Q17" i="1"/>
  <c r="P17" i="1"/>
  <c r="O17" i="1"/>
  <c r="M17" i="1"/>
  <c r="H17" i="1"/>
  <c r="C17" i="1"/>
  <c r="AB16" i="1"/>
  <c r="AD16" i="1" s="1"/>
  <c r="J16" i="1" s="1"/>
  <c r="Y16" i="1"/>
  <c r="X16" i="1"/>
  <c r="P16" i="1"/>
  <c r="O16" i="1"/>
  <c r="Q16" i="1" s="1"/>
  <c r="M16" i="1"/>
  <c r="H16" i="1"/>
  <c r="C16" i="1"/>
  <c r="AB15" i="1"/>
  <c r="AD15" i="1" s="1"/>
  <c r="J15" i="1" s="1"/>
  <c r="Y15" i="1"/>
  <c r="X15" i="1"/>
  <c r="P15" i="1"/>
  <c r="O15" i="1"/>
  <c r="Q15" i="1" s="1"/>
  <c r="M15" i="1"/>
  <c r="H15" i="1"/>
  <c r="C15" i="1"/>
  <c r="AB14" i="1"/>
  <c r="AD14" i="1" s="1"/>
  <c r="J14" i="1" s="1"/>
  <c r="Y14" i="1"/>
  <c r="X14" i="1"/>
  <c r="P14" i="1"/>
  <c r="Q14" i="1" s="1"/>
  <c r="O14" i="1"/>
  <c r="M14" i="1"/>
  <c r="H14" i="1"/>
  <c r="C14" i="1"/>
  <c r="AD13" i="1"/>
  <c r="J13" i="1" s="1"/>
  <c r="AB13" i="1"/>
  <c r="Y13" i="1"/>
  <c r="X13" i="1"/>
  <c r="Q13" i="1"/>
  <c r="P13" i="1"/>
  <c r="O13" i="1"/>
  <c r="M13" i="1"/>
  <c r="H13" i="1"/>
  <c r="C13" i="1"/>
  <c r="AB12" i="1"/>
  <c r="AD12" i="1" s="1"/>
  <c r="J12" i="1" s="1"/>
  <c r="Y12" i="1"/>
  <c r="X12" i="1"/>
  <c r="P12" i="1"/>
  <c r="O12" i="1"/>
  <c r="Q12" i="1" s="1"/>
  <c r="M12" i="1"/>
  <c r="H12" i="1"/>
  <c r="C12" i="1"/>
  <c r="AB11" i="1"/>
  <c r="AD11" i="1" s="1"/>
  <c r="J11" i="1" s="1"/>
  <c r="Y11" i="1"/>
  <c r="X11" i="1"/>
  <c r="P11" i="1"/>
  <c r="O11" i="1"/>
  <c r="Q11" i="1" s="1"/>
  <c r="M11" i="1"/>
  <c r="H11" i="1"/>
  <c r="C11" i="1"/>
  <c r="AB10" i="1"/>
  <c r="AD10" i="1" s="1"/>
  <c r="J10" i="1" s="1"/>
  <c r="Y10" i="1"/>
  <c r="X10" i="1"/>
  <c r="P10" i="1"/>
  <c r="Q10" i="1" s="1"/>
  <c r="O10" i="1"/>
  <c r="M10" i="1"/>
  <c r="H10" i="1"/>
  <c r="C10" i="1"/>
  <c r="AD9" i="1"/>
  <c r="J9" i="1" s="1"/>
  <c r="AB9" i="1"/>
  <c r="Y9" i="1"/>
  <c r="X9" i="1"/>
  <c r="Q9" i="1"/>
  <c r="P9" i="1"/>
  <c r="O9" i="1"/>
  <c r="M9" i="1"/>
  <c r="H9" i="1"/>
  <c r="C9" i="1"/>
  <c r="AB8" i="1"/>
  <c r="AD8" i="1" s="1"/>
  <c r="J8" i="1" s="1"/>
  <c r="Y8" i="1"/>
  <c r="X8" i="1"/>
  <c r="P8" i="1"/>
  <c r="O8" i="1"/>
  <c r="Q8" i="1" s="1"/>
  <c r="M8" i="1"/>
  <c r="H8" i="1"/>
  <c r="C8" i="1"/>
  <c r="AB7" i="1"/>
  <c r="AD7" i="1" s="1"/>
  <c r="J7" i="1" s="1"/>
  <c r="Y7" i="1"/>
  <c r="X7" i="1"/>
  <c r="P7" i="1"/>
  <c r="O7" i="1"/>
  <c r="Q7" i="1" s="1"/>
  <c r="M7" i="1"/>
  <c r="H7" i="1"/>
  <c r="C7" i="1"/>
  <c r="AB6" i="1"/>
  <c r="AD6" i="1" s="1"/>
  <c r="J6" i="1" s="1"/>
  <c r="Y6" i="1"/>
  <c r="X6" i="1"/>
  <c r="P6" i="1"/>
  <c r="Q6" i="1" s="1"/>
  <c r="O6" i="1"/>
  <c r="M6" i="1"/>
  <c r="H6" i="1"/>
  <c r="C6" i="1"/>
  <c r="AD5" i="1"/>
  <c r="J5" i="1" s="1"/>
  <c r="AB5" i="1"/>
  <c r="Y5" i="1"/>
  <c r="X5" i="1"/>
  <c r="Q5" i="1"/>
  <c r="P5" i="1"/>
  <c r="O5" i="1"/>
  <c r="M5" i="1"/>
  <c r="H5" i="1"/>
  <c r="C5" i="1"/>
  <c r="AB4" i="1"/>
  <c r="AD4" i="1" s="1"/>
  <c r="Y4" i="1"/>
  <c r="X4" i="1"/>
  <c r="P4" i="1"/>
  <c r="O4" i="1"/>
  <c r="Q4" i="1" s="1"/>
  <c r="M4" i="1"/>
  <c r="H4" i="1"/>
  <c r="C4" i="1"/>
  <c r="AG3" i="1"/>
  <c r="AF3" i="1"/>
  <c r="W3" i="1"/>
  <c r="X3" i="1" s="1"/>
  <c r="V3" i="1"/>
  <c r="U3" i="1"/>
  <c r="T3" i="1"/>
  <c r="O3" i="1"/>
  <c r="G3" i="1"/>
  <c r="H3" i="1" s="1"/>
  <c r="F3" i="1"/>
  <c r="D3" i="1"/>
  <c r="C3" i="1"/>
  <c r="A2" i="1"/>
  <c r="A1" i="1"/>
  <c r="K24" i="1" l="1"/>
  <c r="I24" i="1"/>
  <c r="I7" i="2"/>
  <c r="K7" i="2"/>
  <c r="K8" i="2"/>
  <c r="I8" i="2"/>
  <c r="I19" i="2"/>
  <c r="K19" i="2"/>
  <c r="K20" i="2"/>
  <c r="I20" i="2"/>
  <c r="AD3" i="3"/>
  <c r="J4" i="3"/>
  <c r="K17" i="3"/>
  <c r="I17" i="3"/>
  <c r="I18" i="3"/>
  <c r="K18" i="3"/>
  <c r="K19" i="3"/>
  <c r="I19" i="3"/>
  <c r="K20" i="3"/>
  <c r="I20" i="3"/>
  <c r="I19" i="12"/>
  <c r="K19" i="12"/>
  <c r="J3" i="12"/>
  <c r="K30" i="2"/>
  <c r="I30" i="2"/>
  <c r="I5" i="4"/>
  <c r="K5" i="4"/>
  <c r="K6" i="4"/>
  <c r="I6" i="4"/>
  <c r="I7" i="4"/>
  <c r="K7" i="4"/>
  <c r="K8" i="4"/>
  <c r="I8" i="4"/>
  <c r="I21" i="4"/>
  <c r="K21" i="4"/>
  <c r="K22" i="4"/>
  <c r="I22" i="4"/>
  <c r="K23" i="4"/>
  <c r="I23" i="4"/>
  <c r="K24" i="4"/>
  <c r="I24" i="4"/>
  <c r="I7" i="8"/>
  <c r="K7" i="8"/>
  <c r="K8" i="1"/>
  <c r="I8" i="1"/>
  <c r="K19" i="4"/>
  <c r="I19" i="4"/>
  <c r="K12" i="1"/>
  <c r="I12" i="1"/>
  <c r="I23" i="2"/>
  <c r="K23" i="2"/>
  <c r="K24" i="2"/>
  <c r="I24" i="2"/>
  <c r="K5" i="3"/>
  <c r="I5" i="3"/>
  <c r="K6" i="3"/>
  <c r="I6" i="3"/>
  <c r="I7" i="3"/>
  <c r="K7" i="3"/>
  <c r="K8" i="3"/>
  <c r="I8" i="3"/>
  <c r="I21" i="3"/>
  <c r="K21" i="3"/>
  <c r="K22" i="3"/>
  <c r="I22" i="3"/>
  <c r="I23" i="3"/>
  <c r="K23" i="3"/>
  <c r="K24" i="3"/>
  <c r="I24" i="3"/>
  <c r="K32" i="3"/>
  <c r="I32" i="3"/>
  <c r="K19" i="5"/>
  <c r="I19" i="5"/>
  <c r="I28" i="9"/>
  <c r="K28" i="9"/>
  <c r="I21" i="1"/>
  <c r="K21" i="1"/>
  <c r="I5" i="2"/>
  <c r="K5" i="2"/>
  <c r="K9" i="1"/>
  <c r="I9" i="1"/>
  <c r="K32" i="1"/>
  <c r="I32" i="1"/>
  <c r="K25" i="1"/>
  <c r="I25" i="1"/>
  <c r="I10" i="2"/>
  <c r="K10" i="2"/>
  <c r="K15" i="1"/>
  <c r="I15" i="1"/>
  <c r="K27" i="1"/>
  <c r="I27" i="1"/>
  <c r="I11" i="2"/>
  <c r="K11" i="2"/>
  <c r="K11" i="4"/>
  <c r="I11" i="4"/>
  <c r="K25" i="4"/>
  <c r="I25" i="4"/>
  <c r="K27" i="4"/>
  <c r="I27" i="4"/>
  <c r="I31" i="6"/>
  <c r="K31" i="6"/>
  <c r="I31" i="8"/>
  <c r="K31" i="8"/>
  <c r="I5" i="1"/>
  <c r="K5" i="1"/>
  <c r="K17" i="4"/>
  <c r="I17" i="4"/>
  <c r="I15" i="8"/>
  <c r="K15" i="8"/>
  <c r="K22" i="1"/>
  <c r="I22" i="1"/>
  <c r="I10" i="1"/>
  <c r="K10" i="1"/>
  <c r="K21" i="2"/>
  <c r="I21" i="2"/>
  <c r="I13" i="1"/>
  <c r="K13" i="1"/>
  <c r="K14" i="1"/>
  <c r="I14" i="1"/>
  <c r="K16" i="1"/>
  <c r="I16" i="1"/>
  <c r="K28" i="1"/>
  <c r="I28" i="1"/>
  <c r="K12" i="2"/>
  <c r="I12" i="2"/>
  <c r="K32" i="2"/>
  <c r="I32" i="2"/>
  <c r="K9" i="4"/>
  <c r="I9" i="4"/>
  <c r="I10" i="4"/>
  <c r="K10" i="4"/>
  <c r="K12" i="4"/>
  <c r="I12" i="4"/>
  <c r="I26" i="4"/>
  <c r="K26" i="4"/>
  <c r="K25" i="2"/>
  <c r="I25" i="2"/>
  <c r="I26" i="2"/>
  <c r="K26" i="2"/>
  <c r="K9" i="3"/>
  <c r="I9" i="3"/>
  <c r="I10" i="3"/>
  <c r="K10" i="3"/>
  <c r="K11" i="3"/>
  <c r="I11" i="3"/>
  <c r="K12" i="3"/>
  <c r="I12" i="3"/>
  <c r="K25" i="3"/>
  <c r="I25" i="3"/>
  <c r="I26" i="3"/>
  <c r="K26" i="3"/>
  <c r="K27" i="3"/>
  <c r="I27" i="3"/>
  <c r="K28" i="3"/>
  <c r="I28" i="3"/>
  <c r="K27" i="5"/>
  <c r="I27" i="5"/>
  <c r="I30" i="11"/>
  <c r="K30" i="11"/>
  <c r="I27" i="14"/>
  <c r="K27" i="14"/>
  <c r="K6" i="1"/>
  <c r="I6" i="1"/>
  <c r="K17" i="2"/>
  <c r="I17" i="2"/>
  <c r="I31" i="2"/>
  <c r="K31" i="2"/>
  <c r="K20" i="4"/>
  <c r="I20" i="4"/>
  <c r="K6" i="2"/>
  <c r="I6" i="2"/>
  <c r="I26" i="1"/>
  <c r="K26" i="1"/>
  <c r="K9" i="2"/>
  <c r="I9" i="2"/>
  <c r="AD3" i="1"/>
  <c r="J4" i="1"/>
  <c r="K17" i="1"/>
  <c r="I17" i="1"/>
  <c r="I15" i="2"/>
  <c r="K15" i="2"/>
  <c r="K28" i="2"/>
  <c r="I28" i="2"/>
  <c r="K14" i="4"/>
  <c r="I14" i="4"/>
  <c r="K16" i="4"/>
  <c r="I16" i="4"/>
  <c r="I29" i="4"/>
  <c r="K29" i="4"/>
  <c r="I7" i="5"/>
  <c r="K7" i="5"/>
  <c r="I23" i="8"/>
  <c r="K23" i="8"/>
  <c r="I7" i="1"/>
  <c r="K7" i="1"/>
  <c r="I18" i="2"/>
  <c r="K18" i="2"/>
  <c r="K29" i="2"/>
  <c r="I29" i="2"/>
  <c r="AD3" i="4"/>
  <c r="J4" i="4"/>
  <c r="I18" i="4"/>
  <c r="K18" i="4"/>
  <c r="I22" i="11"/>
  <c r="K22" i="11"/>
  <c r="K23" i="1"/>
  <c r="I23" i="1"/>
  <c r="K11" i="1"/>
  <c r="I11" i="1"/>
  <c r="K22" i="2"/>
  <c r="I22" i="2"/>
  <c r="I18" i="1"/>
  <c r="K18" i="1"/>
  <c r="I29" i="1"/>
  <c r="K29" i="1"/>
  <c r="K30" i="1"/>
  <c r="I30" i="1"/>
  <c r="I31" i="1"/>
  <c r="K31" i="1"/>
  <c r="I13" i="2"/>
  <c r="K13" i="2"/>
  <c r="K14" i="2"/>
  <c r="I14" i="2"/>
  <c r="K16" i="2"/>
  <c r="I16" i="2"/>
  <c r="K27" i="2"/>
  <c r="I27" i="2"/>
  <c r="I13" i="4"/>
  <c r="K13" i="4"/>
  <c r="I15" i="4"/>
  <c r="K15" i="4"/>
  <c r="K19" i="1"/>
  <c r="I19" i="1"/>
  <c r="K20" i="1"/>
  <c r="I20" i="1"/>
  <c r="AD3" i="2"/>
  <c r="J4" i="2"/>
  <c r="I13" i="3"/>
  <c r="K13" i="3"/>
  <c r="K14" i="3"/>
  <c r="I14" i="3"/>
  <c r="I15" i="3"/>
  <c r="K15" i="3"/>
  <c r="K16" i="3"/>
  <c r="I16" i="3"/>
  <c r="I29" i="3"/>
  <c r="K29" i="3"/>
  <c r="K30" i="3"/>
  <c r="I30" i="3"/>
  <c r="I31" i="3"/>
  <c r="K31" i="3"/>
  <c r="I7" i="6"/>
  <c r="K7" i="6"/>
  <c r="I23" i="6"/>
  <c r="K23" i="6"/>
  <c r="I7" i="7"/>
  <c r="K7" i="7"/>
  <c r="I27" i="12"/>
  <c r="K27" i="12"/>
  <c r="I23" i="5"/>
  <c r="K23" i="5"/>
  <c r="I24" i="13"/>
  <c r="K24" i="13"/>
  <c r="X3" i="5"/>
  <c r="I24" i="5"/>
  <c r="K25" i="5"/>
  <c r="I25" i="5"/>
  <c r="K21" i="6"/>
  <c r="I21" i="6"/>
  <c r="K29" i="6"/>
  <c r="I29" i="6"/>
  <c r="K14" i="7"/>
  <c r="I14" i="7"/>
  <c r="K8" i="8"/>
  <c r="I8" i="8"/>
  <c r="K9" i="8"/>
  <c r="I9" i="8"/>
  <c r="K16" i="8"/>
  <c r="I16" i="8"/>
  <c r="K17" i="8"/>
  <c r="I17" i="8"/>
  <c r="K24" i="8"/>
  <c r="I24" i="8"/>
  <c r="K25" i="8"/>
  <c r="I25" i="8"/>
  <c r="AD3" i="10"/>
  <c r="I22" i="10"/>
  <c r="K31" i="10"/>
  <c r="I31" i="10"/>
  <c r="K25" i="11"/>
  <c r="K17" i="12"/>
  <c r="I17" i="12"/>
  <c r="K22" i="12"/>
  <c r="K30" i="12"/>
  <c r="K20" i="13"/>
  <c r="I20" i="13"/>
  <c r="K28" i="13"/>
  <c r="I28" i="13"/>
  <c r="K9" i="14"/>
  <c r="I9" i="14"/>
  <c r="K24" i="14"/>
  <c r="I24" i="14"/>
  <c r="K25" i="14"/>
  <c r="I25" i="14"/>
  <c r="K15" i="16"/>
  <c r="I15" i="16"/>
  <c r="I16" i="16"/>
  <c r="K16" i="16"/>
  <c r="I27" i="17"/>
  <c r="K27" i="17"/>
  <c r="I32" i="17"/>
  <c r="K32" i="17"/>
  <c r="I8" i="18"/>
  <c r="K8" i="18"/>
  <c r="I8" i="20"/>
  <c r="K8" i="20"/>
  <c r="K29" i="22"/>
  <c r="I29" i="22"/>
  <c r="K13" i="6"/>
  <c r="I13" i="6"/>
  <c r="K18" i="11"/>
  <c r="I18" i="11"/>
  <c r="K23" i="12"/>
  <c r="I23" i="12"/>
  <c r="I24" i="16"/>
  <c r="K24" i="16"/>
  <c r="I32" i="4"/>
  <c r="K9" i="5"/>
  <c r="I9" i="5"/>
  <c r="K21" i="5"/>
  <c r="I21" i="5"/>
  <c r="K8" i="6"/>
  <c r="I8" i="6"/>
  <c r="K14" i="6"/>
  <c r="I14" i="6"/>
  <c r="K8" i="7"/>
  <c r="I8" i="7"/>
  <c r="I20" i="7"/>
  <c r="K22" i="7"/>
  <c r="I22" i="7"/>
  <c r="I28" i="7"/>
  <c r="K30" i="7"/>
  <c r="I30" i="7"/>
  <c r="K29" i="9"/>
  <c r="I29" i="9"/>
  <c r="K32" i="9"/>
  <c r="I32" i="9"/>
  <c r="K18" i="10"/>
  <c r="I18" i="10"/>
  <c r="K24" i="10"/>
  <c r="I24" i="10"/>
  <c r="I30" i="10"/>
  <c r="K20" i="11"/>
  <c r="I20" i="11"/>
  <c r="K28" i="11"/>
  <c r="I28" i="11"/>
  <c r="K32" i="11"/>
  <c r="I32" i="11"/>
  <c r="K25" i="12"/>
  <c r="I25" i="12"/>
  <c r="K19" i="13"/>
  <c r="K27" i="13"/>
  <c r="I8" i="14"/>
  <c r="K26" i="14"/>
  <c r="I26" i="14"/>
  <c r="I21" i="15"/>
  <c r="I8" i="16"/>
  <c r="K8" i="16"/>
  <c r="K9" i="16"/>
  <c r="I9" i="16"/>
  <c r="I24" i="19"/>
  <c r="K24" i="19"/>
  <c r="K25" i="19"/>
  <c r="I25" i="19"/>
  <c r="K26" i="19"/>
  <c r="I26" i="19"/>
  <c r="K11" i="5"/>
  <c r="I11" i="5"/>
  <c r="K26" i="6"/>
  <c r="K32" i="6"/>
  <c r="I32" i="6"/>
  <c r="K22" i="9"/>
  <c r="I22" i="9"/>
  <c r="J17" i="11"/>
  <c r="AD3" i="11"/>
  <c r="K27" i="23"/>
  <c r="I27" i="23"/>
  <c r="I16" i="27"/>
  <c r="K16" i="27"/>
  <c r="I26" i="31"/>
  <c r="K26" i="31"/>
  <c r="H3" i="5"/>
  <c r="I8" i="5"/>
  <c r="K9" i="6"/>
  <c r="I9" i="6"/>
  <c r="I20" i="6"/>
  <c r="K22" i="6"/>
  <c r="I22" i="6"/>
  <c r="I28" i="6"/>
  <c r="K30" i="6"/>
  <c r="I30" i="6"/>
  <c r="K9" i="7"/>
  <c r="I9" i="7"/>
  <c r="K16" i="7"/>
  <c r="I16" i="7"/>
  <c r="AD3" i="9"/>
  <c r="K18" i="9"/>
  <c r="I18" i="9"/>
  <c r="K24" i="9"/>
  <c r="I24" i="9"/>
  <c r="K30" i="9"/>
  <c r="I30" i="9"/>
  <c r="J17" i="10"/>
  <c r="K19" i="10"/>
  <c r="I19" i="10"/>
  <c r="I19" i="11"/>
  <c r="I27" i="11"/>
  <c r="K18" i="12"/>
  <c r="I18" i="12"/>
  <c r="I24" i="12"/>
  <c r="K22" i="13"/>
  <c r="I22" i="13"/>
  <c r="K30" i="13"/>
  <c r="I30" i="13"/>
  <c r="K14" i="14"/>
  <c r="K20" i="17"/>
  <c r="I20" i="17"/>
  <c r="K19" i="21"/>
  <c r="I19" i="21"/>
  <c r="K19" i="6"/>
  <c r="I19" i="6"/>
  <c r="K6" i="7"/>
  <c r="I6" i="7"/>
  <c r="K29" i="7"/>
  <c r="I29" i="7"/>
  <c r="AD3" i="5"/>
  <c r="J4" i="5"/>
  <c r="K5" i="5"/>
  <c r="I5" i="5"/>
  <c r="I31" i="5"/>
  <c r="K31" i="5"/>
  <c r="K16" i="6"/>
  <c r="I16" i="6"/>
  <c r="I15" i="7"/>
  <c r="K15" i="7"/>
  <c r="K17" i="7"/>
  <c r="I17" i="7"/>
  <c r="K24" i="7"/>
  <c r="I24" i="7"/>
  <c r="K25" i="7"/>
  <c r="I25" i="7"/>
  <c r="K11" i="8"/>
  <c r="I11" i="8"/>
  <c r="K19" i="8"/>
  <c r="I19" i="8"/>
  <c r="K27" i="8"/>
  <c r="I27" i="8"/>
  <c r="K32" i="8"/>
  <c r="I32" i="8"/>
  <c r="K26" i="10"/>
  <c r="I26" i="10"/>
  <c r="K27" i="10"/>
  <c r="I27" i="10"/>
  <c r="K21" i="11"/>
  <c r="I21" i="11"/>
  <c r="K29" i="11"/>
  <c r="I29" i="11"/>
  <c r="K26" i="12"/>
  <c r="I26" i="12"/>
  <c r="I10" i="14"/>
  <c r="K10" i="14"/>
  <c r="K26" i="15"/>
  <c r="I26" i="15"/>
  <c r="K5" i="17"/>
  <c r="I5" i="17"/>
  <c r="I16" i="19"/>
  <c r="K16" i="19"/>
  <c r="K17" i="19"/>
  <c r="I17" i="19"/>
  <c r="K18" i="19"/>
  <c r="I18" i="19"/>
  <c r="K29" i="20"/>
  <c r="I29" i="20"/>
  <c r="I25" i="21"/>
  <c r="K25" i="21"/>
  <c r="K21" i="7"/>
  <c r="I21" i="7"/>
  <c r="I20" i="9"/>
  <c r="K20" i="9"/>
  <c r="K31" i="12"/>
  <c r="I31" i="12"/>
  <c r="I11" i="18"/>
  <c r="K11" i="18"/>
  <c r="I16" i="20"/>
  <c r="K16" i="20"/>
  <c r="K15" i="24"/>
  <c r="I15" i="24"/>
  <c r="K26" i="27"/>
  <c r="I26" i="27"/>
  <c r="K24" i="30"/>
  <c r="I24" i="30"/>
  <c r="I15" i="5"/>
  <c r="K15" i="5"/>
  <c r="K17" i="5"/>
  <c r="I17" i="5"/>
  <c r="AD3" i="6"/>
  <c r="J4" i="6"/>
  <c r="I15" i="6"/>
  <c r="K15" i="6"/>
  <c r="K17" i="6"/>
  <c r="I17" i="6"/>
  <c r="K24" i="6"/>
  <c r="I24" i="6"/>
  <c r="K25" i="6"/>
  <c r="I25" i="6"/>
  <c r="I23" i="7"/>
  <c r="K23" i="7"/>
  <c r="I31" i="7"/>
  <c r="K31" i="7"/>
  <c r="AD3" i="8"/>
  <c r="J4" i="8"/>
  <c r="K5" i="8"/>
  <c r="I5" i="8"/>
  <c r="K13" i="8"/>
  <c r="I13" i="8"/>
  <c r="K21" i="8"/>
  <c r="I21" i="8"/>
  <c r="K29" i="8"/>
  <c r="I29" i="8"/>
  <c r="K19" i="9"/>
  <c r="I19" i="9"/>
  <c r="I25" i="10"/>
  <c r="K25" i="10"/>
  <c r="K20" i="12"/>
  <c r="I20" i="12"/>
  <c r="K23" i="13"/>
  <c r="I23" i="13"/>
  <c r="K31" i="13"/>
  <c r="I31" i="13"/>
  <c r="K29" i="16"/>
  <c r="I29" i="16"/>
  <c r="K22" i="20"/>
  <c r="I22" i="20"/>
  <c r="K18" i="5"/>
  <c r="K6" i="6"/>
  <c r="I6" i="6"/>
  <c r="K18" i="6"/>
  <c r="K27" i="6"/>
  <c r="I27" i="6"/>
  <c r="K23" i="10"/>
  <c r="I23" i="10"/>
  <c r="K25" i="27"/>
  <c r="I25" i="27"/>
  <c r="I16" i="5"/>
  <c r="K29" i="5"/>
  <c r="I29" i="5"/>
  <c r="K5" i="6"/>
  <c r="I5" i="6"/>
  <c r="K11" i="6"/>
  <c r="I11" i="6"/>
  <c r="AD3" i="7"/>
  <c r="J4" i="7"/>
  <c r="K5" i="7"/>
  <c r="I5" i="7"/>
  <c r="K11" i="7"/>
  <c r="I11" i="7"/>
  <c r="K26" i="9"/>
  <c r="I26" i="9"/>
  <c r="K21" i="10"/>
  <c r="I21" i="10"/>
  <c r="K23" i="11"/>
  <c r="I23" i="11"/>
  <c r="K24" i="11"/>
  <c r="I24" i="11"/>
  <c r="K31" i="11"/>
  <c r="I31" i="11"/>
  <c r="K21" i="12"/>
  <c r="I21" i="12"/>
  <c r="K28" i="12"/>
  <c r="I28" i="12"/>
  <c r="K29" i="12"/>
  <c r="I29" i="12"/>
  <c r="K17" i="14"/>
  <c r="I17" i="14"/>
  <c r="K18" i="14"/>
  <c r="I18" i="14"/>
  <c r="I27" i="18"/>
  <c r="K27" i="18"/>
  <c r="I32" i="18"/>
  <c r="K32" i="18"/>
  <c r="I8" i="19"/>
  <c r="K8" i="19"/>
  <c r="K27" i="9"/>
  <c r="I27" i="9"/>
  <c r="K26" i="11"/>
  <c r="I26" i="11"/>
  <c r="I32" i="13"/>
  <c r="K32" i="13"/>
  <c r="I16" i="18"/>
  <c r="K16" i="18"/>
  <c r="I28" i="24"/>
  <c r="K28" i="24"/>
  <c r="K6" i="30"/>
  <c r="I6" i="30"/>
  <c r="I25" i="30"/>
  <c r="K25" i="30"/>
  <c r="K13" i="5"/>
  <c r="I13" i="5"/>
  <c r="Q15" i="5"/>
  <c r="K13" i="7"/>
  <c r="I13" i="7"/>
  <c r="K19" i="7"/>
  <c r="I19" i="7"/>
  <c r="K27" i="7"/>
  <c r="I27" i="7"/>
  <c r="K32" i="7"/>
  <c r="I32" i="7"/>
  <c r="K6" i="8"/>
  <c r="I6" i="8"/>
  <c r="I12" i="8"/>
  <c r="K14" i="8"/>
  <c r="I14" i="8"/>
  <c r="I20" i="8"/>
  <c r="K22" i="8"/>
  <c r="I22" i="8"/>
  <c r="I28" i="8"/>
  <c r="K30" i="8"/>
  <c r="I30" i="8"/>
  <c r="K21" i="9"/>
  <c r="I21" i="9"/>
  <c r="K29" i="10"/>
  <c r="I29" i="10"/>
  <c r="K32" i="10"/>
  <c r="I32" i="10"/>
  <c r="AD3" i="12"/>
  <c r="AD3" i="13"/>
  <c r="K18" i="13"/>
  <c r="I18" i="13"/>
  <c r="K25" i="13"/>
  <c r="I25" i="13"/>
  <c r="K26" i="13"/>
  <c r="I26" i="13"/>
  <c r="K12" i="14"/>
  <c r="K16" i="14"/>
  <c r="K22" i="16"/>
  <c r="I22" i="16"/>
  <c r="I19" i="18"/>
  <c r="K19" i="18"/>
  <c r="I24" i="18"/>
  <c r="K24" i="18"/>
  <c r="K15" i="20"/>
  <c r="I15" i="20"/>
  <c r="J17" i="9"/>
  <c r="I21" i="14"/>
  <c r="I23" i="14"/>
  <c r="I5" i="15"/>
  <c r="I15" i="15"/>
  <c r="K10" i="16"/>
  <c r="I10" i="16"/>
  <c r="K17" i="16"/>
  <c r="I17" i="16"/>
  <c r="K23" i="16"/>
  <c r="I23" i="16"/>
  <c r="K30" i="16"/>
  <c r="I30" i="16"/>
  <c r="K6" i="17"/>
  <c r="I6" i="17"/>
  <c r="K28" i="17"/>
  <c r="I28" i="17"/>
  <c r="AD3" i="18"/>
  <c r="K12" i="18"/>
  <c r="I12" i="18"/>
  <c r="K20" i="18"/>
  <c r="I20" i="18"/>
  <c r="K28" i="18"/>
  <c r="I28" i="18"/>
  <c r="AD3" i="19"/>
  <c r="K9" i="20"/>
  <c r="I9" i="20"/>
  <c r="K10" i="20"/>
  <c r="I10" i="20"/>
  <c r="K23" i="20"/>
  <c r="I23" i="20"/>
  <c r="K30" i="20"/>
  <c r="I30" i="20"/>
  <c r="K6" i="21"/>
  <c r="I6" i="21"/>
  <c r="K30" i="22"/>
  <c r="I30" i="22"/>
  <c r="K6" i="23"/>
  <c r="I6" i="23"/>
  <c r="J3" i="23"/>
  <c r="J3" i="24"/>
  <c r="AD3" i="14"/>
  <c r="J4" i="14"/>
  <c r="K22" i="15"/>
  <c r="I22" i="15"/>
  <c r="I32" i="15"/>
  <c r="K32" i="15"/>
  <c r="K18" i="16"/>
  <c r="I18" i="16"/>
  <c r="K25" i="16"/>
  <c r="I25" i="16"/>
  <c r="K31" i="16"/>
  <c r="I31" i="16"/>
  <c r="K7" i="17"/>
  <c r="I7" i="17"/>
  <c r="K14" i="17"/>
  <c r="I14" i="17"/>
  <c r="K12" i="19"/>
  <c r="I12" i="19"/>
  <c r="I32" i="19"/>
  <c r="K32" i="19"/>
  <c r="K17" i="20"/>
  <c r="I17" i="20"/>
  <c r="K18" i="20"/>
  <c r="I18" i="20"/>
  <c r="K31" i="20"/>
  <c r="I31" i="20"/>
  <c r="I7" i="21"/>
  <c r="K7" i="21"/>
  <c r="K8" i="21"/>
  <c r="I8" i="21"/>
  <c r="K9" i="21"/>
  <c r="I9" i="21"/>
  <c r="K14" i="22"/>
  <c r="I14" i="22"/>
  <c r="K26" i="24"/>
  <c r="I26" i="24"/>
  <c r="I13" i="14"/>
  <c r="I15" i="14"/>
  <c r="K19" i="14"/>
  <c r="Q27" i="14"/>
  <c r="H3" i="15"/>
  <c r="I8" i="15"/>
  <c r="I13" i="15"/>
  <c r="K27" i="15"/>
  <c r="K28" i="15"/>
  <c r="I28" i="15"/>
  <c r="AD3" i="16"/>
  <c r="K26" i="16"/>
  <c r="I26" i="16"/>
  <c r="K9" i="17"/>
  <c r="I9" i="17"/>
  <c r="K15" i="17"/>
  <c r="I15" i="17"/>
  <c r="I21" i="17"/>
  <c r="K22" i="17"/>
  <c r="I22" i="17"/>
  <c r="K19" i="19"/>
  <c r="K20" i="19"/>
  <c r="I20" i="19"/>
  <c r="K27" i="19"/>
  <c r="K28" i="19"/>
  <c r="I28" i="19"/>
  <c r="AD3" i="20"/>
  <c r="K25" i="20"/>
  <c r="I25" i="20"/>
  <c r="K26" i="20"/>
  <c r="I26" i="20"/>
  <c r="K8" i="22"/>
  <c r="I8" i="22"/>
  <c r="I9" i="22"/>
  <c r="K9" i="22"/>
  <c r="K23" i="22"/>
  <c r="I23" i="22"/>
  <c r="I25" i="22"/>
  <c r="K25" i="22"/>
  <c r="K12" i="16"/>
  <c r="I12" i="16"/>
  <c r="K10" i="17"/>
  <c r="I10" i="17"/>
  <c r="K17" i="17"/>
  <c r="I17" i="17"/>
  <c r="K23" i="17"/>
  <c r="I23" i="17"/>
  <c r="K30" i="17"/>
  <c r="I30" i="17"/>
  <c r="K6" i="18"/>
  <c r="I6" i="18"/>
  <c r="K14" i="18"/>
  <c r="I14" i="18"/>
  <c r="K22" i="18"/>
  <c r="I22" i="18"/>
  <c r="K30" i="18"/>
  <c r="I30" i="18"/>
  <c r="K6" i="19"/>
  <c r="I6" i="19"/>
  <c r="K12" i="20"/>
  <c r="I12" i="20"/>
  <c r="I24" i="20"/>
  <c r="K24" i="20"/>
  <c r="I14" i="21"/>
  <c r="K14" i="21"/>
  <c r="I15" i="21"/>
  <c r="K15" i="21"/>
  <c r="K27" i="21"/>
  <c r="I27" i="21"/>
  <c r="K15" i="23"/>
  <c r="I15" i="23"/>
  <c r="K23" i="23"/>
  <c r="I23" i="23"/>
  <c r="K31" i="23"/>
  <c r="I31" i="23"/>
  <c r="K22" i="24"/>
  <c r="I22" i="24"/>
  <c r="I12" i="26"/>
  <c r="K12" i="26"/>
  <c r="J17" i="13"/>
  <c r="I5" i="14"/>
  <c r="I7" i="14"/>
  <c r="K11" i="14"/>
  <c r="Q19" i="14"/>
  <c r="I31" i="14"/>
  <c r="K9" i="15"/>
  <c r="I9" i="15"/>
  <c r="K16" i="15"/>
  <c r="K17" i="15"/>
  <c r="I17" i="15"/>
  <c r="K20" i="15"/>
  <c r="I20" i="15"/>
  <c r="Q22" i="15"/>
  <c r="I23" i="15"/>
  <c r="K19" i="16"/>
  <c r="K20" i="16"/>
  <c r="I20" i="16"/>
  <c r="I32" i="16"/>
  <c r="K32" i="16"/>
  <c r="I8" i="17"/>
  <c r="K8" i="17"/>
  <c r="K18" i="17"/>
  <c r="I18" i="17"/>
  <c r="K25" i="17"/>
  <c r="I25" i="17"/>
  <c r="K31" i="17"/>
  <c r="I31" i="17"/>
  <c r="K7" i="18"/>
  <c r="I7" i="18"/>
  <c r="K15" i="18"/>
  <c r="I15" i="18"/>
  <c r="K23" i="18"/>
  <c r="I23" i="18"/>
  <c r="K31" i="18"/>
  <c r="I31" i="18"/>
  <c r="K7" i="19"/>
  <c r="I7" i="19"/>
  <c r="I13" i="19"/>
  <c r="K14" i="19"/>
  <c r="I14" i="19"/>
  <c r="K19" i="20"/>
  <c r="K20" i="20"/>
  <c r="I20" i="20"/>
  <c r="I32" i="20"/>
  <c r="K32" i="20"/>
  <c r="K15" i="22"/>
  <c r="I15" i="22"/>
  <c r="I17" i="23"/>
  <c r="K17" i="23"/>
  <c r="I22" i="23"/>
  <c r="K30" i="23"/>
  <c r="I30" i="23"/>
  <c r="K14" i="24"/>
  <c r="I14" i="24"/>
  <c r="AD3" i="15"/>
  <c r="K14" i="15"/>
  <c r="I14" i="15"/>
  <c r="K25" i="15"/>
  <c r="I25" i="15"/>
  <c r="K30" i="15"/>
  <c r="I30" i="15"/>
  <c r="K6" i="16"/>
  <c r="I6" i="16"/>
  <c r="K28" i="16"/>
  <c r="I28" i="16"/>
  <c r="AD3" i="17"/>
  <c r="I16" i="17"/>
  <c r="K16" i="17"/>
  <c r="K26" i="17"/>
  <c r="I26" i="17"/>
  <c r="K9" i="18"/>
  <c r="I9" i="18"/>
  <c r="K10" i="18"/>
  <c r="I10" i="18"/>
  <c r="K17" i="18"/>
  <c r="I17" i="18"/>
  <c r="K18" i="18"/>
  <c r="I18" i="18"/>
  <c r="K25" i="18"/>
  <c r="I25" i="18"/>
  <c r="K26" i="18"/>
  <c r="I26" i="18"/>
  <c r="K15" i="19"/>
  <c r="I15" i="19"/>
  <c r="K22" i="19"/>
  <c r="I22" i="19"/>
  <c r="K30" i="19"/>
  <c r="I30" i="19"/>
  <c r="K6" i="20"/>
  <c r="I6" i="20"/>
  <c r="K28" i="20"/>
  <c r="I28" i="20"/>
  <c r="K11" i="21"/>
  <c r="I11" i="21"/>
  <c r="K17" i="21"/>
  <c r="I17" i="21"/>
  <c r="J3" i="22"/>
  <c r="I18" i="23"/>
  <c r="K18" i="23"/>
  <c r="K8" i="24"/>
  <c r="I8" i="24"/>
  <c r="I9" i="24"/>
  <c r="K9" i="24"/>
  <c r="Q11" i="14"/>
  <c r="I24" i="15"/>
  <c r="K24" i="15"/>
  <c r="K31" i="15"/>
  <c r="I31" i="15"/>
  <c r="K7" i="16"/>
  <c r="I7" i="16"/>
  <c r="I13" i="16"/>
  <c r="K14" i="16"/>
  <c r="I14" i="16"/>
  <c r="K11" i="17"/>
  <c r="K12" i="17"/>
  <c r="I12" i="17"/>
  <c r="I24" i="17"/>
  <c r="K24" i="17"/>
  <c r="K9" i="19"/>
  <c r="I9" i="19"/>
  <c r="K10" i="19"/>
  <c r="I10" i="19"/>
  <c r="K23" i="19"/>
  <c r="I23" i="19"/>
  <c r="K31" i="19"/>
  <c r="I31" i="19"/>
  <c r="K7" i="20"/>
  <c r="I7" i="20"/>
  <c r="I13" i="20"/>
  <c r="K14" i="20"/>
  <c r="I14" i="20"/>
  <c r="AD3" i="21"/>
  <c r="J4" i="21"/>
  <c r="I16" i="21"/>
  <c r="I28" i="21"/>
  <c r="K30" i="21"/>
  <c r="I30" i="21"/>
  <c r="K29" i="24"/>
  <c r="I29" i="24"/>
  <c r="I12" i="21"/>
  <c r="K29" i="21"/>
  <c r="I29" i="21"/>
  <c r="K31" i="21"/>
  <c r="I31" i="21"/>
  <c r="K7" i="22"/>
  <c r="I7" i="22"/>
  <c r="K21" i="22"/>
  <c r="I21" i="22"/>
  <c r="AD3" i="23"/>
  <c r="I14" i="23"/>
  <c r="K7" i="24"/>
  <c r="I7" i="24"/>
  <c r="K13" i="26"/>
  <c r="I13" i="26"/>
  <c r="K9" i="27"/>
  <c r="I9" i="27"/>
  <c r="K10" i="27"/>
  <c r="I10" i="27"/>
  <c r="I24" i="27"/>
  <c r="K24" i="27"/>
  <c r="K13" i="22"/>
  <c r="I13" i="22"/>
  <c r="K32" i="22"/>
  <c r="I32" i="22"/>
  <c r="K24" i="23"/>
  <c r="I24" i="23"/>
  <c r="K13" i="24"/>
  <c r="I13" i="24"/>
  <c r="K31" i="24"/>
  <c r="I31" i="24"/>
  <c r="K9" i="25"/>
  <c r="I9" i="25"/>
  <c r="I16" i="25"/>
  <c r="K16" i="25"/>
  <c r="K31" i="25"/>
  <c r="I31" i="25"/>
  <c r="K7" i="26"/>
  <c r="I7" i="26"/>
  <c r="K20" i="26"/>
  <c r="I20" i="26"/>
  <c r="K21" i="26"/>
  <c r="I21" i="26"/>
  <c r="I8" i="27"/>
  <c r="K8" i="27"/>
  <c r="I25" i="28"/>
  <c r="K25" i="28"/>
  <c r="K8" i="29"/>
  <c r="I8" i="29"/>
  <c r="K27" i="29"/>
  <c r="I27" i="29"/>
  <c r="K4" i="22"/>
  <c r="K5" i="22"/>
  <c r="I5" i="22"/>
  <c r="K17" i="22"/>
  <c r="K16" i="23"/>
  <c r="I16" i="23"/>
  <c r="I19" i="23"/>
  <c r="K4" i="24"/>
  <c r="K5" i="24"/>
  <c r="I5" i="24"/>
  <c r="K17" i="24"/>
  <c r="K18" i="24"/>
  <c r="I18" i="24"/>
  <c r="K17" i="25"/>
  <c r="I17" i="25"/>
  <c r="K18" i="25"/>
  <c r="I18" i="25"/>
  <c r="I24" i="25"/>
  <c r="K24" i="25"/>
  <c r="I8" i="26"/>
  <c r="K8" i="26"/>
  <c r="K15" i="26"/>
  <c r="I15" i="26"/>
  <c r="K29" i="26"/>
  <c r="I29" i="26"/>
  <c r="I20" i="27"/>
  <c r="K20" i="27"/>
  <c r="J4" i="15"/>
  <c r="J4" i="16"/>
  <c r="J4" i="17"/>
  <c r="J4" i="18"/>
  <c r="J4" i="19"/>
  <c r="J4" i="20"/>
  <c r="I22" i="22"/>
  <c r="K26" i="22"/>
  <c r="K8" i="23"/>
  <c r="I8" i="23"/>
  <c r="Q10" i="23"/>
  <c r="I11" i="23"/>
  <c r="K29" i="23"/>
  <c r="I29" i="23"/>
  <c r="K23" i="24"/>
  <c r="I23" i="24"/>
  <c r="Q29" i="24"/>
  <c r="K26" i="25"/>
  <c r="I26" i="25"/>
  <c r="K28" i="26"/>
  <c r="AD3" i="27"/>
  <c r="J4" i="27"/>
  <c r="K21" i="21"/>
  <c r="I21" i="21"/>
  <c r="K23" i="21"/>
  <c r="I23" i="21"/>
  <c r="AD3" i="22"/>
  <c r="K7" i="23"/>
  <c r="I7" i="23"/>
  <c r="K21" i="23"/>
  <c r="I21" i="23"/>
  <c r="AD3" i="24"/>
  <c r="K5" i="25"/>
  <c r="I5" i="25"/>
  <c r="K20" i="25"/>
  <c r="I20" i="25"/>
  <c r="I22" i="28"/>
  <c r="K22" i="28"/>
  <c r="I24" i="21"/>
  <c r="I6" i="22"/>
  <c r="K10" i="22"/>
  <c r="K24" i="22"/>
  <c r="I24" i="22"/>
  <c r="Q26" i="22"/>
  <c r="I27" i="22"/>
  <c r="K31" i="22"/>
  <c r="I31" i="22"/>
  <c r="K13" i="23"/>
  <c r="I13" i="23"/>
  <c r="K25" i="23"/>
  <c r="K32" i="23"/>
  <c r="I32" i="23"/>
  <c r="I6" i="24"/>
  <c r="K10" i="24"/>
  <c r="Q18" i="24"/>
  <c r="I19" i="24"/>
  <c r="K12" i="25"/>
  <c r="I12" i="25"/>
  <c r="K13" i="25"/>
  <c r="I13" i="25"/>
  <c r="K19" i="25"/>
  <c r="K25" i="25"/>
  <c r="I25" i="25"/>
  <c r="K28" i="25"/>
  <c r="I28" i="25"/>
  <c r="AD3" i="26"/>
  <c r="J4" i="26"/>
  <c r="K16" i="26"/>
  <c r="K17" i="26"/>
  <c r="I17" i="26"/>
  <c r="I23" i="26"/>
  <c r="I24" i="26"/>
  <c r="K24" i="26"/>
  <c r="Q4" i="21"/>
  <c r="Q23" i="21"/>
  <c r="K16" i="22"/>
  <c r="I16" i="22"/>
  <c r="Q18" i="22"/>
  <c r="I19" i="22"/>
  <c r="K5" i="23"/>
  <c r="I5" i="23"/>
  <c r="K16" i="24"/>
  <c r="I16" i="24"/>
  <c r="K21" i="24"/>
  <c r="I21" i="24"/>
  <c r="I24" i="24"/>
  <c r="K24" i="24"/>
  <c r="J4" i="25"/>
  <c r="K7" i="25"/>
  <c r="I7" i="25"/>
  <c r="I10" i="26"/>
  <c r="K25" i="26"/>
  <c r="I25" i="26"/>
  <c r="K26" i="26"/>
  <c r="I26" i="26"/>
  <c r="K15" i="27"/>
  <c r="I15" i="27"/>
  <c r="I20" i="28"/>
  <c r="K20" i="28"/>
  <c r="I28" i="28"/>
  <c r="K28" i="28"/>
  <c r="K27" i="30"/>
  <c r="I27" i="30"/>
  <c r="I9" i="31"/>
  <c r="K9" i="31"/>
  <c r="I30" i="25"/>
  <c r="K32" i="25"/>
  <c r="I6" i="26"/>
  <c r="AD3" i="28"/>
  <c r="I19" i="28"/>
  <c r="AD3" i="29"/>
  <c r="J4" i="29"/>
  <c r="K15" i="29"/>
  <c r="I15" i="29"/>
  <c r="K8" i="30"/>
  <c r="I8" i="30"/>
  <c r="I9" i="30"/>
  <c r="K9" i="30"/>
  <c r="I17" i="30"/>
  <c r="K17" i="30"/>
  <c r="K32" i="26"/>
  <c r="I5" i="27"/>
  <c r="K11" i="27"/>
  <c r="I21" i="27"/>
  <c r="K27" i="27"/>
  <c r="J4" i="28"/>
  <c r="K10" i="29"/>
  <c r="I10" i="29"/>
  <c r="K19" i="30"/>
  <c r="I19" i="30"/>
  <c r="K11" i="31"/>
  <c r="I11" i="31"/>
  <c r="I26" i="32"/>
  <c r="K26" i="32"/>
  <c r="I22" i="25"/>
  <c r="K18" i="27"/>
  <c r="I18" i="27"/>
  <c r="K16" i="28"/>
  <c r="I16" i="28"/>
  <c r="K11" i="29"/>
  <c r="I11" i="29"/>
  <c r="I12" i="31"/>
  <c r="K12" i="31"/>
  <c r="K13" i="31"/>
  <c r="I13" i="31"/>
  <c r="I21" i="33"/>
  <c r="K21" i="33"/>
  <c r="I25" i="24"/>
  <c r="I9" i="26"/>
  <c r="Q5" i="27"/>
  <c r="I6" i="27"/>
  <c r="K7" i="27"/>
  <c r="I7" i="27"/>
  <c r="K12" i="27"/>
  <c r="Q21" i="27"/>
  <c r="I22" i="27"/>
  <c r="K23" i="27"/>
  <c r="I23" i="27"/>
  <c r="K28" i="27"/>
  <c r="K32" i="27"/>
  <c r="I32" i="27"/>
  <c r="K5" i="28"/>
  <c r="I5" i="28"/>
  <c r="K11" i="30"/>
  <c r="I11" i="30"/>
  <c r="K17" i="27"/>
  <c r="I17" i="27"/>
  <c r="I6" i="28"/>
  <c r="K6" i="28"/>
  <c r="K11" i="28"/>
  <c r="I11" i="28"/>
  <c r="I12" i="28"/>
  <c r="K12" i="28"/>
  <c r="I17" i="29"/>
  <c r="K17" i="29"/>
  <c r="K19" i="29"/>
  <c r="I19" i="29"/>
  <c r="K31" i="29"/>
  <c r="I31" i="29"/>
  <c r="Q29" i="26"/>
  <c r="I13" i="27"/>
  <c r="K19" i="27"/>
  <c r="I29" i="27"/>
  <c r="K13" i="28"/>
  <c r="I13" i="28"/>
  <c r="K18" i="28"/>
  <c r="I18" i="28"/>
  <c r="I20" i="29"/>
  <c r="K20" i="29"/>
  <c r="K21" i="29"/>
  <c r="I21" i="29"/>
  <c r="K26" i="29"/>
  <c r="I26" i="29"/>
  <c r="K7" i="31"/>
  <c r="I7" i="31"/>
  <c r="I19" i="31"/>
  <c r="K19" i="31"/>
  <c r="I32" i="31"/>
  <c r="K32" i="31"/>
  <c r="K18" i="33"/>
  <c r="I18" i="33"/>
  <c r="K27" i="33"/>
  <c r="I27" i="33"/>
  <c r="K30" i="34"/>
  <c r="I30" i="34"/>
  <c r="K26" i="40"/>
  <c r="I26" i="40"/>
  <c r="I23" i="41"/>
  <c r="K23" i="41"/>
  <c r="K25" i="41"/>
  <c r="I25" i="41"/>
  <c r="K8" i="43"/>
  <c r="I8" i="43"/>
  <c r="K9" i="43"/>
  <c r="I9" i="43"/>
  <c r="K30" i="46"/>
  <c r="I30" i="46"/>
  <c r="K31" i="46"/>
  <c r="I31" i="46"/>
  <c r="K29" i="47"/>
  <c r="I29" i="47"/>
  <c r="I30" i="47"/>
  <c r="K30" i="47"/>
  <c r="K31" i="47"/>
  <c r="I31" i="47"/>
  <c r="K29" i="48"/>
  <c r="I29" i="48"/>
  <c r="I30" i="48"/>
  <c r="K30" i="48"/>
  <c r="K31" i="48"/>
  <c r="I31" i="48"/>
  <c r="K24" i="49"/>
  <c r="I24" i="49"/>
  <c r="Q30" i="27"/>
  <c r="Q12" i="28"/>
  <c r="Q15" i="28"/>
  <c r="K26" i="28"/>
  <c r="I26" i="28"/>
  <c r="I25" i="29"/>
  <c r="K25" i="29"/>
  <c r="K21" i="31"/>
  <c r="I21" i="31"/>
  <c r="I27" i="31"/>
  <c r="K27" i="31"/>
  <c r="I29" i="32"/>
  <c r="K29" i="32"/>
  <c r="I26" i="33"/>
  <c r="I29" i="33"/>
  <c r="K29" i="33"/>
  <c r="I24" i="34"/>
  <c r="K24" i="34"/>
  <c r="J4" i="30"/>
  <c r="AD3" i="30"/>
  <c r="K5" i="30"/>
  <c r="I5" i="30"/>
  <c r="K10" i="30"/>
  <c r="I10" i="30"/>
  <c r="K15" i="30"/>
  <c r="I15" i="30"/>
  <c r="K21" i="30"/>
  <c r="I21" i="30"/>
  <c r="K26" i="30"/>
  <c r="I26" i="30"/>
  <c r="Q29" i="30"/>
  <c r="K31" i="30"/>
  <c r="I31" i="30"/>
  <c r="K29" i="31"/>
  <c r="I29" i="31"/>
  <c r="I5" i="32"/>
  <c r="K19" i="32"/>
  <c r="I19" i="32"/>
  <c r="K30" i="32"/>
  <c r="I30" i="32"/>
  <c r="K31" i="32"/>
  <c r="I31" i="32"/>
  <c r="K18" i="34"/>
  <c r="I18" i="34"/>
  <c r="I19" i="34"/>
  <c r="K19" i="34"/>
  <c r="I20" i="37"/>
  <c r="K20" i="37"/>
  <c r="K23" i="28"/>
  <c r="Q15" i="29"/>
  <c r="I16" i="29"/>
  <c r="Q31" i="29"/>
  <c r="K20" i="30"/>
  <c r="K23" i="31"/>
  <c r="I23" i="31"/>
  <c r="I21" i="32"/>
  <c r="K21" i="32"/>
  <c r="K11" i="33"/>
  <c r="I11" i="33"/>
  <c r="AD3" i="37"/>
  <c r="J15" i="37"/>
  <c r="I28" i="37"/>
  <c r="K28" i="37"/>
  <c r="K21" i="28"/>
  <c r="I21" i="28"/>
  <c r="K27" i="28"/>
  <c r="I27" i="28"/>
  <c r="K13" i="29"/>
  <c r="I13" i="29"/>
  <c r="K18" i="29"/>
  <c r="I18" i="29"/>
  <c r="Q21" i="29"/>
  <c r="K23" i="29"/>
  <c r="I23" i="29"/>
  <c r="K29" i="29"/>
  <c r="I29" i="29"/>
  <c r="J4" i="31"/>
  <c r="AD3" i="31"/>
  <c r="K5" i="31"/>
  <c r="I5" i="31"/>
  <c r="K10" i="31"/>
  <c r="I10" i="31"/>
  <c r="Q13" i="31"/>
  <c r="K15" i="31"/>
  <c r="I15" i="31"/>
  <c r="K22" i="31"/>
  <c r="I28" i="31"/>
  <c r="K8" i="32"/>
  <c r="I8" i="32"/>
  <c r="K23" i="32"/>
  <c r="I23" i="32"/>
  <c r="I10" i="33"/>
  <c r="I13" i="33"/>
  <c r="K13" i="33"/>
  <c r="K12" i="34"/>
  <c r="I12" i="34"/>
  <c r="I32" i="30"/>
  <c r="K31" i="31"/>
  <c r="I31" i="31"/>
  <c r="AD3" i="34"/>
  <c r="K5" i="34"/>
  <c r="I5" i="34"/>
  <c r="I6" i="34"/>
  <c r="K6" i="34"/>
  <c r="K29" i="28"/>
  <c r="I29" i="28"/>
  <c r="Q31" i="28"/>
  <c r="I32" i="28"/>
  <c r="K5" i="29"/>
  <c r="I5" i="29"/>
  <c r="Q7" i="29"/>
  <c r="K7" i="30"/>
  <c r="I7" i="30"/>
  <c r="K13" i="30"/>
  <c r="I13" i="30"/>
  <c r="K18" i="30"/>
  <c r="I18" i="30"/>
  <c r="Q21" i="30"/>
  <c r="K23" i="30"/>
  <c r="I23" i="30"/>
  <c r="K29" i="30"/>
  <c r="I29" i="30"/>
  <c r="I24" i="31"/>
  <c r="K7" i="32"/>
  <c r="I7" i="32"/>
  <c r="I11" i="32"/>
  <c r="K11" i="32"/>
  <c r="Q14" i="32"/>
  <c r="I15" i="32"/>
  <c r="Q9" i="28"/>
  <c r="I10" i="28"/>
  <c r="K15" i="28"/>
  <c r="Q23" i="29"/>
  <c r="K12" i="30"/>
  <c r="K28" i="30"/>
  <c r="Q15" i="31"/>
  <c r="I16" i="31"/>
  <c r="I10" i="32"/>
  <c r="K10" i="32"/>
  <c r="I5" i="33"/>
  <c r="K5" i="33"/>
  <c r="I16" i="33"/>
  <c r="K16" i="33"/>
  <c r="K27" i="35"/>
  <c r="I27" i="35"/>
  <c r="I20" i="31"/>
  <c r="I13" i="32"/>
  <c r="K27" i="32"/>
  <c r="I27" i="32"/>
  <c r="K6" i="33"/>
  <c r="I6" i="33"/>
  <c r="K12" i="33"/>
  <c r="I12" i="33"/>
  <c r="K17" i="33"/>
  <c r="I17" i="33"/>
  <c r="K22" i="33"/>
  <c r="I22" i="33"/>
  <c r="K28" i="33"/>
  <c r="I28" i="33"/>
  <c r="H3" i="34"/>
  <c r="Q17" i="34"/>
  <c r="K20" i="34"/>
  <c r="I20" i="34"/>
  <c r="K25" i="34"/>
  <c r="I25" i="34"/>
  <c r="K31" i="34"/>
  <c r="I31" i="34"/>
  <c r="AD3" i="36"/>
  <c r="I20" i="36"/>
  <c r="K20" i="36"/>
  <c r="I12" i="40"/>
  <c r="K12" i="40"/>
  <c r="I17" i="40"/>
  <c r="K17" i="40"/>
  <c r="K8" i="34"/>
  <c r="I8" i="34"/>
  <c r="K29" i="35"/>
  <c r="I29" i="35"/>
  <c r="K32" i="35"/>
  <c r="I32" i="35"/>
  <c r="I3" i="36"/>
  <c r="K3" i="36"/>
  <c r="I28" i="36"/>
  <c r="K28" i="36"/>
  <c r="K32" i="36"/>
  <c r="I32" i="36"/>
  <c r="K22" i="37"/>
  <c r="I22" i="37"/>
  <c r="I23" i="37"/>
  <c r="K23" i="37"/>
  <c r="K5" i="40"/>
  <c r="I5" i="40"/>
  <c r="K17" i="32"/>
  <c r="I17" i="32"/>
  <c r="I20" i="32"/>
  <c r="K7" i="34"/>
  <c r="K13" i="34"/>
  <c r="K26" i="34"/>
  <c r="I26" i="34"/>
  <c r="AD3" i="35"/>
  <c r="J21" i="35"/>
  <c r="K30" i="35"/>
  <c r="I30" i="35"/>
  <c r="I27" i="36"/>
  <c r="I25" i="39"/>
  <c r="K25" i="39"/>
  <c r="K31" i="39"/>
  <c r="I31" i="39"/>
  <c r="K9" i="32"/>
  <c r="I9" i="32"/>
  <c r="K25" i="32"/>
  <c r="I25" i="32"/>
  <c r="I28" i="32"/>
  <c r="I7" i="33"/>
  <c r="K19" i="33"/>
  <c r="I19" i="33"/>
  <c r="I23" i="33"/>
  <c r="K15" i="34"/>
  <c r="I15" i="34"/>
  <c r="K16" i="34"/>
  <c r="I16" i="34"/>
  <c r="K22" i="35"/>
  <c r="I22" i="35"/>
  <c r="K30" i="37"/>
  <c r="I30" i="37"/>
  <c r="I31" i="37"/>
  <c r="K31" i="37"/>
  <c r="AD3" i="32"/>
  <c r="K32" i="32"/>
  <c r="H3" i="33"/>
  <c r="AD3" i="33"/>
  <c r="J4" i="33"/>
  <c r="K8" i="33"/>
  <c r="K9" i="33"/>
  <c r="I9" i="33"/>
  <c r="K14" i="33"/>
  <c r="I14" i="33"/>
  <c r="K20" i="33"/>
  <c r="I20" i="33"/>
  <c r="K24" i="33"/>
  <c r="K25" i="33"/>
  <c r="I25" i="33"/>
  <c r="K30" i="33"/>
  <c r="I30" i="33"/>
  <c r="K10" i="34"/>
  <c r="I10" i="34"/>
  <c r="I32" i="34"/>
  <c r="K32" i="34"/>
  <c r="I22" i="36"/>
  <c r="AD3" i="38"/>
  <c r="I24" i="38"/>
  <c r="K24" i="38"/>
  <c r="Q16" i="31"/>
  <c r="I17" i="31"/>
  <c r="J4" i="32"/>
  <c r="X3" i="34"/>
  <c r="K27" i="34"/>
  <c r="K24" i="35"/>
  <c r="I24" i="35"/>
  <c r="I25" i="35"/>
  <c r="K25" i="35"/>
  <c r="K17" i="36"/>
  <c r="I17" i="36"/>
  <c r="I30" i="36"/>
  <c r="K21" i="39"/>
  <c r="I21" i="39"/>
  <c r="Q11" i="32"/>
  <c r="K22" i="32"/>
  <c r="I22" i="32"/>
  <c r="K23" i="34"/>
  <c r="I23" i="34"/>
  <c r="K25" i="36"/>
  <c r="I25" i="36"/>
  <c r="K26" i="39"/>
  <c r="I26" i="39"/>
  <c r="K13" i="40"/>
  <c r="I13" i="40"/>
  <c r="I25" i="40"/>
  <c r="K25" i="40"/>
  <c r="I18" i="41"/>
  <c r="K18" i="41"/>
  <c r="J23" i="38"/>
  <c r="K30" i="38"/>
  <c r="I30" i="38"/>
  <c r="K27" i="39"/>
  <c r="I27" i="39"/>
  <c r="K20" i="40"/>
  <c r="K21" i="40"/>
  <c r="I21" i="40"/>
  <c r="K28" i="40"/>
  <c r="I28" i="40"/>
  <c r="K29" i="40"/>
  <c r="I29" i="40"/>
  <c r="K29" i="42"/>
  <c r="I29" i="42"/>
  <c r="I27" i="44"/>
  <c r="K27" i="44"/>
  <c r="K28" i="44"/>
  <c r="I28" i="44"/>
  <c r="K32" i="44"/>
  <c r="I32" i="44"/>
  <c r="I25" i="45"/>
  <c r="K25" i="45"/>
  <c r="J4" i="34"/>
  <c r="I28" i="34"/>
  <c r="K16" i="37"/>
  <c r="I16" i="37"/>
  <c r="K18" i="37"/>
  <c r="K21" i="37"/>
  <c r="I21" i="37"/>
  <c r="K24" i="37"/>
  <c r="I24" i="37"/>
  <c r="K26" i="37"/>
  <c r="K29" i="37"/>
  <c r="I29" i="37"/>
  <c r="K27" i="38"/>
  <c r="K7" i="40"/>
  <c r="I7" i="40"/>
  <c r="K6" i="41"/>
  <c r="I6" i="41"/>
  <c r="J3" i="41"/>
  <c r="K22" i="42"/>
  <c r="I22" i="42"/>
  <c r="I23" i="42"/>
  <c r="K23" i="42"/>
  <c r="I31" i="42"/>
  <c r="K31" i="42"/>
  <c r="X3" i="35"/>
  <c r="K25" i="38"/>
  <c r="I25" i="38"/>
  <c r="AD3" i="39"/>
  <c r="J22" i="39"/>
  <c r="K8" i="40"/>
  <c r="I8" i="40"/>
  <c r="K15" i="40"/>
  <c r="I15" i="40"/>
  <c r="I15" i="42"/>
  <c r="K15" i="42"/>
  <c r="K21" i="44"/>
  <c r="I21" i="44"/>
  <c r="I29" i="34"/>
  <c r="K18" i="36"/>
  <c r="I18" i="36"/>
  <c r="K21" i="36"/>
  <c r="I21" i="36"/>
  <c r="K23" i="36"/>
  <c r="K26" i="36"/>
  <c r="I26" i="36"/>
  <c r="K29" i="36"/>
  <c r="I29" i="36"/>
  <c r="K31" i="36"/>
  <c r="Q18" i="37"/>
  <c r="I19" i="37"/>
  <c r="Q26" i="37"/>
  <c r="Q27" i="38"/>
  <c r="I28" i="38"/>
  <c r="I31" i="38"/>
  <c r="K23" i="39"/>
  <c r="I23" i="39"/>
  <c r="K29" i="39"/>
  <c r="I29" i="39"/>
  <c r="K16" i="40"/>
  <c r="I16" i="40"/>
  <c r="K23" i="40"/>
  <c r="I23" i="40"/>
  <c r="X3" i="41"/>
  <c r="K22" i="38"/>
  <c r="I22" i="38"/>
  <c r="K32" i="39"/>
  <c r="I32" i="39"/>
  <c r="K10" i="40"/>
  <c r="I10" i="40"/>
  <c r="K11" i="40"/>
  <c r="I11" i="40"/>
  <c r="K24" i="40"/>
  <c r="I24" i="40"/>
  <c r="I31" i="41"/>
  <c r="K31" i="41"/>
  <c r="K8" i="42"/>
  <c r="I8" i="42"/>
  <c r="K24" i="43"/>
  <c r="I24" i="43"/>
  <c r="K25" i="43"/>
  <c r="I25" i="43"/>
  <c r="Q8" i="34"/>
  <c r="K23" i="35"/>
  <c r="I23" i="35"/>
  <c r="K26" i="35"/>
  <c r="I26" i="35"/>
  <c r="K31" i="35"/>
  <c r="I31" i="35"/>
  <c r="Q15" i="36"/>
  <c r="I16" i="36"/>
  <c r="Q23" i="36"/>
  <c r="Q31" i="36"/>
  <c r="K32" i="37"/>
  <c r="I32" i="37"/>
  <c r="Q28" i="38"/>
  <c r="I32" i="38"/>
  <c r="K32" i="38"/>
  <c r="J4" i="40"/>
  <c r="AD3" i="40"/>
  <c r="I9" i="40"/>
  <c r="K9" i="40"/>
  <c r="K18" i="40"/>
  <c r="I18" i="40"/>
  <c r="K19" i="40"/>
  <c r="I19" i="40"/>
  <c r="I15" i="43"/>
  <c r="K15" i="43"/>
  <c r="K17" i="43"/>
  <c r="I17" i="43"/>
  <c r="I27" i="40"/>
  <c r="AD3" i="41"/>
  <c r="Q10" i="41"/>
  <c r="K19" i="41"/>
  <c r="I19" i="41"/>
  <c r="I7" i="42"/>
  <c r="K7" i="42"/>
  <c r="K9" i="42"/>
  <c r="I9" i="42"/>
  <c r="K16" i="42"/>
  <c r="I16" i="42"/>
  <c r="K30" i="42"/>
  <c r="I30" i="42"/>
  <c r="I7" i="43"/>
  <c r="K7" i="43"/>
  <c r="I23" i="43"/>
  <c r="K23" i="43"/>
  <c r="I31" i="43"/>
  <c r="K31" i="43"/>
  <c r="I20" i="44"/>
  <c r="K20" i="44"/>
  <c r="K22" i="44"/>
  <c r="I22" i="44"/>
  <c r="K30" i="44"/>
  <c r="I30" i="44"/>
  <c r="K27" i="45"/>
  <c r="I27" i="45"/>
  <c r="K8" i="41"/>
  <c r="I8" i="41"/>
  <c r="K13" i="41"/>
  <c r="I13" i="41"/>
  <c r="K17" i="42"/>
  <c r="I17" i="42"/>
  <c r="K24" i="42"/>
  <c r="I24" i="42"/>
  <c r="K11" i="43"/>
  <c r="I11" i="43"/>
  <c r="K19" i="43"/>
  <c r="I19" i="43"/>
  <c r="K27" i="43"/>
  <c r="I27" i="43"/>
  <c r="K15" i="46"/>
  <c r="I15" i="46"/>
  <c r="I7" i="41"/>
  <c r="K7" i="41"/>
  <c r="K14" i="41"/>
  <c r="I14" i="41"/>
  <c r="K26" i="41"/>
  <c r="K27" i="41"/>
  <c r="I27" i="41"/>
  <c r="K11" i="42"/>
  <c r="I11" i="42"/>
  <c r="K25" i="42"/>
  <c r="I25" i="42"/>
  <c r="K10" i="43"/>
  <c r="K18" i="43"/>
  <c r="K26" i="43"/>
  <c r="K24" i="44"/>
  <c r="I24" i="44"/>
  <c r="K14" i="46"/>
  <c r="I17" i="46"/>
  <c r="K17" i="46"/>
  <c r="Q19" i="41"/>
  <c r="I20" i="41"/>
  <c r="K21" i="41"/>
  <c r="I21" i="41"/>
  <c r="K32" i="41"/>
  <c r="I32" i="41"/>
  <c r="K4" i="42"/>
  <c r="K10" i="42"/>
  <c r="K19" i="42"/>
  <c r="I19" i="42"/>
  <c r="K13" i="43"/>
  <c r="I13" i="43"/>
  <c r="K32" i="43"/>
  <c r="I32" i="43"/>
  <c r="AD3" i="44"/>
  <c r="K23" i="44"/>
  <c r="K30" i="45"/>
  <c r="I30" i="45"/>
  <c r="K16" i="41"/>
  <c r="I16" i="41"/>
  <c r="K22" i="41"/>
  <c r="I22" i="41"/>
  <c r="J5" i="42"/>
  <c r="AD3" i="42"/>
  <c r="K27" i="42"/>
  <c r="I27" i="42"/>
  <c r="AD3" i="43"/>
  <c r="J4" i="43"/>
  <c r="K5" i="43"/>
  <c r="I5" i="43"/>
  <c r="K14" i="43"/>
  <c r="I14" i="43"/>
  <c r="K21" i="43"/>
  <c r="I21" i="43"/>
  <c r="K29" i="43"/>
  <c r="I29" i="43"/>
  <c r="K18" i="44"/>
  <c r="I18" i="44"/>
  <c r="AD3" i="45"/>
  <c r="J22" i="45"/>
  <c r="K7" i="46"/>
  <c r="I7" i="46"/>
  <c r="I20" i="46"/>
  <c r="K20" i="46"/>
  <c r="K22" i="46"/>
  <c r="I22" i="46"/>
  <c r="K30" i="40"/>
  <c r="I30" i="40"/>
  <c r="K5" i="41"/>
  <c r="I5" i="41"/>
  <c r="I15" i="41"/>
  <c r="K15" i="41"/>
  <c r="K17" i="41"/>
  <c r="I17" i="41"/>
  <c r="K29" i="41"/>
  <c r="I29" i="41"/>
  <c r="K6" i="42"/>
  <c r="I6" i="42"/>
  <c r="K13" i="42"/>
  <c r="I13" i="42"/>
  <c r="K32" i="42"/>
  <c r="I32" i="42"/>
  <c r="K6" i="43"/>
  <c r="I6" i="43"/>
  <c r="K22" i="43"/>
  <c r="I22" i="43"/>
  <c r="K30" i="43"/>
  <c r="I30" i="43"/>
  <c r="K19" i="44"/>
  <c r="I19" i="44"/>
  <c r="I6" i="46"/>
  <c r="K6" i="46"/>
  <c r="I9" i="46"/>
  <c r="K9" i="46"/>
  <c r="K11" i="46"/>
  <c r="I11" i="46"/>
  <c r="I25" i="46"/>
  <c r="K25" i="46"/>
  <c r="K10" i="41"/>
  <c r="K24" i="41"/>
  <c r="I24" i="41"/>
  <c r="K30" i="41"/>
  <c r="I30" i="41"/>
  <c r="K14" i="42"/>
  <c r="I14" i="42"/>
  <c r="I20" i="42"/>
  <c r="K21" i="42"/>
  <c r="I21" i="42"/>
  <c r="K16" i="43"/>
  <c r="I16" i="43"/>
  <c r="J17" i="44"/>
  <c r="Q31" i="44"/>
  <c r="I29" i="45"/>
  <c r="I32" i="45"/>
  <c r="Q18" i="46"/>
  <c r="K21" i="46"/>
  <c r="I21" i="46"/>
  <c r="J4" i="47"/>
  <c r="AD3" i="47"/>
  <c r="J4" i="48"/>
  <c r="AD3" i="48"/>
  <c r="J4" i="49"/>
  <c r="AD3" i="49"/>
  <c r="I25" i="49"/>
  <c r="K25" i="49"/>
  <c r="K26" i="49"/>
  <c r="I26" i="49"/>
  <c r="K27" i="49"/>
  <c r="I27" i="49"/>
  <c r="K28" i="49"/>
  <c r="I28" i="49"/>
  <c r="K5" i="47"/>
  <c r="I5" i="47"/>
  <c r="I6" i="47"/>
  <c r="K6" i="47"/>
  <c r="K7" i="47"/>
  <c r="I7" i="47"/>
  <c r="K8" i="47"/>
  <c r="I8" i="47"/>
  <c r="K5" i="48"/>
  <c r="I5" i="48"/>
  <c r="I6" i="48"/>
  <c r="K6" i="48"/>
  <c r="K7" i="48"/>
  <c r="I7" i="48"/>
  <c r="K8" i="48"/>
  <c r="I8" i="48"/>
  <c r="K5" i="49"/>
  <c r="I5" i="49"/>
  <c r="I6" i="49"/>
  <c r="K6" i="49"/>
  <c r="K7" i="49"/>
  <c r="I7" i="49"/>
  <c r="K8" i="49"/>
  <c r="I8" i="49"/>
  <c r="K29" i="49"/>
  <c r="I29" i="49"/>
  <c r="I30" i="49"/>
  <c r="K30" i="49"/>
  <c r="I8" i="46"/>
  <c r="K12" i="46"/>
  <c r="K13" i="46"/>
  <c r="I13" i="46"/>
  <c r="I16" i="46"/>
  <c r="K23" i="46"/>
  <c r="I23" i="46"/>
  <c r="I9" i="47"/>
  <c r="K9" i="47"/>
  <c r="K10" i="47"/>
  <c r="I10" i="47"/>
  <c r="K11" i="47"/>
  <c r="I11" i="47"/>
  <c r="K12" i="47"/>
  <c r="I12" i="47"/>
  <c r="I9" i="48"/>
  <c r="K9" i="48"/>
  <c r="K10" i="48"/>
  <c r="I10" i="48"/>
  <c r="K11" i="48"/>
  <c r="I11" i="48"/>
  <c r="K12" i="48"/>
  <c r="I12" i="48"/>
  <c r="I9" i="49"/>
  <c r="K9" i="49"/>
  <c r="K10" i="49"/>
  <c r="I10" i="49"/>
  <c r="K11" i="49"/>
  <c r="I11" i="49"/>
  <c r="K12" i="49"/>
  <c r="I12" i="49"/>
  <c r="K31" i="49"/>
  <c r="I31" i="49"/>
  <c r="K4" i="46"/>
  <c r="K5" i="46"/>
  <c r="I5" i="46"/>
  <c r="K24" i="46"/>
  <c r="I24" i="46"/>
  <c r="K32" i="46"/>
  <c r="I32" i="46"/>
  <c r="K13" i="47"/>
  <c r="I13" i="47"/>
  <c r="I14" i="47"/>
  <c r="K14" i="47"/>
  <c r="K15" i="47"/>
  <c r="I15" i="47"/>
  <c r="K16" i="47"/>
  <c r="I16" i="47"/>
  <c r="K32" i="47"/>
  <c r="I32" i="47"/>
  <c r="K13" i="48"/>
  <c r="I13" i="48"/>
  <c r="I14" i="48"/>
  <c r="K14" i="48"/>
  <c r="K15" i="48"/>
  <c r="I15" i="48"/>
  <c r="K16" i="48"/>
  <c r="I16" i="48"/>
  <c r="K32" i="48"/>
  <c r="I32" i="48"/>
  <c r="K13" i="49"/>
  <c r="I13" i="49"/>
  <c r="I14" i="49"/>
  <c r="K14" i="49"/>
  <c r="K15" i="49"/>
  <c r="I15" i="49"/>
  <c r="K16" i="49"/>
  <c r="I16" i="49"/>
  <c r="K23" i="45"/>
  <c r="I23" i="45"/>
  <c r="K18" i="46"/>
  <c r="I18" i="46"/>
  <c r="K26" i="46"/>
  <c r="I26" i="46"/>
  <c r="K27" i="46"/>
  <c r="I27" i="46"/>
  <c r="I17" i="47"/>
  <c r="K17" i="47"/>
  <c r="K18" i="47"/>
  <c r="I18" i="47"/>
  <c r="K19" i="47"/>
  <c r="I19" i="47"/>
  <c r="K20" i="47"/>
  <c r="I20" i="47"/>
  <c r="I17" i="48"/>
  <c r="K17" i="48"/>
  <c r="K18" i="48"/>
  <c r="I18" i="48"/>
  <c r="K19" i="48"/>
  <c r="I19" i="48"/>
  <c r="K20" i="48"/>
  <c r="I20" i="48"/>
  <c r="I17" i="49"/>
  <c r="K17" i="49"/>
  <c r="K18" i="49"/>
  <c r="I18" i="49"/>
  <c r="K19" i="49"/>
  <c r="I19" i="49"/>
  <c r="K20" i="49"/>
  <c r="I20" i="49"/>
  <c r="K29" i="44"/>
  <c r="I29" i="44"/>
  <c r="K31" i="45"/>
  <c r="I31" i="45"/>
  <c r="K10" i="46"/>
  <c r="I10" i="46"/>
  <c r="K21" i="47"/>
  <c r="I21" i="47"/>
  <c r="I22" i="47"/>
  <c r="K22" i="47"/>
  <c r="K23" i="47"/>
  <c r="I23" i="47"/>
  <c r="K24" i="47"/>
  <c r="I24" i="47"/>
  <c r="K21" i="48"/>
  <c r="I21" i="48"/>
  <c r="I22" i="48"/>
  <c r="K22" i="48"/>
  <c r="K23" i="48"/>
  <c r="I23" i="48"/>
  <c r="K24" i="48"/>
  <c r="I24" i="48"/>
  <c r="K21" i="49"/>
  <c r="I21" i="49"/>
  <c r="I22" i="49"/>
  <c r="K22" i="49"/>
  <c r="J3" i="46"/>
  <c r="AD3" i="46"/>
  <c r="K29" i="46"/>
  <c r="I29" i="46"/>
  <c r="I25" i="47"/>
  <c r="K25" i="47"/>
  <c r="K26" i="47"/>
  <c r="I26" i="47"/>
  <c r="K27" i="47"/>
  <c r="I27" i="47"/>
  <c r="K28" i="47"/>
  <c r="I28" i="47"/>
  <c r="I25" i="48"/>
  <c r="K25" i="48"/>
  <c r="K26" i="48"/>
  <c r="I26" i="48"/>
  <c r="K27" i="48"/>
  <c r="I27" i="48"/>
  <c r="K28" i="48"/>
  <c r="I28" i="48"/>
  <c r="K23" i="49"/>
  <c r="I23" i="49"/>
  <c r="K32" i="49"/>
  <c r="I32" i="49"/>
  <c r="J3" i="19" l="1"/>
  <c r="K4" i="19"/>
  <c r="I4" i="19"/>
  <c r="J3" i="14"/>
  <c r="K4" i="14"/>
  <c r="I4" i="14"/>
  <c r="I3" i="12"/>
  <c r="K3" i="12"/>
  <c r="J3" i="27"/>
  <c r="I4" i="27"/>
  <c r="K4" i="27"/>
  <c r="K5" i="42"/>
  <c r="I5" i="42"/>
  <c r="K4" i="49"/>
  <c r="I4" i="49"/>
  <c r="J3" i="49"/>
  <c r="J3" i="42"/>
  <c r="I4" i="40"/>
  <c r="J3" i="40"/>
  <c r="K4" i="40"/>
  <c r="K23" i="38"/>
  <c r="I23" i="38"/>
  <c r="I4" i="30"/>
  <c r="J3" i="30"/>
  <c r="K4" i="30"/>
  <c r="J3" i="18"/>
  <c r="K4" i="18"/>
  <c r="I4" i="18"/>
  <c r="J3" i="21"/>
  <c r="K4" i="21"/>
  <c r="I4" i="21"/>
  <c r="I15" i="37"/>
  <c r="J3" i="37"/>
  <c r="K15" i="37"/>
  <c r="K3" i="41"/>
  <c r="I3" i="41"/>
  <c r="J3" i="26"/>
  <c r="K4" i="26"/>
  <c r="I4" i="26"/>
  <c r="J3" i="17"/>
  <c r="K4" i="17"/>
  <c r="I4" i="17"/>
  <c r="K3" i="24"/>
  <c r="I3" i="24"/>
  <c r="J3" i="9"/>
  <c r="K17" i="9"/>
  <c r="I17" i="9"/>
  <c r="J3" i="5"/>
  <c r="K4" i="5"/>
  <c r="I4" i="5"/>
  <c r="I17" i="10"/>
  <c r="J3" i="10"/>
  <c r="K17" i="10"/>
  <c r="J3" i="2"/>
  <c r="K4" i="2"/>
  <c r="I4" i="2"/>
  <c r="K22" i="39"/>
  <c r="I22" i="39"/>
  <c r="I4" i="28"/>
  <c r="J3" i="28"/>
  <c r="K4" i="28"/>
  <c r="K4" i="48"/>
  <c r="I4" i="48"/>
  <c r="J3" i="48"/>
  <c r="J3" i="43"/>
  <c r="K4" i="43"/>
  <c r="I4" i="43"/>
  <c r="K4" i="34"/>
  <c r="J3" i="34"/>
  <c r="I4" i="34"/>
  <c r="J3" i="39"/>
  <c r="J3" i="35"/>
  <c r="K21" i="35"/>
  <c r="I21" i="35"/>
  <c r="J3" i="16"/>
  <c r="K4" i="16"/>
  <c r="I4" i="16"/>
  <c r="K3" i="23"/>
  <c r="I3" i="23"/>
  <c r="J3" i="3"/>
  <c r="K4" i="3"/>
  <c r="I4" i="3"/>
  <c r="J3" i="45"/>
  <c r="K22" i="45"/>
  <c r="I22" i="45"/>
  <c r="J3" i="20"/>
  <c r="K4" i="20"/>
  <c r="I4" i="20"/>
  <c r="J3" i="44"/>
  <c r="K17" i="44"/>
  <c r="I17" i="44"/>
  <c r="J3" i="33"/>
  <c r="K4" i="33"/>
  <c r="I4" i="33"/>
  <c r="J3" i="15"/>
  <c r="K4" i="15"/>
  <c r="I4" i="15"/>
  <c r="J3" i="6"/>
  <c r="K4" i="6"/>
  <c r="I4" i="6"/>
  <c r="I3" i="46"/>
  <c r="K3" i="46"/>
  <c r="K4" i="47"/>
  <c r="I4" i="47"/>
  <c r="J3" i="47"/>
  <c r="J3" i="38"/>
  <c r="J3" i="32"/>
  <c r="K4" i="32"/>
  <c r="I4" i="32"/>
  <c r="I4" i="29"/>
  <c r="J3" i="29"/>
  <c r="K4" i="29"/>
  <c r="J3" i="25"/>
  <c r="I4" i="25"/>
  <c r="K4" i="25"/>
  <c r="K3" i="22"/>
  <c r="I3" i="22"/>
  <c r="J3" i="7"/>
  <c r="K4" i="7"/>
  <c r="I4" i="7"/>
  <c r="I4" i="31"/>
  <c r="J3" i="31"/>
  <c r="K4" i="31"/>
  <c r="I17" i="11"/>
  <c r="J3" i="11"/>
  <c r="K17" i="11"/>
  <c r="J3" i="13"/>
  <c r="K17" i="13"/>
  <c r="I17" i="13"/>
  <c r="J3" i="8"/>
  <c r="K4" i="8"/>
  <c r="I4" i="8"/>
  <c r="J3" i="4"/>
  <c r="K4" i="4"/>
  <c r="I4" i="4"/>
  <c r="J3" i="1"/>
  <c r="K4" i="1"/>
  <c r="I4" i="1"/>
  <c r="K3" i="3" l="1"/>
  <c r="I3" i="3"/>
  <c r="I3" i="30"/>
  <c r="K3" i="30"/>
  <c r="I3" i="13"/>
  <c r="K3" i="13"/>
  <c r="K3" i="29"/>
  <c r="I3" i="29"/>
  <c r="I3" i="15"/>
  <c r="K3" i="15"/>
  <c r="K3" i="39"/>
  <c r="I3" i="39"/>
  <c r="K3" i="7"/>
  <c r="I3" i="7"/>
  <c r="K3" i="20"/>
  <c r="I3" i="20"/>
  <c r="K3" i="2"/>
  <c r="I3" i="2"/>
  <c r="K3" i="35"/>
  <c r="I3" i="35"/>
  <c r="K3" i="4"/>
  <c r="I3" i="4"/>
  <c r="K3" i="11"/>
  <c r="I3" i="11"/>
  <c r="K3" i="34"/>
  <c r="I3" i="34"/>
  <c r="K3" i="9"/>
  <c r="I3" i="9"/>
  <c r="K3" i="26"/>
  <c r="I3" i="26"/>
  <c r="K3" i="21"/>
  <c r="I3" i="21"/>
  <c r="I3" i="49"/>
  <c r="K3" i="49"/>
  <c r="K3" i="33"/>
  <c r="I3" i="33"/>
  <c r="K3" i="28"/>
  <c r="I3" i="28"/>
  <c r="K3" i="10"/>
  <c r="I3" i="10"/>
  <c r="K3" i="14"/>
  <c r="I3" i="14"/>
  <c r="I3" i="48"/>
  <c r="K3" i="48"/>
  <c r="I3" i="32"/>
  <c r="K3" i="32"/>
  <c r="K3" i="45"/>
  <c r="I3" i="45"/>
  <c r="K3" i="16"/>
  <c r="I3" i="16"/>
  <c r="K3" i="40"/>
  <c r="I3" i="40"/>
  <c r="I3" i="5"/>
  <c r="K3" i="5"/>
  <c r="K3" i="8"/>
  <c r="I3" i="8"/>
  <c r="K3" i="31"/>
  <c r="I3" i="31"/>
  <c r="K3" i="38"/>
  <c r="I3" i="38"/>
  <c r="K3" i="6"/>
  <c r="I3" i="6"/>
  <c r="K3" i="18"/>
  <c r="I3" i="18"/>
  <c r="K3" i="1"/>
  <c r="I3" i="1"/>
  <c r="K3" i="17"/>
  <c r="I3" i="17"/>
  <c r="K3" i="25"/>
  <c r="I3" i="25"/>
  <c r="I3" i="47"/>
  <c r="K3" i="47"/>
  <c r="K3" i="44"/>
  <c r="I3" i="44"/>
  <c r="K3" i="43"/>
  <c r="I3" i="43"/>
  <c r="K3" i="37"/>
  <c r="I3" i="37"/>
  <c r="K3" i="42"/>
  <c r="I3" i="42"/>
  <c r="K3" i="27"/>
  <c r="I3" i="27"/>
  <c r="K3" i="19"/>
  <c r="I3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1"/>
            <color rgb="FF000000"/>
            <rFont val="Calibri"/>
          </rPr>
          <t>why is this negative?  is there runaway ppc again?
	-Pam Galeone
----
why is this negative?  is there runaway ppc again?
	-Pam Galeone
----
why is this negative?  is there runaway ppc again?
	-Pam Galeone
----
why is this negative?  is there runaway ppc again?
	-Pam Galeone
----
why is this negative?  is there runaway ppc again?
	-Pam Galeone
----
why is this negative?  is there runaway ppc again?
	-Pam Galeone
----
why is this negative?  is there runaway ppc again?
	-Pam Galeone
----
why is this negative?  is there runaway ppc again?
	-Pam Galeone
----
why is this negative?  is there runaway ppc again?
	-Pam Galeone
----
why is this negative?  is there runaway ppc again?
	-Pam Galeone
----
why is this negative?  is there runaway ppc again?
	-Pam Galeone
----
why is this negative?  is there runaway ppc again?
	-Pam Galeone
----
why is this negative?  is there runaway ppc again?
	-Pam Galeone
----
why is this negative?  is there runaway ppc again?
	-Pam Galeone
----
why is this negative?  is there runaway ppc again?
	-Pam Galeone
----
why is this negative?  is there runaway ppc again?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5d velocity according to sellics is 11.4
	-Pam Galeone
----
16 actual sales according to sellics
	-Pam Galeone
----
why is this negative?  is there runaway ppc again?
	-Pam Galeone
----
These should sell well over the next few weeks for Christmas.  lets get positive.
	-Bryan Mercer
----
5d velocity according to sellics is 11.4
	-Pam Galeone
----
16 actual sales according to sellics
	-Pam Galeone
----
why is this negative?  is there runaway ppc again?
	-Pam Galeone
----
These should sell well over the next few weeks for Christmas.  lets get positive.
	-Bryan Mercer
----
5d velocity according to sellics is 11.4
	-Pam Galeone
----
16 actual sales according to sellics
	-Pam Galeone
----
why is this negative?  is there runaway ppc again?
	-Pam Galeone
----
These should sell well over the next few weeks for Christmas.  lets get positive.
	-Bryan Mercer
----
5d velocity according to sellics is 11.4
	-Pam Galeone
----
16 actual sales according to sellics
	-Pam Galeone
----
why is this negative?  is there runaway ppc again?
	-Pam Galeone
----
i would raise min even more with only 95 remaining
	-Bryan Mercer
----
see if we can increase for christmas
	-Bryan Mercer
----
increase to $29.99 or so if we retain buy box
	-Bryan Mercer
----
These should sell well over the next few weeks for Christmas.  lets get positive.
	-Bryan Mercer
----
5d velocity according to sellics is 11.4
	-Pam Galeone
----
16 actual sales according to sellics
	-Pam Galeone
----
why is this negative?  is there runaway ppc again?
	-Pam Galeone
----
i would raise min even more with only 95 remaining
	-Bryan Mercer
----
see if we can increase for christmas
	-Bryan Mercer
----
increase to $29.99 or so if we retain buy box
	-Bryan Mercer
----
These should sell well over the next few weeks for Christmas.  lets get positive.
	-Bryan Mercer
----
5d velocity according to sellics is 11.4
	-Pam Galeone
----
16 actual sales according to sellics
	-Pam Galeone
----
why is this negative?  is there runaway ppc again?
	-Pam Galeone
----
i would raise min even more with only 95 remaining
	-Bryan Mercer
----
see if we can increase for christmas
	-Bryan Mercer
----
increase to $29.99 or so if we retain buy box
	-Bryan Mercer
----
These should sell well over the next few weeks for Christmas.  lets get positive.
	-Bryan Mercer
----
5d velocity according to sellics is 11.4
	-Pam Galeone
----
16 actual sales according to sellics
	-Pam Galeone
----
why is this negative?  is there runaway ppc again?
	-Pam Galeone
----
We have a lot more in US storage.  PPC was effective earlier this year.  Can we move more and increase profit $ with PPC?
	-Bryan Mercer
----
We have a lot more in US storage.  PPC was effective earlier this year.  Can we move more and increase profit $ with PPC?
	-Bryan Mercer
----
We have a lot more in US storage.  PPC was effective earlier this year.  Can we move more and increase profit $ with PPC?
	-Bryan Mercer
----
We have a lot more in US storage.  PPC was effective earlier this year.  Can we move more and increase profit $ with PPC?
	-Bryan Mercer
----
25% of inventory gone.
	-Bryan Mercer
----
We have a lot more in US storage.  PPC was effective earlier this year.  Can we move more and increase profit $ with PPC?
	-Bryan Mercer
----
25% of inventory gone.
	-Bryan Mercer
----
We have a lot more in US storage.  PPC was effective earlier this year.  Can we move more and increase profit $ with PPC?
	-Bryan Mercer
----
25% of inventory gone.
	-Bryan Mercer
----
We have a lot more in US storage.  PPC was effective earlier this year.  Can we move more and increase profit $ with PPC?
	-Bryan Mercer
----
25% of inventory gone.
	-Bryan Mercer
----
We have a lot more in US storage.  PPC was effective earlier this year.  Can we move more and increase profit $ with PPC?
	-Bryan Mercer
----
25% of inventory gone.
	-Bryan Mercer
----
We have a lot more in US storage.  PPC was effective earlier this year.  Can we move more and increase profit $ with PPC?
	-Bryan Mercer
----
25% of inventory gone.
	-Bryan Mercer
----
We have a lot more in US storage.  PPC was effective earlier this year.  Can we move more and increase profit $ with PPC?
	-Bryan Mercer
----
need to bring price down.
	-Bryan Mercer
----
25% of inventory gone.
	-Bryan Mercer
----
We have a lot more in US storage.  PPC was effective earlier this year.  Can we move more and increase profit $ with PPC?
	-Bryan Mercer
----
need to bring price down.
	-Bryan Mercer
----
25% of inventory gone.
	-Bryan Mercer
----
We have a lot more in US storage.  PPC was effective earlier this year.  Can we move more and increase profit $ with PPC?
	-Bryan Mercer
----
looks like all PTOs need to go up in price
	-Bryan Mercer
----
need to bring price down.
	-Bryan Mercer
----
25% of inventory gone.
	-Bryan Mercer
----
We have a lot more in US storage.  PPC was effective earlier this year.  Can we move more and increase profit $ with PPC?
	-Bryan Mercer
----
looks like all PTOs need to go up in price
	-Bryan Mercer
----
need to bring price down.
	-Bryan Mercer
----
25% of inventory gone.
	-Bryan Mercer
----
We have a lot more in US storage.  PPC was effective earlier this year.  Can we move more and increase profit $ with PPC?
	-Bryan Mercer
----
looks like all PTOs need to go up in price
	-Bryan Mercer
----
need to bring price down.
	-Bryan Mercer
----
25% of inventory gone.
	-Bryan Mercer
----
We have a lot more in US storage.  PPC was effective earlier this year.  Can we move more and increase profit $ with PPC?
	-Bryan Mercer
----
Your price is too high, conversion too low.  Top competitor is at $19.  Try dropping price to 19.97 for a couple weeks.
	-Bryan Mercer
----
looks like all PTOs need to go up in price
	-Bryan Mercer
----
need to bring price down.
	-Bryan Mercer
----
25% of inventory gone.
	-Bryan Mercer
----
We have a lot more in US storage.  PPC was effective earlier this year.  Can we move more and increase profit $ with PPC?
	-Bryan Mercer
----
Your price is too high, conversion too low.  Top competitor is at $19.  Try dropping price to 19.97 for a couple weeks.
	-Bryan Mercer
----
looks like all PTOs need to go up in price
	-Bryan Mercer
----
need to bring price down.
	-Bryan Mercer
----
25% of inventory gone.
	-Bryan Mercer
----
We have a lot more in US storage.  PPC was effective earlier this year.  Can we move more and increase profit $ with PPC?
	-Bryan Mercer
----
Your price is too high, conversion too low.  Top competitor is at $19.  Try dropping price to 19.97 for a couple weeks.
	-Bryan Mercer
----
looks like all PTOs need to go up in price
	-Bryan Mercer
----
need to bring price down.
	-Bryan Mercer
----
25% of inventory gone.
	-Bryan Mercer
----
We have a lot more in US storage.  PPC was effective earlier this year.  Can we move more and increase profit $ with PPC?
	-Bryan Mercer</t>
        </r>
      </text>
    </comment>
    <comment ref="C3" authorId="0" shapeId="0" xr:uid="{00000000-0006-0000-0000-000002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800-000001000000}">
      <text>
        <r>
          <rPr>
            <sz val="11"/>
            <color rgb="FF000000"/>
            <rFont val="Calibri"/>
          </rPr>
          <t>Cassidy:
Break Even Price</t>
        </r>
      </text>
    </comment>
    <comment ref="B18" authorId="0" shapeId="0" xr:uid="{00000000-0006-0000-0800-000002000000}">
      <text>
        <r>
          <rPr>
            <sz val="11"/>
            <color rgb="FF000000"/>
            <rFont val="Calibri"/>
          </rPr>
          <t>25% of inventory gone.
	-Bryan Mercer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700-000001000000}">
      <text>
        <r>
          <rPr>
            <sz val="11"/>
            <color rgb="FF000000"/>
            <rFont val="Calibri"/>
          </rPr>
          <t>Cassidy:
Break Even Price</t>
        </r>
      </text>
    </comment>
    <comment ref="C5" authorId="0" shapeId="0" xr:uid="{00000000-0006-0000-1700-000002000000}">
      <text>
        <r>
          <rPr>
            <sz val="11"/>
            <color rgb="FF000000"/>
            <rFont val="Calibri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 units sent as replacements - no revenue attributed to those unit sales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4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6" authorId="0" shapeId="0" xr:uid="{00000000-0006-0000-2400-000002000000}">
      <text>
        <r>
          <rPr>
            <sz val="11"/>
            <color rgb="FF000000"/>
            <rFont val="Calibri"/>
          </rPr>
          <t>looks like all PTOs need to go up in price
	-Bryan Mercer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D00-000001000000}">
      <text>
        <r>
          <rPr>
            <sz val="11"/>
            <color rgb="FF000000"/>
            <rFont val="Calibri"/>
          </rPr>
          <t>Cassidy:
Break Even Price</t>
        </r>
      </text>
    </comment>
    <comment ref="B14" authorId="0" shapeId="0" xr:uid="{00000000-0006-0000-2D00-000002000000}">
      <text>
        <r>
          <rPr>
            <sz val="11"/>
            <color rgb="FF000000"/>
            <rFont val="Calibri"/>
          </rPr>
          <t>We have a lot more in US storage.  PPC was effective earlier this year.  Can we move more and increase profit $ with PPC?
	-Bryan Mercer</t>
        </r>
      </text>
    </comment>
    <comment ref="B29" authorId="0" shapeId="0" xr:uid="{00000000-0006-0000-2D00-000003000000}">
      <text>
        <r>
          <rPr>
            <sz val="11"/>
            <color rgb="FF000000"/>
            <rFont val="Calibri"/>
          </rPr>
          <t>Your price is too high, conversion too low.  Top competitor is at $19.  Try dropping price to 19.97 for a couple weeks.
	-Bryan Mercer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0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4" authorId="0" shapeId="0" xr:uid="{00000000-0006-0000-3000-000002000000}">
      <text>
        <r>
          <rPr>
            <sz val="11"/>
            <color rgb="FF000000"/>
            <rFont val="Calibri"/>
          </rPr>
          <t>need to bring price down.
	-Bryan Mercer</t>
        </r>
      </text>
    </comment>
  </commentList>
</comments>
</file>

<file path=xl/sharedStrings.xml><?xml version="1.0" encoding="utf-8"?>
<sst xmlns="http://schemas.openxmlformats.org/spreadsheetml/2006/main" count="6445" uniqueCount="450">
  <si>
    <t>Price</t>
  </si>
  <si>
    <t>AMZ
Sales</t>
  </si>
  <si>
    <t>Non-AMZ 
Sales</t>
  </si>
  <si>
    <t>Revenue</t>
  </si>
  <si>
    <t>PPC Spend</t>
  </si>
  <si>
    <t>% 
Ad Spend</t>
  </si>
  <si>
    <t>Margin
(Incl. Storage)</t>
  </si>
  <si>
    <t>Net Profit 
(Incl. Storage)</t>
  </si>
  <si>
    <t>Profit / 
Piece</t>
  </si>
  <si>
    <t>Sessions</t>
  </si>
  <si>
    <t>Conversion
Rate</t>
  </si>
  <si>
    <t>QTY</t>
  </si>
  <si>
    <t>AMZ
7D Velocity</t>
  </si>
  <si>
    <t>Non-AMZ
7D Velocity</t>
  </si>
  <si>
    <t>DOH</t>
  </si>
  <si>
    <t>DOH of Comp Inv</t>
  </si>
  <si>
    <t>Sell
Through</t>
  </si>
  <si>
    <t>In 
Transit</t>
  </si>
  <si>
    <t>Arrival Date</t>
  </si>
  <si>
    <t xml:space="preserve">PPC
Sales </t>
  </si>
  <si>
    <t>% PPC Sales</t>
  </si>
  <si>
    <t>Cost per PPC Sale</t>
  </si>
  <si>
    <t>PPC Sales 
(Other SKUs)</t>
  </si>
  <si>
    <t>Size Tier</t>
  </si>
  <si>
    <t>Storage Per 
Cubic Ft.</t>
  </si>
  <si>
    <t xml:space="preserve">Volume </t>
  </si>
  <si>
    <t>Storage
Cost</t>
  </si>
  <si>
    <t>FBA 
Fee</t>
  </si>
  <si>
    <t>Blended 
Landed Cost</t>
  </si>
  <si>
    <t>Coupons</t>
  </si>
  <si>
    <t>PL-IFC-TK-52PC-PNK</t>
  </si>
  <si>
    <t>Totals</t>
  </si>
  <si>
    <t>12/28 to 1/3</t>
  </si>
  <si>
    <t/>
  </si>
  <si>
    <t>1/4 to 1/10</t>
  </si>
  <si>
    <t>1/11 to 1/17</t>
  </si>
  <si>
    <t xml:space="preserve">:  -  :  -  :  -  :  -  :  -  :  -  :  -  :  -  :  -  :  - :  -  :  -  :  -  :  -  :  -  :  -  :  -  :  -  :  - </t>
  </si>
  <si>
    <t>1/18 to 1/24</t>
  </si>
  <si>
    <t>1/25 to 1/31</t>
  </si>
  <si>
    <t>2/1 to 2/7</t>
  </si>
  <si>
    <t>2/8 to 2/14</t>
  </si>
  <si>
    <t>2/15 to 2/21</t>
  </si>
  <si>
    <t>2/22 to 2/28</t>
  </si>
  <si>
    <t>3/1 to 3/7</t>
  </si>
  <si>
    <t>3/8 to 3/14</t>
  </si>
  <si>
    <t>3/15 to 3/21</t>
  </si>
  <si>
    <t>3/22 to 3/28</t>
  </si>
  <si>
    <t>3/29 to 4/4</t>
  </si>
  <si>
    <t>4/5 to 4/11</t>
  </si>
  <si>
    <t>4/12 to 4/18</t>
  </si>
  <si>
    <t>4/19 to 4/25</t>
  </si>
  <si>
    <t>4/26 to 5/2</t>
  </si>
  <si>
    <t>5/3 to 5/9</t>
  </si>
  <si>
    <t>5/10 to 5/16</t>
  </si>
  <si>
    <t>5/17 to 5/23</t>
  </si>
  <si>
    <t>UsLargeStandardSize</t>
  </si>
  <si>
    <t>5/24 to 5/30</t>
  </si>
  <si>
    <t>5/31 to 6/6</t>
  </si>
  <si>
    <t>6/7 to 6/13</t>
  </si>
  <si>
    <t>6/14 to 6/20</t>
  </si>
  <si>
    <t>6/21 to 6/27</t>
  </si>
  <si>
    <t>6/28 to 7/4</t>
  </si>
  <si>
    <t>7/5 to 7/11</t>
  </si>
  <si>
    <t>7/12 to 7/18</t>
  </si>
  <si>
    <t>PL-IFT-ALW-10MET</t>
  </si>
  <si>
    <t>turn on the ppc, set up a coupon, min $8.99</t>
  </si>
  <si>
    <t>UsSmallStandardSize</t>
  </si>
  <si>
    <t>raise $1 on min, adjust the ppc</t>
  </si>
  <si>
    <t>ppeak $11.99-$15.99, turn off the ads</t>
  </si>
  <si>
    <t>min $10.99</t>
  </si>
  <si>
    <t>selling out, maintain</t>
  </si>
  <si>
    <t>selling out</t>
  </si>
  <si>
    <t>Out (closed)</t>
  </si>
  <si>
    <t>**No Inventory In The Works**</t>
  </si>
  <si>
    <t>PL-IFT-ALW-36SAEMET</t>
  </si>
  <si>
    <t>adjust the bid</t>
  </si>
  <si>
    <t>raise $1 on min</t>
  </si>
  <si>
    <t>turn off the ads</t>
  </si>
  <si>
    <t>maintain</t>
  </si>
  <si>
    <t>Raised PPEAK min by $1 to $17.95</t>
  </si>
  <si>
    <t>Maintain</t>
  </si>
  <si>
    <t>#382: 120 - 04/20/21</t>
  </si>
  <si>
    <t>Lowered PPEAK min by $3 to $14.95; inventory issue</t>
  </si>
  <si>
    <t>Selling out, maintain</t>
  </si>
  <si>
    <t>#382: 120 - 05/04/21</t>
  </si>
  <si>
    <t>Auto PPC on with $5 budget</t>
  </si>
  <si>
    <t>Rule: FT Hand Tool ACOS control</t>
  </si>
  <si>
    <t>Downstream rule</t>
  </si>
  <si>
    <t>Enabled rulebook</t>
  </si>
  <si>
    <t>No Transit, But 280 At Factory 50-75 days from Earliest Arrival</t>
  </si>
  <si>
    <t>PL-IFT-ALW-STARMETSAE</t>
  </si>
  <si>
    <t>min $14.99, $1 coupon</t>
  </si>
  <si>
    <t>turn on the ppc, adjust the bid</t>
  </si>
  <si>
    <t>adjust the bid, min $16.99</t>
  </si>
  <si>
    <t>min $17.59</t>
  </si>
  <si>
    <t>Trimmed PPC; raised PPEAK min to $20.59 because it was cheapter than the two pack</t>
  </si>
  <si>
    <t>Lowered PPEAK min by $4 to $16.59; turned PPC off</t>
  </si>
  <si>
    <t>Lowered PPEAK min by $1 to $15.59</t>
  </si>
  <si>
    <t>PL-IFT-DB-10MAS</t>
  </si>
  <si>
    <t>min $8.99 to sell through</t>
  </si>
  <si>
    <t>Closed</t>
  </si>
  <si>
    <t>Restocked</t>
  </si>
  <si>
    <t>Auto PPC on</t>
  </si>
  <si>
    <t>Keep the PPC on for a couple of weeks until sales pick up</t>
  </si>
  <si>
    <t>Selling at $9.99; cut PPC budget to $3</t>
  </si>
  <si>
    <t>Raised price by $1 to $10.99 in SC</t>
  </si>
  <si>
    <t>PPC off; decreased price to $9.49</t>
  </si>
  <si>
    <t>No Transit, But 168 At Factory 50-75 days from Earliest Arrival</t>
  </si>
  <si>
    <t>PL-IFT-HK-20PCSTN-ORGY</t>
  </si>
  <si>
    <t>UsSmallOversize</t>
  </si>
  <si>
    <t>sold out</t>
  </si>
  <si>
    <t>raise $1 on min, 30% margin</t>
  </si>
  <si>
    <t xml:space="preserve">delete target </t>
  </si>
  <si>
    <t>min $38.59</t>
  </si>
  <si>
    <t>AGL 212: 900 - 06/15/21</t>
  </si>
  <si>
    <t>AGL 212: 900 - TBD | AGL 221: 900 - TBD</t>
  </si>
  <si>
    <t>AGL212: 900 - 06/15/21 | AGL221: 900 - 06/15/21</t>
  </si>
  <si>
    <t>AGL212: 900 - 06/27/21 | AGL221: 900 - 06/27/21</t>
  </si>
  <si>
    <t>AGL212: 900 - 06/27/21</t>
  </si>
  <si>
    <t>PL-IFT-BC02</t>
  </si>
  <si>
    <t>#302;SW: 304 - 01/07/21
#303;SW: 96 - 01/07/21
#306;SW: 204 - 01/17/21</t>
  </si>
  <si>
    <t>#302;SW: 304 - 01/07/21 #303;SW: 96 - 01/07/21 #306;SW: 204 - 01/17/21</t>
  </si>
  <si>
    <t>min $35.99</t>
  </si>
  <si>
    <t>target 4</t>
  </si>
  <si>
    <t>Raised PPEAK min by $1 to $36.99; removed target velocity</t>
  </si>
  <si>
    <t>Reconnected SKU in PPEAK; $36.99 to $42.99</t>
  </si>
  <si>
    <t>Maintain for now</t>
  </si>
  <si>
    <t>More in US storage; maintain</t>
  </si>
  <si>
    <t xml:space="preserve"> | #410: 120 - 07/02/21</t>
  </si>
  <si>
    <t>Good sell thorugh; maintain</t>
  </si>
  <si>
    <t>Increased PPEAK min by $1 to $37.99</t>
  </si>
  <si>
    <t>Mild inventory stretching</t>
  </si>
  <si>
    <t>Asked Frank to ship in some</t>
  </si>
  <si>
    <t xml:space="preserve"> | #410: 120 - 07/07/21</t>
  </si>
  <si>
    <t>Lowered PPEAK min by $1 to $36.99</t>
  </si>
  <si>
    <t>| 410  - 120 units 07/20| S210711-STAR STAR - 300 units 11/01</t>
  </si>
  <si>
    <t>PL-IFT-BC08</t>
  </si>
  <si>
    <t>PL-IFT-GWHD-BK1X8</t>
  </si>
  <si>
    <t>PPEak 34-39, optimized</t>
  </si>
  <si>
    <t>Taking over from Sean - PPEAK rasied to $49.99-69.99, PPC off</t>
  </si>
  <si>
    <t>PPEAK $54.99-69.99</t>
  </si>
  <si>
    <t>PPEAK $58.99-69.99</t>
  </si>
  <si>
    <t>PPEAK $62.99-72.99</t>
  </si>
  <si>
    <t>PPEAK $65.99-75.99, good sell through</t>
  </si>
  <si>
    <t>PPEKA $62.99-75.99 to improve doh</t>
  </si>
  <si>
    <t>mainrtaining</t>
  </si>
  <si>
    <t>maintaining</t>
  </si>
  <si>
    <t>PPEKA $49.99-59.99</t>
  </si>
  <si>
    <t>coupon on</t>
  </si>
  <si>
    <t>PPEAK $55.99-64.99 for remaining units</t>
  </si>
  <si>
    <t>| AGL257  - 90 units 08/17</t>
  </si>
  <si>
    <t>PPEKA $49.99-55.99</t>
  </si>
  <si>
    <t>PL-IFT-GWRG-S1X6</t>
  </si>
  <si>
    <t>PPEak 36-41, optimized ppc</t>
  </si>
  <si>
    <t>Paused PPc</t>
  </si>
  <si>
    <t>Taking over from Sean - PPEAK raised to $49.99-69.99, PPC off, PPEAk $46.99-56.99</t>
  </si>
  <si>
    <t>PPEAK $52.99-62.99</t>
  </si>
  <si>
    <t>PPEAK $49.99-59.99</t>
  </si>
  <si>
    <t>good sell through, maintaining</t>
  </si>
  <si>
    <t>PPEAK $55.99-62.99 to sell out</t>
  </si>
  <si>
    <t>PL-IFT-GWSM-S1X6</t>
  </si>
  <si>
    <t>PPEak 23-29, optimized ppc</t>
  </si>
  <si>
    <t>Pause PPC</t>
  </si>
  <si>
    <t>upped ppc a bit, $22.99-31.99</t>
  </si>
  <si>
    <t>ppc doing well, optimized. PPEAK $29.99-39.99</t>
  </si>
  <si>
    <t>ppc off, PPEAk $26.99-39.99</t>
  </si>
  <si>
    <t>PPEAK $23.99-29.99</t>
  </si>
  <si>
    <t>PPEAK $18.99-20.99, coupon on, to improve sell through</t>
  </si>
  <si>
    <t>maintraining</t>
  </si>
  <si>
    <t>trimmed ppc</t>
  </si>
  <si>
    <t>all sales from ppc. speeco farmex (competitor model) is priced under us at $21.99. Pausing ppc and lowering price to $19.99, running coupon</t>
  </si>
  <si>
    <t xml:space="preserve">$19.99, coupon on </t>
  </si>
  <si>
    <t>good movement, decent margin considering its a poorer performer. maintianing</t>
  </si>
  <si>
    <t>| AGL257  - 60 units 08/17</t>
  </si>
  <si>
    <t>PL-IFT-GWSTD-S1X4</t>
  </si>
  <si>
    <t>PPEak 18-24, optimized ppc</t>
  </si>
  <si>
    <t>maintaining a week</t>
  </si>
  <si>
    <t>turned on auto ppc again, and took both converters and added to manual to generate more sessions</t>
  </si>
  <si>
    <t>trimemd wasted ppc spend</t>
  </si>
  <si>
    <t>Reactivated manual ppc, PPEAK $15.99-19.99</t>
  </si>
  <si>
    <t>Auto PPC on, manual failed to move. Coupon on, $12.99 with PPEAK off to move DOH/sell through</t>
  </si>
  <si>
    <t>created product targeting campaign to improve str and doh, cut ppc waste</t>
  </si>
  <si>
    <t>ppc not working out created prod targ</t>
  </si>
  <si>
    <t>upped bids on ppc</t>
  </si>
  <si>
    <t>increased price to $19.99, opt pp an added coupon</t>
  </si>
  <si>
    <t>$15.99 and coupon on, ppc off</t>
  </si>
  <si>
    <t>$9.99, coupon</t>
  </si>
  <si>
    <t>moving well. rerunning coupon</t>
  </si>
  <si>
    <t>selling through problematic skus</t>
  </si>
  <si>
    <t>No Transit or Factory Storage, 192 In Production 60-100 days from Earliest Arrival</t>
  </si>
  <si>
    <t>PL-IFT-GWUM-S1X6</t>
  </si>
  <si>
    <t>PPEak 25-31</t>
  </si>
  <si>
    <t>PPEAk $32.99-39.99</t>
  </si>
  <si>
    <t>PPEAK $33.99-39.99</t>
  </si>
  <si>
    <t>PPEAK $38.99-49.99 with awesome conv at $35</t>
  </si>
  <si>
    <t>PPEAK $35.99-49.99</t>
  </si>
  <si>
    <t>pPEAK $23.99-25.99 to improve sell through</t>
  </si>
  <si>
    <t>good STR, PPEAK $25.99-27.99</t>
  </si>
  <si>
    <t>PPEAk $29.99-32.99</t>
  </si>
  <si>
    <t>PPEAK $34.99-39.99</t>
  </si>
  <si>
    <t>no sales under $35, price was lowered due to replacement</t>
  </si>
  <si>
    <t>| AGL257  - 120 units 08/17</t>
  </si>
  <si>
    <t>PL-IFTP-80GATS1X30BK</t>
  </si>
  <si>
    <t>AGL 231: 72 - 06/15/21</t>
  </si>
  <si>
    <t>AGL 231: 72 - TBD</t>
  </si>
  <si>
    <t>AGL231: 72 - TBD</t>
  </si>
  <si>
    <t>| AGL231  - 144 units 09/17</t>
  </si>
  <si>
    <t>PL-IFTP-80GATS1X30CL</t>
  </si>
  <si>
    <t>min $9.99, coupon $1</t>
  </si>
  <si>
    <t>lower $1 on min, turn on the ppc</t>
  </si>
  <si>
    <t>turn on the ads, min $9.99</t>
  </si>
  <si>
    <t>deactive the coupon, min $10.59</t>
  </si>
  <si>
    <t>Lowered PPEAK min by $1 to $9.59</t>
  </si>
  <si>
    <t>Lowered PPEAK min by $1 to $8.95</t>
  </si>
  <si>
    <t>Selling out</t>
  </si>
  <si>
    <t>| AGL231  - 72 units 09/17</t>
  </si>
  <si>
    <t>PL-IFTP-80GATS3X30BK</t>
  </si>
  <si>
    <t>AGL 231: 120 - 06/15/21</t>
  </si>
  <si>
    <t>AGL 231: 120 - TBD</t>
  </si>
  <si>
    <t>AGL231: 120 - TBD</t>
  </si>
  <si>
    <t>| AGL231  - 120 units 09/17</t>
  </si>
  <si>
    <t>PL-IFTP-80GATS3X30CL</t>
  </si>
  <si>
    <t>PL-IFTP-80GATS4X30BK</t>
  </si>
  <si>
    <t>maintain to sell through</t>
  </si>
  <si>
    <t>min 17.59</t>
  </si>
  <si>
    <t>turn off the ads, min $16.99</t>
  </si>
  <si>
    <t>turn on the auto, adjust the bid</t>
  </si>
  <si>
    <t>min $17.54, adjust the bid</t>
  </si>
  <si>
    <t>Lowered PPEAK min by $1 to 15.54</t>
  </si>
  <si>
    <t>Updated keywords</t>
  </si>
  <si>
    <t>PPEAK $11.99 to $17.99</t>
  </si>
  <si>
    <t>Maintain; 25 in excess</t>
  </si>
  <si>
    <t>Turned auto PPC on; PPEAK $13.99 to $20.99</t>
  </si>
  <si>
    <t>PPC off</t>
  </si>
  <si>
    <t>Isolation on</t>
  </si>
  <si>
    <t>1 left</t>
  </si>
  <si>
    <t>PL-IFTP-80GATS4X30CL</t>
  </si>
  <si>
    <t>turn on the ppc and adjust the bid</t>
  </si>
  <si>
    <t>ppc $10, min $15.99</t>
  </si>
  <si>
    <t>adjust the bid, ppc $5</t>
  </si>
  <si>
    <t>min $16.99 turn off the ppc</t>
  </si>
  <si>
    <t>1 left - maintain</t>
  </si>
  <si>
    <t>AGL 231: 90 - 06/15/21</t>
  </si>
  <si>
    <t>AGL 231: 90 - TBD</t>
  </si>
  <si>
    <t>AGL231: 90 - TBD</t>
  </si>
  <si>
    <t>| AGL231  - 108 units 09/17</t>
  </si>
  <si>
    <t>PL-IFTP-80GATS6X30BK</t>
  </si>
  <si>
    <t>PL-IFTP-80GATS6X30CL</t>
  </si>
  <si>
    <t>PL-IFTP-B-GLW.5X30</t>
  </si>
  <si>
    <t>PL-IFTP-B-GLW1X30</t>
  </si>
  <si>
    <t>turn on the ppc</t>
  </si>
  <si>
    <t>min $15.49</t>
  </si>
  <si>
    <t>Priced at $16.49</t>
  </si>
  <si>
    <t>PL-IFTP-B-GLW2X30</t>
  </si>
  <si>
    <t>min $19.99</t>
  </si>
  <si>
    <t>min $21.99</t>
  </si>
  <si>
    <t>Priced at $24.49</t>
  </si>
  <si>
    <t>Raised PPEAK min by $1 to $20.99</t>
  </si>
  <si>
    <t>Decreased PPEAK min by $1 to $19.99</t>
  </si>
  <si>
    <t>Increased PPEAK min by $1 to $20.99</t>
  </si>
  <si>
    <t>PL-IFTP-GLW.5X30</t>
  </si>
  <si>
    <t>PL-IFTP-GLW1X30</t>
  </si>
  <si>
    <t>PL-IFTP-GLW2X30</t>
  </si>
  <si>
    <t>PL-IFTP-GF3X30BK-2PK</t>
  </si>
  <si>
    <t>PL-IFTP-GF2X30WH-2PK</t>
  </si>
  <si>
    <t>PL-IFTP-PK1.88X60CL-36PK</t>
  </si>
  <si>
    <t>PL-IFT-QUICKDIGGUN</t>
  </si>
  <si>
    <t>PL-IFT-QUICKDIGGUN-A</t>
  </si>
  <si>
    <t>PL-IFT-SPF24X200-HDW</t>
  </si>
  <si>
    <t>target 5, min $26.99</t>
  </si>
  <si>
    <t>180ds inventory, turn off the ads, coupon $2</t>
  </si>
  <si>
    <t>min $29.99</t>
  </si>
  <si>
    <t>No Transit, But 504 At Factory 50-75 days from Earliest Arrival</t>
  </si>
  <si>
    <t>PL-IFT-PRYB-4PC</t>
  </si>
  <si>
    <t>out of stock</t>
  </si>
  <si>
    <t>10 in FC processing; PPEAK $25.59 to $34.99</t>
  </si>
  <si>
    <t>PL-IFT-PTOJ3-NAT</t>
  </si>
  <si>
    <t>PPEAk $38.99-49.99, PPC opt</t>
  </si>
  <si>
    <t>PPC got most sales, cut bids and budget</t>
  </si>
  <si>
    <t xml:space="preserve"> | AGL 195: 101 - 06/12/21</t>
  </si>
  <si>
    <t>PPEAK $32.99-37.99, opt ppc, coupon activated to improve sell through</t>
  </si>
  <si>
    <t xml:space="preserve"> | AGL 195: 101 - TBD</t>
  </si>
  <si>
    <t>ppc off, PPEAK $37.99-43.99</t>
  </si>
  <si>
    <t xml:space="preserve"> | AGL 195: 101 - 06/18/21</t>
  </si>
  <si>
    <t xml:space="preserve"> | AGL195: 101 - 06/18/21</t>
  </si>
  <si>
    <t>out</t>
  </si>
  <si>
    <t xml:space="preserve"> | AGL195: 101 - 06/26/21</t>
  </si>
  <si>
    <t xml:space="preserve"> | AGL195: 101 - 07/01/21</t>
  </si>
  <si>
    <t>PPEAk $34.99-39.99, coupon on</t>
  </si>
  <si>
    <t>created isolated converters campaign, placement bid, negatd empty spenders, PPEAK $37.99-42.99</t>
  </si>
  <si>
    <t>No Transit, But 39 At Factory 50-75 days from Earliest Arrival</t>
  </si>
  <si>
    <t>ppc off, PPEAK $39.99-49.99</t>
  </si>
  <si>
    <t>PL-IFT-PTOJ4-NAT</t>
  </si>
  <si>
    <t>Great right out of the gate. Trimmed ppc bids and budget. PPEAk $57.99-62.99</t>
  </si>
  <si>
    <t xml:space="preserve"> | #368: 20 - 04/17/21</t>
  </si>
  <si>
    <t>only 20 coming in, maintaining</t>
  </si>
  <si>
    <t xml:space="preserve"> | #368: 20 - 04/13/21</t>
  </si>
  <si>
    <t>ppc on</t>
  </si>
  <si>
    <t>turned off auto ppc, started manual</t>
  </si>
  <si>
    <t xml:space="preserve"> | #368: 20 - </t>
  </si>
  <si>
    <t>PPEAK $53.99-62.99</t>
  </si>
  <si>
    <t>PPEAK $50.99-62.99</t>
  </si>
  <si>
    <t xml:space="preserve">reactivated ppc </t>
  </si>
  <si>
    <t>PPEAK $43.99-46.99, opt ppc, coupon activated to raise sell through</t>
  </si>
  <si>
    <t>PPc off to improve margin on remaining profitable DOH</t>
  </si>
  <si>
    <t>No Transit, But 220 At Factory 50-75 days from Earliest Arrival</t>
  </si>
  <si>
    <t>PL-IFT-PTOJ5-NAT</t>
  </si>
  <si>
    <t>Blast off 👍 PPC accounted for 7 sales in past week, so its been paused.</t>
  </si>
  <si>
    <t>ppcs been off. gave order numbers to caroline 3 days ago. PPEAK $69.99-79.99</t>
  </si>
  <si>
    <t>PPEAK $72.99-79.99</t>
  </si>
  <si>
    <t>PPEAK $79.99-84.99</t>
  </si>
  <si>
    <t>PPEAK $82.99-86.99</t>
  </si>
  <si>
    <t>PPEAK $86.99-94.99</t>
  </si>
  <si>
    <t>PPEAK $89.99-99.99</t>
  </si>
  <si>
    <t>PPEAK $82.99-89.99 adding coupon to improve sell through</t>
  </si>
  <si>
    <t>no coupons redeemed, maintaining profitability in remaining doh</t>
  </si>
  <si>
    <t>increasing price</t>
  </si>
  <si>
    <t>PPEAK $95.99-105.99</t>
  </si>
  <si>
    <t>out at  66% margin</t>
  </si>
  <si>
    <t xml:space="preserve"> | AGL271: 115 - 08/15/21</t>
  </si>
  <si>
    <t>| AGL271  - 115 units 08/23</t>
  </si>
  <si>
    <t>PL-IFT-PTOL3-NAT</t>
  </si>
  <si>
    <t>PPEAK $39.99-49.99, ppc on</t>
  </si>
  <si>
    <t xml:space="preserve"> | AGL 195: 103 - 06/12/21</t>
  </si>
  <si>
    <t>PPEAK $32.99-36.99, adding coupon to improve sell through</t>
  </si>
  <si>
    <t xml:space="preserve"> | AGL 195: 103 - TBD</t>
  </si>
  <si>
    <t>opt ppc to continue improvement to DOH and str</t>
  </si>
  <si>
    <t xml:space="preserve"> | AGL 195: 103 - 06/18/21</t>
  </si>
  <si>
    <t>opt ppc</t>
  </si>
  <si>
    <t xml:space="preserve"> | AGL195: 103 - 06/18/21</t>
  </si>
  <si>
    <t>ppc off, $39.99-49.99</t>
  </si>
  <si>
    <t xml:space="preserve"> | AGL195: 103 - 06/26/21</t>
  </si>
  <si>
    <t xml:space="preserve"> | AGL195: 103 - 07/01/21</t>
  </si>
  <si>
    <t>maintaining as conv drops</t>
  </si>
  <si>
    <t>created isolated converters campaign, placement bid, negatd empty spenders</t>
  </si>
  <si>
    <t>No Transit, But 122 At Factory 50-75 days from Earliest Arrival</t>
  </si>
  <si>
    <t>PPEAK $36.99-42.99</t>
  </si>
  <si>
    <t>PL-IFT-PTOL4-NAT</t>
  </si>
  <si>
    <t>ppc off. Pricing at PPEAK $39.99-49.99</t>
  </si>
  <si>
    <t>ppc on, PPEAK $39.99-49.99</t>
  </si>
  <si>
    <t xml:space="preserve"> | AGL 195: 80 - 06/12/21</t>
  </si>
  <si>
    <t>PPC off, but PPEAK $36.99-39.99, coupon to improve sell through</t>
  </si>
  <si>
    <t xml:space="preserve"> | AGL 195: 80 - TBD</t>
  </si>
  <si>
    <t>PPEAK $38.99- to improve profit44.99</t>
  </si>
  <si>
    <t xml:space="preserve"> | AGL 195: 80 - 06/18/21</t>
  </si>
  <si>
    <t>PPEAK max at 48.99</t>
  </si>
  <si>
    <t xml:space="preserve"> | AGL195: 80 - 06/18/21</t>
  </si>
  <si>
    <t>sold out- more coming in a couple weeks. PPEAK $40.99-50.99</t>
  </si>
  <si>
    <t xml:space="preserve"> | AGL195: 80 - 06/26/21</t>
  </si>
  <si>
    <t xml:space="preserve"> | AGL195: 80 - 07/01/21</t>
  </si>
  <si>
    <t>coupon on, ppc on</t>
  </si>
  <si>
    <t>created isolated converters campaign, placement bid, negatd empty spenders, PPEAK $44.99-50.99</t>
  </si>
  <si>
    <t>No Transit, But 135 At Factory 50-75 days from Earliest Arrival</t>
  </si>
  <si>
    <t>PL-IFT-PTOL-NAT</t>
  </si>
  <si>
    <t>AGL154: 300 - 01/28/21</t>
  </si>
  <si>
    <t xml:space="preserve">AGL154: 300 - 01/28/21 :  -  :  -  :  -  :  -  :  -  :  -  :  -  :  -  :  - :  -  :  -  :  -  :  -  :  -  :  -  :  -  :  -  :  - </t>
  </si>
  <si>
    <t xml:space="preserve">AGL154: 300 - 01/28/21 :  -  :  -  :  -  #353;SW: 300 - 03/01/21 :  -  :  -  :  -  :  -  :  - :  -  :  -  :  -  :  -  :  -  :  -  :  -  :  -  :  - </t>
  </si>
  <si>
    <t>AGL154: 300 - 02/15/21 | #353-3;SW: 300 - 03/08/21</t>
  </si>
  <si>
    <t>AGL154: 300 - 03/04/21 | #353-3;SW: 300 - 03/16/21</t>
  </si>
  <si>
    <t>good margin but 300 more coming in  20  or so days.  PPEAK $62.99-65.99 to accelerate.</t>
  </si>
  <si>
    <t xml:space="preserve"> | #353-3;SW: 300 - 03/21/21</t>
  </si>
  <si>
    <t xml:space="preserve"> | #353-3;SW: 300 - 03/20/21 | #368: 600 - TBD</t>
  </si>
  <si>
    <t>PPEAK $64.99-69.99</t>
  </si>
  <si>
    <t xml:space="preserve"> | #353-3;SW: 300 - 03/21/21 | #368: 600 - TBD</t>
  </si>
  <si>
    <t xml:space="preserve"> | #353-3;SW: 300 - 03/21/21 | #368: 600 - 04/17/21</t>
  </si>
  <si>
    <t>restock hit- conv looks good, margin good. maintaining.</t>
  </si>
  <si>
    <t>PPEAK $62.99-69.99</t>
  </si>
  <si>
    <t>turning on sponsored video ad</t>
  </si>
  <si>
    <t>manual ppc on</t>
  </si>
  <si>
    <t>PPC acos 9%, opt bid</t>
  </si>
  <si>
    <t>ppc off. PPEAK $60.99-69.99</t>
  </si>
  <si>
    <t>PPEAK $55.99-69.99</t>
  </si>
  <si>
    <t xml:space="preserve"> | AGL 195: 601 - 06/12/21</t>
  </si>
  <si>
    <t>PPEAK $49.99-55.99 opt ppc, coupon added to improve sell through</t>
  </si>
  <si>
    <t xml:space="preserve"> | AGL 195: 601 - TBD</t>
  </si>
  <si>
    <t xml:space="preserve">ppc off, PPEAK $52.99-55.99 to improve remaining doh profitability </t>
  </si>
  <si>
    <t xml:space="preserve"> | AGL 195: 601 - 06/18/21</t>
  </si>
  <si>
    <t>raising price</t>
  </si>
  <si>
    <t xml:space="preserve"> | AGL195: 601 - 06/18/21</t>
  </si>
  <si>
    <t>PPEAk $59.99-69.99</t>
  </si>
  <si>
    <t>PPEKA $60.99-69.99 as we wait for restock</t>
  </si>
  <si>
    <t xml:space="preserve"> | AGL195: 601 - 06/26/21</t>
  </si>
  <si>
    <t xml:space="preserve"> | AGL195: 601 - 07/01/21</t>
  </si>
  <si>
    <t>sbv on, coupon on</t>
  </si>
  <si>
    <t>trimmed lots of wasted spend in sbv, PPEAK $60.99-69.99</t>
  </si>
  <si>
    <t>opt ppc, cpupon</t>
  </si>
  <si>
    <t>PL-IFT-RBK-.25PL-12PK</t>
  </si>
  <si>
    <t>maintain - let caroline to know reorder</t>
  </si>
  <si>
    <t>raise min to 22</t>
  </si>
  <si>
    <t>Decreased PPEAK min by $2 to $20</t>
  </si>
  <si>
    <t>Optimum pricing at $20.94</t>
  </si>
  <si>
    <t>Lowered PPEAK min to $19.49</t>
  </si>
  <si>
    <t>Lowered PPEAK min to $17.99</t>
  </si>
  <si>
    <t>Selling at $17.99 to improve sell through</t>
  </si>
  <si>
    <t>Improved sell through; maintain</t>
  </si>
  <si>
    <t>No Transit, But 510 At Factory 50-75 days from Earliest Arrival</t>
  </si>
  <si>
    <t>PL-IFT-SD-100PCSTN-RED</t>
  </si>
  <si>
    <t>PL-IFT-SD-26PCSTN-RED</t>
  </si>
  <si>
    <t>target 2 to sell through</t>
  </si>
  <si>
    <t>min $24.49</t>
  </si>
  <si>
    <t>turn on ppc $5</t>
  </si>
  <si>
    <t>new auto campaign</t>
  </si>
  <si>
    <t>Trimmed PPC</t>
  </si>
  <si>
    <t>Priced at $26.49 in SC</t>
  </si>
  <si>
    <t>Optimized PPC</t>
  </si>
  <si>
    <t>Turned PPC off; lowered PPEAK min to $21.49; trying lower prices with no ppc</t>
  </si>
  <si>
    <t xml:space="preserve">Maintain; discounted </t>
  </si>
  <si>
    <t>Lowered PPEAK min to $19.99 to improve sell through</t>
  </si>
  <si>
    <t>Selling at $19.99</t>
  </si>
  <si>
    <t>Improved sales; maintain</t>
  </si>
  <si>
    <t>PL-IFT-SHEDPEAK</t>
  </si>
  <si>
    <t>Lower to 37.99. re-doing ppc strategy - lower manual bids, new terms. PPC search values are so low.</t>
  </si>
  <si>
    <t>PL-IFT-SO3x14-NAT</t>
  </si>
  <si>
    <t>new</t>
  </si>
  <si>
    <t>According to the 2 weeks of sales data, it looks like price was too high. Lowered price, now PPEAK $24.99-39.99, opt ppc.</t>
  </si>
  <si>
    <t>PPEAK $22.99-26.99, created manual ppc campaign to impeove str/doh</t>
  </si>
  <si>
    <t>trimmed empty spend</t>
  </si>
  <si>
    <t>still spent becase of other campaign spend- renamed to find more easily and all ppc off. PPEAK $30.99-49.99</t>
  </si>
  <si>
    <t>no ppc on, PPEAK $34.99-49.99</t>
  </si>
  <si>
    <t>PPEAK $39.99-49.99</t>
  </si>
  <si>
    <t>maintaining with single digit conv</t>
  </si>
  <si>
    <t>PPEAK min dropped a couple bucks- $36.99-49.99</t>
  </si>
  <si>
    <t>PL-IFT-TK-39PNK</t>
  </si>
  <si>
    <t>watch sell for one more week</t>
  </si>
  <si>
    <t>min $26.59</t>
  </si>
  <si>
    <t xml:space="preserve">limit stock, stop ppc, </t>
  </si>
  <si>
    <t>selling out, and only 60 coming in, maintain</t>
  </si>
  <si>
    <t>Lowered PPEAK min by $2 to $24.59</t>
  </si>
  <si>
    <t>Turned PPC on; increased PPEAK min by $2 to $26.59</t>
  </si>
  <si>
    <t>Raised PPEAK min by $1 to $27.59; turned phrase PPC on as well</t>
  </si>
  <si>
    <t>Turned phrase PPC off; auto PPC on</t>
  </si>
  <si>
    <t>Reviews include jumper cable; dayparting in downstream</t>
  </si>
  <si>
    <t>Maintain; asked Caroline to ship more in</t>
  </si>
  <si>
    <t>80 inbound</t>
  </si>
  <si>
    <t>Ask Sean for rule sets</t>
  </si>
  <si>
    <t>Priced at $19.97 in SC; PPC off</t>
  </si>
  <si>
    <t>PL-IFT-WCS-4PC</t>
  </si>
  <si>
    <t>inventory issue, turn on the ppc, schedule the price $12.99</t>
  </si>
  <si>
    <t>turn off the ppc</t>
  </si>
  <si>
    <t>No Transit, But 1000 At Factory 50-75 days from Earliest Arrival</t>
  </si>
  <si>
    <t>PL-IFT-WCS-CS-10PC</t>
  </si>
  <si>
    <t>#382: 155 - 04/20/21</t>
  </si>
  <si>
    <t>#382: 155 - 05/04/21</t>
  </si>
  <si>
    <t>No Transit, But 245 At Factory 50-75 days from Earliest Arrival</t>
  </si>
  <si>
    <t>PL-IFT-WCS-CS-10PC-A</t>
  </si>
  <si>
    <t>Priced at $25.99 in SC</t>
  </si>
  <si>
    <t>Decreased price by $3 to $22.99</t>
  </si>
  <si>
    <t>Maintain for now before further price dorp</t>
  </si>
  <si>
    <t>Auto campaign on to increase sessions</t>
  </si>
  <si>
    <t>At Factory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</si>
</sst>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0.000"/>
    <numFmt numFmtId="167" formatCode="_([$$-409]* #,##0.00_);_([$$-409]* \(#,##0.00\);_([$$-409]* &quot;-&quot;??_);_(@_)"/>
  </numFmts>
  <fonts count="9" x14ac:knownFonts="1">
    <font>
      <sz val="11"/>
      <color rgb="FF000000"/>
      <name val="Calibri"/>
    </font>
    <font>
      <sz val="11"/>
      <color theme="1"/>
      <name val="Calibri"/>
      <family val="2"/>
    </font>
    <font>
      <sz val="10"/>
      <color rgb="FF000000"/>
      <name val="Calibri"/>
      <family val="2"/>
    </font>
    <font>
      <b/>
      <sz val="12"/>
      <color rgb="FF000000"/>
      <name val="Calibri"/>
      <family val="2"/>
    </font>
    <font>
      <sz val="11"/>
      <name val="Calibri"/>
      <family val="2"/>
    </font>
    <font>
      <b/>
      <sz val="11"/>
      <color rgb="FF3F3F3F"/>
      <name val="Calibri"/>
      <family val="2"/>
    </font>
    <font>
      <b/>
      <sz val="11"/>
      <color rgb="FFF2F2F2"/>
      <name val="Calibri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thick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69">
    <xf numFmtId="0" fontId="0" fillId="0" borderId="0" xfId="0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5" fillId="2" borderId="9" xfId="0" applyNumberFormat="1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 wrapText="1"/>
    </xf>
    <xf numFmtId="44" fontId="5" fillId="2" borderId="9" xfId="0" applyNumberFormat="1" applyFont="1" applyFill="1" applyBorder="1" applyAlignment="1">
      <alignment horizontal="center" vertical="center" wrapText="1"/>
    </xf>
    <xf numFmtId="9" fontId="5" fillId="2" borderId="9" xfId="0" applyNumberFormat="1" applyFont="1" applyFill="1" applyBorder="1" applyAlignment="1">
      <alignment horizontal="center" vertical="center" wrapText="1"/>
    </xf>
    <xf numFmtId="9" fontId="5" fillId="2" borderId="9" xfId="0" applyNumberFormat="1" applyFont="1" applyFill="1" applyBorder="1" applyAlignment="1">
      <alignment horizontal="center" vertical="center"/>
    </xf>
    <xf numFmtId="165" fontId="5" fillId="2" borderId="9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/>
    </xf>
    <xf numFmtId="14" fontId="6" fillId="2" borderId="9" xfId="0" applyNumberFormat="1" applyFont="1" applyFill="1" applyBorder="1" applyAlignment="1">
      <alignment horizontal="center" vertical="center" wrapText="1"/>
    </xf>
    <xf numFmtId="2" fontId="5" fillId="2" borderId="9" xfId="0" applyNumberFormat="1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 wrapText="1"/>
    </xf>
    <xf numFmtId="44" fontId="5" fillId="2" borderId="9" xfId="0" applyNumberFormat="1" applyFont="1" applyFill="1" applyBorder="1" applyAlignment="1">
      <alignment horizontal="center" vertical="center"/>
    </xf>
    <xf numFmtId="0" fontId="0" fillId="0" borderId="0" xfId="0" applyFont="1"/>
    <xf numFmtId="164" fontId="1" fillId="2" borderId="11" xfId="0" applyNumberFormat="1" applyFont="1" applyFill="1" applyBorder="1" applyAlignment="1">
      <alignment horizontal="center" vertical="center" wrapText="1"/>
    </xf>
    <xf numFmtId="0" fontId="0" fillId="2" borderId="11" xfId="0" applyFont="1" applyFill="1" applyBorder="1" applyAlignment="1">
      <alignment horizontal="center"/>
    </xf>
    <xf numFmtId="44" fontId="0" fillId="2" borderId="11" xfId="0" applyNumberFormat="1" applyFont="1" applyFill="1" applyBorder="1" applyAlignment="1">
      <alignment horizontal="center"/>
    </xf>
    <xf numFmtId="9" fontId="0" fillId="2" borderId="11" xfId="0" applyNumberFormat="1" applyFont="1" applyFill="1" applyBorder="1" applyAlignment="1">
      <alignment horizontal="center"/>
    </xf>
    <xf numFmtId="165" fontId="0" fillId="2" borderId="11" xfId="0" applyNumberFormat="1" applyFont="1" applyFill="1" applyBorder="1" applyAlignment="1">
      <alignment horizontal="center"/>
    </xf>
    <xf numFmtId="2" fontId="0" fillId="2" borderId="11" xfId="0" applyNumberFormat="1" applyFont="1" applyFill="1" applyBorder="1" applyAlignment="1">
      <alignment horizontal="center"/>
    </xf>
    <xf numFmtId="2" fontId="0" fillId="0" borderId="0" xfId="0" applyNumberFormat="1" applyFont="1"/>
    <xf numFmtId="0" fontId="0" fillId="0" borderId="0" xfId="0" applyFont="1" applyAlignment="1">
      <alignment horizontal="right"/>
    </xf>
    <xf numFmtId="14" fontId="0" fillId="0" borderId="0" xfId="0" applyNumberFormat="1" applyFont="1" applyAlignment="1">
      <alignment horizontal="left"/>
    </xf>
    <xf numFmtId="9" fontId="0" fillId="0" borderId="0" xfId="0" applyNumberFormat="1" applyFont="1"/>
    <xf numFmtId="44" fontId="0" fillId="0" borderId="0" xfId="0" applyNumberFormat="1" applyFont="1"/>
    <xf numFmtId="44" fontId="0" fillId="0" borderId="0" xfId="0" applyNumberFormat="1" applyFont="1" applyAlignment="1">
      <alignment horizontal="center"/>
    </xf>
    <xf numFmtId="166" fontId="0" fillId="0" borderId="0" xfId="0" applyNumberFormat="1" applyFont="1"/>
    <xf numFmtId="0" fontId="1" fillId="0" borderId="0" xfId="0" applyFont="1"/>
    <xf numFmtId="0" fontId="1" fillId="2" borderId="11" xfId="0" applyFont="1" applyFill="1" applyBorder="1" applyAlignment="1">
      <alignment horizontal="center"/>
    </xf>
    <xf numFmtId="44" fontId="1" fillId="2" borderId="11" xfId="0" applyNumberFormat="1" applyFont="1" applyFill="1" applyBorder="1"/>
    <xf numFmtId="9" fontId="1" fillId="2" borderId="11" xfId="0" applyNumberFormat="1" applyFont="1" applyFill="1" applyBorder="1" applyAlignment="1">
      <alignment horizontal="center"/>
    </xf>
    <xf numFmtId="44" fontId="1" fillId="2" borderId="11" xfId="0" applyNumberFormat="1" applyFont="1" applyFill="1" applyBorder="1" applyAlignment="1">
      <alignment horizontal="center"/>
    </xf>
    <xf numFmtId="165" fontId="1" fillId="2" borderId="11" xfId="0" applyNumberFormat="1" applyFont="1" applyFill="1" applyBorder="1" applyAlignment="1">
      <alignment horizontal="center"/>
    </xf>
    <xf numFmtId="2" fontId="1" fillId="2" borderId="11" xfId="0" applyNumberFormat="1" applyFont="1" applyFill="1" applyBorder="1" applyAlignment="1">
      <alignment horizontal="center"/>
    </xf>
    <xf numFmtId="2" fontId="1" fillId="0" borderId="0" xfId="0" applyNumberFormat="1" applyFont="1"/>
    <xf numFmtId="0" fontId="1" fillId="0" borderId="0" xfId="0" applyFont="1" applyAlignment="1">
      <alignment horizontal="right"/>
    </xf>
    <xf numFmtId="14" fontId="1" fillId="0" borderId="0" xfId="0" applyNumberFormat="1" applyFont="1" applyAlignment="1">
      <alignment horizontal="left"/>
    </xf>
    <xf numFmtId="9" fontId="1" fillId="0" borderId="0" xfId="0" applyNumberFormat="1" applyFont="1"/>
    <xf numFmtId="44" fontId="1" fillId="0" borderId="0" xfId="0" applyNumberFormat="1" applyFont="1"/>
    <xf numFmtId="44" fontId="1" fillId="0" borderId="0" xfId="0" applyNumberFormat="1" applyFont="1" applyAlignment="1">
      <alignment horizontal="center"/>
    </xf>
    <xf numFmtId="166" fontId="1" fillId="0" borderId="0" xfId="0" applyNumberFormat="1" applyFont="1"/>
    <xf numFmtId="44" fontId="0" fillId="2" borderId="11" xfId="0" applyNumberFormat="1" applyFont="1" applyFill="1" applyBorder="1"/>
    <xf numFmtId="167" fontId="0" fillId="0" borderId="0" xfId="0" applyNumberFormat="1" applyFont="1"/>
    <xf numFmtId="0" fontId="0" fillId="2" borderId="11" xfId="0" applyFont="1" applyFill="1" applyBorder="1"/>
    <xf numFmtId="0" fontId="7" fillId="0" borderId="0" xfId="0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/>
    <xf numFmtId="164" fontId="0" fillId="2" borderId="1" xfId="0" applyNumberFormat="1" applyFont="1" applyFill="1" applyBorder="1" applyAlignment="1">
      <alignment horizontal="center" vertical="center" wrapText="1"/>
    </xf>
    <xf numFmtId="0" fontId="4" fillId="0" borderId="2" xfId="0" applyFont="1" applyBorder="1"/>
    <xf numFmtId="0" fontId="0" fillId="2" borderId="1" xfId="0" applyFont="1" applyFill="1" applyBorder="1" applyAlignment="1">
      <alignment horizontal="center" vertical="center" wrapText="1"/>
    </xf>
    <xf numFmtId="0" fontId="4" fillId="0" borderId="3" xfId="0" applyFont="1" applyBorder="1"/>
    <xf numFmtId="44" fontId="0" fillId="2" borderId="1" xfId="0" applyNumberFormat="1" applyFont="1" applyFill="1" applyBorder="1" applyAlignment="1">
      <alignment horizontal="center" vertical="center"/>
    </xf>
    <xf numFmtId="44" fontId="0" fillId="2" borderId="1" xfId="0" applyNumberFormat="1" applyFont="1" applyFill="1" applyBorder="1" applyAlignment="1">
      <alignment horizontal="center" vertical="center" wrapText="1"/>
    </xf>
    <xf numFmtId="0" fontId="4" fillId="0" borderId="4" xfId="0" applyFont="1" applyBorder="1"/>
    <xf numFmtId="0" fontId="5" fillId="2" borderId="7" xfId="0" applyFont="1" applyFill="1" applyBorder="1" applyAlignment="1">
      <alignment horizontal="left" vertical="center"/>
    </xf>
    <xf numFmtId="0" fontId="4" fillId="0" borderId="8" xfId="0" applyFont="1" applyBorder="1"/>
    <xf numFmtId="165" fontId="0" fillId="2" borderId="1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2" fontId="0" fillId="0" borderId="0" xfId="0" applyNumberFormat="1" applyFont="1" applyAlignment="1">
      <alignment horizontal="center" vertical="center" wrapText="1"/>
    </xf>
    <xf numFmtId="0" fontId="4" fillId="0" borderId="5" xfId="0" applyFont="1" applyBorder="1"/>
    <xf numFmtId="0" fontId="0" fillId="0" borderId="0" xfId="0" applyFont="1" applyAlignment="1">
      <alignment horizontal="center" vertical="center" wrapText="1"/>
    </xf>
    <xf numFmtId="0" fontId="4" fillId="0" borderId="6" xfId="0" applyFont="1" applyBorder="1"/>
    <xf numFmtId="0" fontId="1" fillId="0" borderId="0" xfId="0" applyFont="1" applyAlignment="1">
      <alignment horizontal="center" vertical="center" wrapText="1"/>
    </xf>
    <xf numFmtId="44" fontId="0" fillId="0" borderId="0" xfId="0" applyNumberFormat="1" applyFont="1" applyAlignment="1">
      <alignment horizontal="center" vertical="center" wrapText="1"/>
    </xf>
    <xf numFmtId="44" fontId="2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left"/>
    </xf>
    <xf numFmtId="0" fontId="8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"/>
  <sheetViews>
    <sheetView tabSelected="1" workbookViewId="0">
      <pane xSplit="2" ySplit="3" topLeftCell="C14" activePane="bottomRight" state="frozen"/>
      <selection pane="topRight" activeCell="C1" sqref="C1"/>
      <selection pane="bottomLeft" activeCell="A4" sqref="A4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Info!B1:BJ5000""),3,FALSE),"""")"),"52 Piece Pink Tool Set - Tools Kit for Women - Includes Hammer, Wrench, Pliers, Screwdriver Set, Box Cutter, Tape Measure, Level &amp; More")</f>
        <v>52 Piece Pink Tool Set - Tools Kit for Women - Includes Hammer, Wrench, Pliers, Screwdriver Set, Box Cutter, Tape Measure, Level &amp; More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8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Info!B1:BJ5000""),2,FALSE),"""")"),"B07WHHV22T")</f>
        <v>B07WHHV22T</v>
      </c>
      <c r="B2" s="3" t="s">
        <v>30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36" customHeight="1" x14ac:dyDescent="0.2">
      <c r="A3" s="56" t="s">
        <v>31</v>
      </c>
      <c r="B3" s="57"/>
      <c r="C3" s="4">
        <f>((AE32+AF32)/0.85)*-1</f>
        <v>23.391566157794117</v>
      </c>
      <c r="D3" s="5">
        <f>SUM(D4:D99692)</f>
        <v>0</v>
      </c>
      <c r="E3" s="5"/>
      <c r="F3" s="6">
        <f t="shared" ref="F3:G3" si="0">SUM(F4:F99692)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SUM(J4:J99692)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IFERROR(__xludf.DUMMYFUNCTION("VLOOKUP(B2,IMPORTRANGE(""https://docs.google.com/spreadsheets/d/1N8jvpEHDVkurDv7NrPxwI3eH6hQsvtb1QltGNCalRjU/edit#gid=865736387"",""Compiled Sheet!a1:g5000""),2,FALSE)"),"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SUM(AD4:AD99692)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Info!B2:BZ3000""),37,FALSE)),"""")*-1"),-13.702831234125)</f>
        <v>-13.702831234125</v>
      </c>
      <c r="AG3" s="6">
        <f>SUM(AG4:AG99692)</f>
        <v>0</v>
      </c>
    </row>
    <row r="4" spans="1:33" ht="15.75" customHeight="1" x14ac:dyDescent="0.2">
      <c r="A4" s="15" t="s">
        <v>32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-13.657564102564104</v>
      </c>
      <c r="AG4" s="26">
        <v>0</v>
      </c>
    </row>
    <row r="5" spans="1:33" ht="15.75" customHeight="1" x14ac:dyDescent="0.2">
      <c r="A5" s="29" t="s">
        <v>34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-13.657564102564104</v>
      </c>
      <c r="AG5" s="40">
        <v>0</v>
      </c>
    </row>
    <row r="6" spans="1:33" ht="15.75" customHeight="1" x14ac:dyDescent="0.2">
      <c r="A6" s="29" t="s">
        <v>35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-13.657564102564104</v>
      </c>
      <c r="AG6" s="40">
        <v>0</v>
      </c>
    </row>
    <row r="7" spans="1:33" ht="15.75" customHeight="1" x14ac:dyDescent="0.2">
      <c r="A7" s="29" t="s">
        <v>37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-13.657564102564104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-13.66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-13.8524358974358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-13.8524358974358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-13.8524358974358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-13.8524358974358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-13.955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-13.955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-13.955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-13.955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-13.955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-13.955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-13.955000000000002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-13.955000000000002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-13.955000000000002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-13.955000000000002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-13.955000000000002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28">
        <v>0.20173611111111112</v>
      </c>
      <c r="AD24" s="40">
        <f t="shared" si="12"/>
        <v>0</v>
      </c>
      <c r="AE24" s="26">
        <v>-6.18</v>
      </c>
      <c r="AF24" s="40">
        <v>-13.955000000000002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0.20173611111111112</v>
      </c>
      <c r="AD25" s="40">
        <f t="shared" si="12"/>
        <v>0</v>
      </c>
      <c r="AE25" s="40">
        <v>-6.18</v>
      </c>
      <c r="AF25" s="40">
        <v>-13.96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0.20173611111111112</v>
      </c>
      <c r="AD26" s="40">
        <f t="shared" si="12"/>
        <v>0</v>
      </c>
      <c r="AE26" s="26">
        <v>-6.18</v>
      </c>
      <c r="AF26" s="26">
        <v>-13.955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0.20173611111111112</v>
      </c>
      <c r="AD27" s="40">
        <f t="shared" si="12"/>
        <v>0</v>
      </c>
      <c r="AE27" s="26">
        <v>-6.18</v>
      </c>
      <c r="AF27" s="26">
        <v>-13.955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0.20173611111111112</v>
      </c>
      <c r="AD28" s="40">
        <f t="shared" si="12"/>
        <v>0</v>
      </c>
      <c r="AE28" s="26">
        <v>-6.18</v>
      </c>
      <c r="AF28" s="26">
        <v>-13.955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0.20173611111111112</v>
      </c>
      <c r="AD29" s="40">
        <f t="shared" si="12"/>
        <v>0</v>
      </c>
      <c r="AE29" s="40">
        <v>-6.18</v>
      </c>
      <c r="AF29" s="26">
        <v>-13.955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0.20173611111111112</v>
      </c>
      <c r="AD30" s="40">
        <f t="shared" si="12"/>
        <v>0</v>
      </c>
      <c r="AE30" s="26">
        <v>-6.18</v>
      </c>
      <c r="AF30" s="26">
        <v>-13.702831234125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0.20173611111111112</v>
      </c>
      <c r="AD31" s="40">
        <f t="shared" si="12"/>
        <v>0</v>
      </c>
      <c r="AE31" s="44">
        <v>-6.18</v>
      </c>
      <c r="AF31" s="44">
        <v>-13.702831234125002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0.20173611111111112</v>
      </c>
      <c r="AD32" s="40">
        <f t="shared" si="12"/>
        <v>0</v>
      </c>
      <c r="AE32" s="26">
        <v>-6.18</v>
      </c>
      <c r="AF32" s="26">
        <v>-13.702831234125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1:33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1:33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1:33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1:33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1:33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1:33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1:33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1:33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1:33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tabSelected="1" workbookViewId="0">
      <pane ySplit="3" topLeftCell="A4" activePane="bottomLeft" state="frozen"/>
      <selection activeCell="T3" sqref="T3"/>
      <selection pane="bottomLef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33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Info!B1:BJ5000""),3,FALSE),"""")"),"Hex Head Allen Wrench Drill Bit Set of 10 - Metric Hex Key Driver Bits with Magnetic Tips")</f>
        <v>Hex Head Allen Wrench Drill Bit Set of 10 - Metric Hex Key Driver Bits with Magnetic Tips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Info!B1:BJ5000""),2,FALSE),"""")"),"B07X36CXLM")</f>
        <v>B07X36CXLM</v>
      </c>
      <c r="B2" s="3" t="s">
        <v>64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55.5" customHeight="1" x14ac:dyDescent="0.2">
      <c r="A3" s="56" t="s">
        <v>31</v>
      </c>
      <c r="B3" s="57"/>
      <c r="C3" s="4">
        <f>((AE32+AF32)/0.85)*-1</f>
        <v>5.9034648470588236</v>
      </c>
      <c r="D3" s="5">
        <f>SUM(D4:D99692)</f>
        <v>45</v>
      </c>
      <c r="E3" s="5"/>
      <c r="F3" s="6">
        <f t="shared" ref="F3:G3" si="0">SUM(F4:F99692)</f>
        <v>443.53</v>
      </c>
      <c r="G3" s="6">
        <f t="shared" si="0"/>
        <v>-88.08</v>
      </c>
      <c r="H3" s="7">
        <f t="shared" ref="H3:H32" si="1">G3/F3*-1</f>
        <v>0.19858859603634479</v>
      </c>
      <c r="I3" s="8">
        <f t="shared" ref="I3:I32" si="2">J3/F3</f>
        <v>0.114177659086695</v>
      </c>
      <c r="J3" s="6">
        <f>SUM(J4:J99692)</f>
        <v>50.641217134721828</v>
      </c>
      <c r="K3" s="6">
        <f t="shared" ref="K3:K32" si="3">J3/D3</f>
        <v>1.1253603807715962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Sheet!a1:g5000""),2,FALSE),"""")"),"DISCONTINUED - March
DISCONTINUED - April
DISCONTINUED - May
DISCONTINUED - June
DISCONTINUED - July
DISCONTINUED - Aug
DISCONTINUED - Sept
DISCONTINUED - Oct
DISCONTINUED - Nov
DISCONTINUED - Dec
DISCONTINUED - Jan
DISCONTINUED - Feb")</f>
        <v>DISCONTINUED - March
DISCONTINUED - April
DISCONTINUED - May
DISCONTINUED - June
DISCONTINUED - July
DISCONTINUED - Aug
DISCONTINUED - Sept
DISCONTINUED - Oct
DISCONTINUED - Nov
DISCONTINUED - Dec
DISCONTINUED - Jan
DISCONTINUED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13</v>
      </c>
      <c r="X3" s="7">
        <f>W3/D3</f>
        <v>0.28888888888888886</v>
      </c>
      <c r="Y3" s="6"/>
      <c r="Z3" s="5"/>
      <c r="AA3" s="5"/>
      <c r="AB3" s="5"/>
      <c r="AC3" s="5"/>
      <c r="AD3" s="6">
        <f>SUM(AD4:AD99692)</f>
        <v>-1.5602096047379938E-2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Info!B2:BZ3000""),37,FALSE)),"""")*-1"),-2.51794512)</f>
        <v>-2.5179451199999998</v>
      </c>
      <c r="AG3" s="6">
        <f>SUM(AG4:AG99692)</f>
        <v>-9</v>
      </c>
    </row>
    <row r="4" spans="1:33" ht="15.75" customHeight="1" x14ac:dyDescent="0.2">
      <c r="A4" s="15" t="s">
        <v>32</v>
      </c>
      <c r="B4" s="15" t="s">
        <v>65</v>
      </c>
      <c r="C4" s="16">
        <f t="shared" ref="C4:C32" si="4">IFERROR(F4/D4," - ")</f>
        <v>8.1900000000000013</v>
      </c>
      <c r="D4" s="17">
        <v>4</v>
      </c>
      <c r="E4" s="17">
        <v>0</v>
      </c>
      <c r="F4" s="18">
        <v>32.760000000000005</v>
      </c>
      <c r="G4" s="18">
        <v>0</v>
      </c>
      <c r="H4" s="19">
        <f t="shared" si="1"/>
        <v>0</v>
      </c>
      <c r="I4" s="19">
        <f t="shared" si="2"/>
        <v>0.22796228267221863</v>
      </c>
      <c r="J4" s="18">
        <f t="shared" ref="J4:J32" si="5">F4*0.85+G4+AF4*D4+D4*AE4+AG4+AD4</f>
        <v>7.4680443803418832</v>
      </c>
      <c r="K4" s="18">
        <f t="shared" si="3"/>
        <v>1.8670110950854708</v>
      </c>
      <c r="L4" s="17">
        <v>9</v>
      </c>
      <c r="M4" s="20">
        <f t="shared" ref="M4:M32" si="6">IFERROR(D4/L4,"-")</f>
        <v>0.44444444444444442</v>
      </c>
      <c r="N4" s="17">
        <v>69</v>
      </c>
      <c r="O4" s="21">
        <f t="shared" ref="O4:P4" si="7">D4/7</f>
        <v>0.5714285714285714</v>
      </c>
      <c r="P4" s="21">
        <f t="shared" si="7"/>
        <v>0</v>
      </c>
      <c r="Q4" s="17">
        <f t="shared" ref="Q4:Q32" si="8">ROUNDDOWN(N4/(O4+P4),0)</f>
        <v>120</v>
      </c>
      <c r="R4" s="17"/>
      <c r="S4" s="22">
        <v>1.24830393487109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66</v>
      </c>
      <c r="AB4" s="27">
        <f t="shared" ref="AB4:AB32" si="11">IF(OR(AA4="UsLargeStandardSize",AA4="UsSmallStandardSize"),-0.69,-0.48)</f>
        <v>-0.69</v>
      </c>
      <c r="AC4" s="28">
        <v>2.5115740740740741E-4</v>
      </c>
      <c r="AD4" s="26">
        <f t="shared" ref="AD4:AD32" si="12">IFERROR(AB4*AC4*D4*2,0)</f>
        <v>-1.3863888888888888E-3</v>
      </c>
      <c r="AE4" s="26">
        <v>-2.5</v>
      </c>
      <c r="AF4" s="26">
        <v>-2.5941423076923078</v>
      </c>
      <c r="AG4" s="26">
        <v>0</v>
      </c>
    </row>
    <row r="5" spans="1:33" ht="15.75" customHeight="1" x14ac:dyDescent="0.2">
      <c r="A5" s="29" t="s">
        <v>34</v>
      </c>
      <c r="B5" s="29" t="s">
        <v>67</v>
      </c>
      <c r="C5" s="16">
        <f t="shared" si="4"/>
        <v>8.9284615384615371</v>
      </c>
      <c r="D5" s="30">
        <v>13</v>
      </c>
      <c r="E5" s="30">
        <v>6</v>
      </c>
      <c r="F5" s="31">
        <v>116.07</v>
      </c>
      <c r="G5" s="31">
        <v>-41.730000000000004</v>
      </c>
      <c r="H5" s="32">
        <f t="shared" si="1"/>
        <v>0.35952442491599901</v>
      </c>
      <c r="I5" s="32">
        <f t="shared" si="2"/>
        <v>-0.12319170315272059</v>
      </c>
      <c r="J5" s="33">
        <f t="shared" si="5"/>
        <v>-14.298860984936278</v>
      </c>
      <c r="K5" s="33">
        <f t="shared" si="3"/>
        <v>-1.0999123834566367</v>
      </c>
      <c r="L5" s="30">
        <v>54</v>
      </c>
      <c r="M5" s="34">
        <f t="shared" si="6"/>
        <v>0.24074074074074073</v>
      </c>
      <c r="N5" s="30">
        <v>53</v>
      </c>
      <c r="O5" s="35">
        <f t="shared" ref="O5:P5" si="13">D5/7</f>
        <v>1.8571428571428572</v>
      </c>
      <c r="P5" s="35">
        <f t="shared" si="13"/>
        <v>0.8571428571428571</v>
      </c>
      <c r="Q5" s="30">
        <f t="shared" si="8"/>
        <v>19</v>
      </c>
      <c r="R5" s="30"/>
      <c r="S5" s="36">
        <v>1.33536585365853</v>
      </c>
      <c r="T5" s="29">
        <v>0</v>
      </c>
      <c r="U5" s="37" t="s">
        <v>33</v>
      </c>
      <c r="V5" s="38" t="s">
        <v>33</v>
      </c>
      <c r="W5" s="29">
        <v>8</v>
      </c>
      <c r="X5" s="39">
        <f t="shared" si="9"/>
        <v>0.61538461538461542</v>
      </c>
      <c r="Y5" s="40">
        <f t="shared" si="10"/>
        <v>5.2162500000000005</v>
      </c>
      <c r="Z5" s="29">
        <v>0</v>
      </c>
      <c r="AA5" s="29" t="s">
        <v>66</v>
      </c>
      <c r="AB5" s="41">
        <f t="shared" si="11"/>
        <v>-0.69</v>
      </c>
      <c r="AC5" s="42">
        <v>2.5144843568945536E-4</v>
      </c>
      <c r="AD5" s="40">
        <f t="shared" si="12"/>
        <v>-4.510984936268829E-3</v>
      </c>
      <c r="AE5" s="40">
        <v>-2.5</v>
      </c>
      <c r="AF5" s="40">
        <v>-2.5941423076923078</v>
      </c>
      <c r="AG5" s="40">
        <v>-5</v>
      </c>
    </row>
    <row r="6" spans="1:33" ht="15.75" customHeight="1" x14ac:dyDescent="0.2">
      <c r="A6" s="29" t="s">
        <v>35</v>
      </c>
      <c r="B6" s="29" t="s">
        <v>68</v>
      </c>
      <c r="C6" s="16">
        <f t="shared" si="4"/>
        <v>9.9899999999999984</v>
      </c>
      <c r="D6" s="30">
        <v>10</v>
      </c>
      <c r="E6" s="30">
        <v>6</v>
      </c>
      <c r="F6" s="31">
        <v>99.899999999999991</v>
      </c>
      <c r="G6" s="31">
        <v>-39.230000000000004</v>
      </c>
      <c r="H6" s="32">
        <f t="shared" si="1"/>
        <v>0.39269269269269275</v>
      </c>
      <c r="I6" s="32">
        <f t="shared" si="2"/>
        <v>-9.2691582073526679E-2</v>
      </c>
      <c r="J6" s="33">
        <f t="shared" si="5"/>
        <v>-9.2598890491453147</v>
      </c>
      <c r="K6" s="33">
        <f t="shared" si="3"/>
        <v>-0.92598890491453145</v>
      </c>
      <c r="L6" s="30">
        <v>44</v>
      </c>
      <c r="M6" s="34">
        <f t="shared" si="6"/>
        <v>0.22727272727272727</v>
      </c>
      <c r="N6" s="30">
        <v>35</v>
      </c>
      <c r="O6" s="35">
        <f t="shared" ref="O6:P6" si="14">D6/7</f>
        <v>1.4285714285714286</v>
      </c>
      <c r="P6" s="35">
        <f t="shared" si="14"/>
        <v>0.8571428571428571</v>
      </c>
      <c r="Q6" s="30">
        <f t="shared" si="8"/>
        <v>15</v>
      </c>
      <c r="R6" s="30"/>
      <c r="S6" s="36">
        <v>1.5133214920071001</v>
      </c>
      <c r="T6" s="29">
        <v>0</v>
      </c>
      <c r="U6" s="37" t="s">
        <v>33</v>
      </c>
      <c r="V6" s="38" t="s">
        <v>36</v>
      </c>
      <c r="W6" s="29">
        <v>3</v>
      </c>
      <c r="X6" s="39">
        <f t="shared" si="9"/>
        <v>0.3</v>
      </c>
      <c r="Y6" s="40">
        <f t="shared" si="10"/>
        <v>13.076666666666668</v>
      </c>
      <c r="Z6" s="29">
        <v>0</v>
      </c>
      <c r="AA6" s="29" t="s">
        <v>66</v>
      </c>
      <c r="AB6" s="41">
        <f t="shared" si="11"/>
        <v>-0.69</v>
      </c>
      <c r="AC6" s="42">
        <v>2.5115740740740741E-4</v>
      </c>
      <c r="AD6" s="40">
        <f t="shared" si="12"/>
        <v>-3.4659722222222219E-3</v>
      </c>
      <c r="AE6" s="40">
        <v>-2.5</v>
      </c>
      <c r="AF6" s="40">
        <v>-2.5941423076923078</v>
      </c>
      <c r="AG6" s="40">
        <v>-4</v>
      </c>
    </row>
    <row r="7" spans="1:33" ht="15.75" customHeight="1" x14ac:dyDescent="0.2">
      <c r="A7" s="29" t="s">
        <v>37</v>
      </c>
      <c r="B7" s="29" t="s">
        <v>69</v>
      </c>
      <c r="C7" s="16">
        <f t="shared" si="4"/>
        <v>10.536363636363635</v>
      </c>
      <c r="D7" s="30">
        <v>11</v>
      </c>
      <c r="E7" s="30">
        <v>8</v>
      </c>
      <c r="F7" s="31">
        <v>115.89999999999999</v>
      </c>
      <c r="G7" s="31">
        <v>-6.67</v>
      </c>
      <c r="H7" s="32">
        <f t="shared" si="1"/>
        <v>5.7549611734253672E-2</v>
      </c>
      <c r="I7" s="32">
        <f t="shared" si="2"/>
        <v>0.30893547925746473</v>
      </c>
      <c r="J7" s="33">
        <f t="shared" si="5"/>
        <v>35.805622045940162</v>
      </c>
      <c r="K7" s="33">
        <f t="shared" si="3"/>
        <v>3.2550565496309236</v>
      </c>
      <c r="L7" s="30">
        <v>34</v>
      </c>
      <c r="M7" s="34">
        <f t="shared" si="6"/>
        <v>0.3235294117647059</v>
      </c>
      <c r="N7" s="30">
        <v>15</v>
      </c>
      <c r="O7" s="35">
        <f t="shared" ref="O7:P7" si="15">D7/7</f>
        <v>1.5714285714285714</v>
      </c>
      <c r="P7" s="35">
        <f t="shared" si="15"/>
        <v>1.1428571428571428</v>
      </c>
      <c r="Q7" s="30">
        <f t="shared" si="8"/>
        <v>5</v>
      </c>
      <c r="R7" s="30"/>
      <c r="S7" s="36">
        <v>1.71894093686354</v>
      </c>
      <c r="T7" s="29">
        <v>0</v>
      </c>
      <c r="U7" s="37" t="s">
        <v>33</v>
      </c>
      <c r="V7" s="38" t="s">
        <v>36</v>
      </c>
      <c r="W7" s="29">
        <v>2</v>
      </c>
      <c r="X7" s="39">
        <f t="shared" si="9"/>
        <v>0.18181818181818182</v>
      </c>
      <c r="Y7" s="40">
        <f t="shared" si="10"/>
        <v>3.335</v>
      </c>
      <c r="Z7" s="29">
        <v>0</v>
      </c>
      <c r="AA7" s="29" t="s">
        <v>66</v>
      </c>
      <c r="AB7" s="41">
        <f t="shared" si="11"/>
        <v>-0.69</v>
      </c>
      <c r="AC7" s="42">
        <v>2.5115740740740741E-4</v>
      </c>
      <c r="AD7" s="40">
        <f t="shared" si="12"/>
        <v>-3.8125694444444444E-3</v>
      </c>
      <c r="AE7" s="40">
        <v>-2.5</v>
      </c>
      <c r="AF7" s="40">
        <v>-2.5941423076923078</v>
      </c>
      <c r="AG7" s="40">
        <v>0</v>
      </c>
    </row>
    <row r="8" spans="1:33" ht="15.75" customHeight="1" x14ac:dyDescent="0.2">
      <c r="A8" s="29" t="s">
        <v>38</v>
      </c>
      <c r="B8" s="29" t="s">
        <v>70</v>
      </c>
      <c r="C8" s="16">
        <f t="shared" si="4"/>
        <v>11.4825</v>
      </c>
      <c r="D8" s="30">
        <v>4</v>
      </c>
      <c r="E8" s="30">
        <v>6</v>
      </c>
      <c r="F8" s="31">
        <v>45.93</v>
      </c>
      <c r="G8" s="31">
        <v>-0.05</v>
      </c>
      <c r="H8" s="32">
        <f t="shared" si="1"/>
        <v>1.0886131069018071E-3</v>
      </c>
      <c r="I8" s="32">
        <f t="shared" si="2"/>
        <v>0.40559794494036827</v>
      </c>
      <c r="J8" s="33">
        <f t="shared" si="5"/>
        <v>18.629113611111116</v>
      </c>
      <c r="K8" s="33">
        <f t="shared" si="3"/>
        <v>4.6572784027777789</v>
      </c>
      <c r="L8" s="30">
        <v>11</v>
      </c>
      <c r="M8" s="34">
        <f t="shared" si="6"/>
        <v>0.36363636363636365</v>
      </c>
      <c r="N8" s="30">
        <v>6</v>
      </c>
      <c r="O8" s="35">
        <f t="shared" ref="O8:P8" si="16">D8/7</f>
        <v>0.5714285714285714</v>
      </c>
      <c r="P8" s="35">
        <f t="shared" si="16"/>
        <v>0.8571428571428571</v>
      </c>
      <c r="Q8" s="30">
        <f t="shared" si="8"/>
        <v>4</v>
      </c>
      <c r="R8" s="30"/>
      <c r="S8" s="36">
        <v>1.87412587412587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66</v>
      </c>
      <c r="AB8" s="41">
        <f t="shared" si="11"/>
        <v>-0.69</v>
      </c>
      <c r="AC8" s="42">
        <v>2.5115740740740741E-4</v>
      </c>
      <c r="AD8" s="40">
        <f t="shared" si="12"/>
        <v>-1.3863888888888888E-3</v>
      </c>
      <c r="AE8" s="40">
        <v>-2.5</v>
      </c>
      <c r="AF8" s="40">
        <v>-2.59</v>
      </c>
      <c r="AG8" s="40">
        <v>0</v>
      </c>
    </row>
    <row r="9" spans="1:33" ht="15.75" customHeight="1" x14ac:dyDescent="0.2">
      <c r="A9" s="29" t="s">
        <v>39</v>
      </c>
      <c r="B9" s="29" t="s">
        <v>71</v>
      </c>
      <c r="C9" s="16">
        <f t="shared" si="4"/>
        <v>10.99</v>
      </c>
      <c r="D9" s="30">
        <v>2</v>
      </c>
      <c r="E9" s="30">
        <v>0</v>
      </c>
      <c r="F9" s="31">
        <v>21.98</v>
      </c>
      <c r="G9" s="31">
        <v>-0.02</v>
      </c>
      <c r="H9" s="32">
        <f t="shared" si="1"/>
        <v>9.099181073703367E-4</v>
      </c>
      <c r="I9" s="32">
        <f t="shared" si="2"/>
        <v>0.38420343134395701</v>
      </c>
      <c r="J9" s="33">
        <f t="shared" si="5"/>
        <v>8.4447914209401755</v>
      </c>
      <c r="K9" s="33">
        <f t="shared" si="3"/>
        <v>4.2223957104700878</v>
      </c>
      <c r="L9" s="30">
        <v>23</v>
      </c>
      <c r="M9" s="34">
        <f t="shared" si="6"/>
        <v>8.6956521739130432E-2</v>
      </c>
      <c r="N9" s="30">
        <v>3</v>
      </c>
      <c r="O9" s="35">
        <f t="shared" ref="O9:P9" si="17">D9/7</f>
        <v>0.2857142857142857</v>
      </c>
      <c r="P9" s="35">
        <f t="shared" si="17"/>
        <v>0</v>
      </c>
      <c r="Q9" s="30">
        <f t="shared" si="8"/>
        <v>10</v>
      </c>
      <c r="R9" s="30"/>
      <c r="S9" s="36">
        <v>1.9626666666666599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66</v>
      </c>
      <c r="AB9" s="41">
        <f t="shared" si="11"/>
        <v>-0.69</v>
      </c>
      <c r="AC9" s="42">
        <v>2.5115740740740741E-4</v>
      </c>
      <c r="AD9" s="40">
        <f t="shared" si="12"/>
        <v>-6.9319444444444441E-4</v>
      </c>
      <c r="AE9" s="40">
        <v>-2.5</v>
      </c>
      <c r="AF9" s="40">
        <v>-2.6087576923076901</v>
      </c>
      <c r="AG9" s="40">
        <v>0</v>
      </c>
    </row>
    <row r="10" spans="1:33" ht="15.75" customHeight="1" x14ac:dyDescent="0.2">
      <c r="A10" s="29" t="s">
        <v>40</v>
      </c>
      <c r="B10" s="29" t="s">
        <v>72</v>
      </c>
      <c r="C10" s="16">
        <f t="shared" si="4"/>
        <v>10.99</v>
      </c>
      <c r="D10" s="30">
        <v>1</v>
      </c>
      <c r="E10" s="30">
        <v>0</v>
      </c>
      <c r="F10" s="31">
        <v>10.99</v>
      </c>
      <c r="G10" s="31">
        <v>-0.38</v>
      </c>
      <c r="H10" s="32">
        <f t="shared" si="1"/>
        <v>3.4576888080072796E-2</v>
      </c>
      <c r="I10" s="32">
        <f t="shared" si="2"/>
        <v>0.35053646137125449</v>
      </c>
      <c r="J10" s="33">
        <f t="shared" si="5"/>
        <v>3.8523957104700868</v>
      </c>
      <c r="K10" s="33">
        <f t="shared" si="3"/>
        <v>3.8523957104700868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0.14285714285714285</v>
      </c>
      <c r="P10" s="35">
        <f t="shared" si="18"/>
        <v>0</v>
      </c>
      <c r="Q10" s="30">
        <f t="shared" si="8"/>
        <v>0</v>
      </c>
      <c r="R10" s="30"/>
      <c r="S10" s="36">
        <v>2.1168831168831099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66</v>
      </c>
      <c r="AB10" s="41">
        <f t="shared" si="11"/>
        <v>-0.69</v>
      </c>
      <c r="AC10" s="42">
        <v>2.5115740740740741E-4</v>
      </c>
      <c r="AD10" s="40">
        <f t="shared" si="12"/>
        <v>-3.4659722222222221E-4</v>
      </c>
      <c r="AE10" s="40">
        <v>-2.5</v>
      </c>
      <c r="AF10" s="40">
        <v>-2.6087576923076901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-2.6087576923076901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-2.6087576923076901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1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-2.6164499999999999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-2.6164499999999999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-2.6164499999999999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-2.6164499999999999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-2.55945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-2.55945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-2.55945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-2.55945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-2.55945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-2.55945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-2.55945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66</v>
      </c>
      <c r="AB24" s="41">
        <f t="shared" si="11"/>
        <v>-0.69</v>
      </c>
      <c r="AC24" s="42">
        <v>2.5115740740740741E-4</v>
      </c>
      <c r="AD24" s="40">
        <f t="shared" si="12"/>
        <v>0</v>
      </c>
      <c r="AE24" s="40">
        <v>-2.5</v>
      </c>
      <c r="AF24" s="40">
        <v>-2.55945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66</v>
      </c>
      <c r="AB25" s="41">
        <f t="shared" si="11"/>
        <v>-0.69</v>
      </c>
      <c r="AC25" s="42">
        <v>2.5115740740740741E-4</v>
      </c>
      <c r="AD25" s="40">
        <f t="shared" si="12"/>
        <v>0</v>
      </c>
      <c r="AE25" s="40">
        <v>-2.5</v>
      </c>
      <c r="AF25" s="40">
        <v>-2.56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66</v>
      </c>
      <c r="AB26" s="41">
        <f t="shared" si="11"/>
        <v>-0.69</v>
      </c>
      <c r="AC26" s="42">
        <v>2.5115740740740741E-4</v>
      </c>
      <c r="AD26" s="40">
        <f t="shared" si="12"/>
        <v>0</v>
      </c>
      <c r="AE26" s="26">
        <v>-2.5</v>
      </c>
      <c r="AF26" s="26">
        <v>-2.55945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66</v>
      </c>
      <c r="AB27" s="41">
        <f t="shared" si="11"/>
        <v>-0.69</v>
      </c>
      <c r="AC27" s="42">
        <v>2.5115740740740741E-4</v>
      </c>
      <c r="AD27" s="40">
        <f t="shared" si="12"/>
        <v>0</v>
      </c>
      <c r="AE27" s="26">
        <v>-2.5</v>
      </c>
      <c r="AF27" s="26">
        <v>-2.55945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66</v>
      </c>
      <c r="AB28" s="41">
        <f t="shared" si="11"/>
        <v>-0.69</v>
      </c>
      <c r="AC28" s="42">
        <v>2.5115740740740741E-4</v>
      </c>
      <c r="AD28" s="40">
        <f t="shared" si="12"/>
        <v>0</v>
      </c>
      <c r="AE28" s="26">
        <v>-2.5</v>
      </c>
      <c r="AF28" s="26">
        <v>-2.55945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66</v>
      </c>
      <c r="AB29" s="41">
        <f t="shared" si="11"/>
        <v>-0.69</v>
      </c>
      <c r="AC29" s="42">
        <v>2.5115740740740741E-4</v>
      </c>
      <c r="AD29" s="40">
        <f t="shared" si="12"/>
        <v>0</v>
      </c>
      <c r="AE29" s="40">
        <v>-2.5</v>
      </c>
      <c r="AF29" s="26">
        <v>-2.55945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66</v>
      </c>
      <c r="AB30" s="41">
        <f t="shared" si="11"/>
        <v>-0.69</v>
      </c>
      <c r="AC30" s="42">
        <v>2.5115740740740741E-4</v>
      </c>
      <c r="AD30" s="40">
        <f t="shared" si="12"/>
        <v>0</v>
      </c>
      <c r="AE30" s="26">
        <v>-2.5</v>
      </c>
      <c r="AF30" s="26">
        <v>-2.5179451199999998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73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66</v>
      </c>
      <c r="AB31" s="41">
        <f t="shared" si="11"/>
        <v>-0.69</v>
      </c>
      <c r="AC31" s="28">
        <v>2.5115740740740741E-4</v>
      </c>
      <c r="AD31" s="40">
        <f t="shared" si="12"/>
        <v>0</v>
      </c>
      <c r="AE31" s="44">
        <v>-2.5</v>
      </c>
      <c r="AF31" s="44">
        <v>-2.5179451199999998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66</v>
      </c>
      <c r="AB32" s="41">
        <f t="shared" si="11"/>
        <v>-0.69</v>
      </c>
      <c r="AC32" s="28">
        <v>2.5115740740740741E-4</v>
      </c>
      <c r="AD32" s="40">
        <f t="shared" si="12"/>
        <v>0</v>
      </c>
      <c r="AE32" s="26">
        <v>-2.5</v>
      </c>
      <c r="AF32" s="26">
        <v>-2.5179451199999998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1:33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1:33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1:33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1:33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1:33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1:33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1:33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1:33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1:33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5.66406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4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Info!B1:BJ5000""),3,FALSE),"""")"),"36 Piece Allen Wrench Set - Allen Wrenches / Hex Key Set in Metric &amp; SAE Sizes")</f>
        <v>36 Piece Allen Wrench Set - Allen Wrenches / Hex Key Set in Metric &amp; SAE Sizes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Info!B1:BJ5000""),2,FALSE),"""")"),"B07X5DNRR7")</f>
        <v>B07X5DNRR7</v>
      </c>
      <c r="B2" s="3" t="s">
        <v>74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62.25" customHeight="1" x14ac:dyDescent="0.2">
      <c r="A3" s="56" t="s">
        <v>31</v>
      </c>
      <c r="B3" s="57"/>
      <c r="C3" s="4">
        <f>((AE32+AF32)/0.85)*-1</f>
        <v>10.728652470588237</v>
      </c>
      <c r="D3" s="5">
        <f>SUM(D4:D99692)</f>
        <v>202</v>
      </c>
      <c r="E3" s="5"/>
      <c r="F3" s="6">
        <f t="shared" ref="F3:G3" si="0">SUM(F4:F99692)</f>
        <v>3176.4699999999993</v>
      </c>
      <c r="G3" s="6">
        <f t="shared" si="0"/>
        <v>-351.46999999999997</v>
      </c>
      <c r="H3" s="7">
        <f t="shared" ref="H3:H32" si="1">G3/F3*-1</f>
        <v>0.11064798345333028</v>
      </c>
      <c r="I3" s="8">
        <f t="shared" ref="I3:I32" si="2">J3/F3</f>
        <v>0.15294782088954342</v>
      </c>
      <c r="J3" s="6">
        <f>SUM(J4:J99692)</f>
        <v>485.83416462100791</v>
      </c>
      <c r="K3" s="6">
        <f t="shared" ref="K3:K32" si="3">J3/D3</f>
        <v>2.4051196268366728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Sheet!a1:g5000""),2,FALSE),"""")"),"DISCONTINUED - March
DISCONTINUED - April
DISCONTINUED - May
DISCONTINUED - June
DISCONTINUED - July
DISCONTINUED - Aug
DISCONTINUED - Sept
DISCONTINUED - Oct
DISCONTINUED - Nov
DISCONTINUED - Dec
DISCONTINUED - Jan
DISCONTINUED - Feb")</f>
        <v>DISCONTINUED - March
DISCONTINUED - April
DISCONTINUED - May
DISCONTINUED - June
DISCONTINUED - July
DISCONTINUED - Aug
DISCONTINUED - Sept
DISCONTINUED - Oct
DISCONTINUED - Nov
DISCONTINUED - Dec
DISCONTINUED - Jan
DISCONTINUED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76</v>
      </c>
      <c r="X3" s="7">
        <f>W3/D3</f>
        <v>0.37623762376237624</v>
      </c>
      <c r="Y3" s="6"/>
      <c r="Z3" s="5"/>
      <c r="AA3" s="5"/>
      <c r="AB3" s="5"/>
      <c r="AC3" s="5"/>
      <c r="AD3" s="6">
        <f>SUM(AD4:AD99692)</f>
        <v>-11.699825640530451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Info!B2:BZ3000""),37,FALSE)),"""")*-1"),-4.1693546)</f>
        <v>-4.1693546000000001</v>
      </c>
      <c r="AG3" s="6">
        <f>SUM(AG4:AG99692)</f>
        <v>0</v>
      </c>
    </row>
    <row r="4" spans="1:33" ht="15.75" customHeight="1" x14ac:dyDescent="0.2">
      <c r="A4" s="15" t="s">
        <v>32</v>
      </c>
      <c r="B4" s="15" t="s">
        <v>75</v>
      </c>
      <c r="C4" s="16">
        <f t="shared" ref="C4:C32" si="4">IFERROR(F4/D4," - ")</f>
        <v>15.479411764705882</v>
      </c>
      <c r="D4" s="17">
        <v>17</v>
      </c>
      <c r="E4" s="17">
        <v>5</v>
      </c>
      <c r="F4" s="18">
        <v>263.14999999999998</v>
      </c>
      <c r="G4" s="18">
        <v>-37.81</v>
      </c>
      <c r="H4" s="19">
        <f t="shared" si="1"/>
        <v>0.1436823104693141</v>
      </c>
      <c r="I4" s="19">
        <f t="shared" si="2"/>
        <v>0.1123323444105031</v>
      </c>
      <c r="J4" s="18">
        <f t="shared" ref="J4:J32" si="5">F4*0.85+G4+AF4*D4+D4*AE4+AG4+AD4</f>
        <v>29.560256431623891</v>
      </c>
      <c r="K4" s="18">
        <f t="shared" si="3"/>
        <v>1.7388386136249347</v>
      </c>
      <c r="L4" s="17">
        <v>48</v>
      </c>
      <c r="M4" s="20">
        <f t="shared" ref="M4:M32" si="6">IFERROR(D4/L4,"-")</f>
        <v>0.35416666666666669</v>
      </c>
      <c r="N4" s="17">
        <v>102</v>
      </c>
      <c r="O4" s="21">
        <f t="shared" ref="O4:P4" si="7">D4/7</f>
        <v>2.4285714285714284</v>
      </c>
      <c r="P4" s="21">
        <f t="shared" si="7"/>
        <v>0.7142857142857143</v>
      </c>
      <c r="Q4" s="17">
        <f t="shared" ref="Q4:Q32" si="8">ROUNDDOWN(N4/(O4+P4),0)</f>
        <v>32</v>
      </c>
      <c r="R4" s="17"/>
      <c r="S4" s="22">
        <v>0.88135593220338904</v>
      </c>
      <c r="T4" s="15">
        <v>400</v>
      </c>
      <c r="U4" s="23" t="s">
        <v>33</v>
      </c>
      <c r="V4" s="24" t="s">
        <v>33</v>
      </c>
      <c r="W4" s="15">
        <v>6</v>
      </c>
      <c r="X4" s="25">
        <f t="shared" ref="X4:X32" si="9">IFERROR(W4/D4,0)</f>
        <v>0.35294117647058826</v>
      </c>
      <c r="Y4" s="26">
        <f t="shared" ref="Y4:Y32" si="10">IFERROR(G4/(W4+Z4)*-1,0)</f>
        <v>5.4014285714285721</v>
      </c>
      <c r="Z4" s="15">
        <v>1</v>
      </c>
      <c r="AA4" s="2" t="s">
        <v>55</v>
      </c>
      <c r="AB4" s="27">
        <f t="shared" ref="AB4:AB32" si="11">IF(OR(AA4="UsLargeStandardSize",AA4="UsSmallStandardSize"),-0.69,-0.48)</f>
        <v>-0.69</v>
      </c>
      <c r="AC4" s="28">
        <v>4.1967592592592591E-2</v>
      </c>
      <c r="AD4" s="26">
        <f t="shared" ref="AD4:AD32" si="12">IFERROR(AB4*AC4*D4*2,0)</f>
        <v>-0.98455972222222221</v>
      </c>
      <c r="AE4" s="26">
        <v>-4.9000000000000004</v>
      </c>
      <c r="AF4" s="26">
        <v>-4.2366284615384622</v>
      </c>
      <c r="AG4" s="26">
        <v>0</v>
      </c>
    </row>
    <row r="5" spans="1:33" ht="15.75" customHeight="1" x14ac:dyDescent="0.2">
      <c r="A5" s="29" t="s">
        <v>34</v>
      </c>
      <c r="B5" s="15" t="s">
        <v>75</v>
      </c>
      <c r="C5" s="16">
        <f t="shared" si="4"/>
        <v>15.95</v>
      </c>
      <c r="D5" s="30">
        <v>14</v>
      </c>
      <c r="E5" s="30">
        <v>0</v>
      </c>
      <c r="F5" s="31">
        <v>223.29999999999998</v>
      </c>
      <c r="G5" s="31">
        <v>-37.799999999999997</v>
      </c>
      <c r="H5" s="32">
        <f t="shared" si="1"/>
        <v>0.16927899686520376</v>
      </c>
      <c r="I5" s="32">
        <f t="shared" si="2"/>
        <v>0.1042563731310044</v>
      </c>
      <c r="J5" s="33">
        <f t="shared" si="5"/>
        <v>23.280448120153281</v>
      </c>
      <c r="K5" s="33">
        <f t="shared" si="3"/>
        <v>1.6628891514395201</v>
      </c>
      <c r="L5" s="30">
        <v>59</v>
      </c>
      <c r="M5" s="34">
        <f t="shared" si="6"/>
        <v>0.23728813559322035</v>
      </c>
      <c r="N5" s="30">
        <v>88</v>
      </c>
      <c r="O5" s="35">
        <f t="shared" ref="O5:P5" si="13">D5/7</f>
        <v>2</v>
      </c>
      <c r="P5" s="35">
        <f t="shared" si="13"/>
        <v>0</v>
      </c>
      <c r="Q5" s="30">
        <f t="shared" si="8"/>
        <v>44</v>
      </c>
      <c r="R5" s="30"/>
      <c r="S5" s="36">
        <v>0.95871559633027503</v>
      </c>
      <c r="T5" s="29">
        <v>400</v>
      </c>
      <c r="U5" s="37" t="s">
        <v>33</v>
      </c>
      <c r="V5" s="38" t="s">
        <v>33</v>
      </c>
      <c r="W5" s="29">
        <v>7</v>
      </c>
      <c r="X5" s="39">
        <f t="shared" si="9"/>
        <v>0.5</v>
      </c>
      <c r="Y5" s="40">
        <f t="shared" si="10"/>
        <v>4.7249999999999996</v>
      </c>
      <c r="Z5" s="29">
        <v>1</v>
      </c>
      <c r="AA5" s="29" t="s">
        <v>55</v>
      </c>
      <c r="AB5" s="41">
        <f t="shared" si="11"/>
        <v>-0.69</v>
      </c>
      <c r="AC5" s="42">
        <v>4.20162224797219E-2</v>
      </c>
      <c r="AD5" s="40">
        <f t="shared" si="12"/>
        <v>-0.81175341830822711</v>
      </c>
      <c r="AE5" s="40">
        <v>-4.9000000000000004</v>
      </c>
      <c r="AF5" s="40">
        <v>-4.2366284615384622</v>
      </c>
      <c r="AG5" s="40">
        <v>0</v>
      </c>
    </row>
    <row r="6" spans="1:33" ht="15.75" customHeight="1" x14ac:dyDescent="0.2">
      <c r="A6" s="29" t="s">
        <v>35</v>
      </c>
      <c r="B6" s="29" t="s">
        <v>76</v>
      </c>
      <c r="C6" s="16">
        <f t="shared" si="4"/>
        <v>15.949999999999998</v>
      </c>
      <c r="D6" s="30">
        <v>18</v>
      </c>
      <c r="E6" s="30">
        <v>0</v>
      </c>
      <c r="F6" s="31">
        <v>287.09999999999997</v>
      </c>
      <c r="G6" s="31">
        <v>-36.840000000000003</v>
      </c>
      <c r="H6" s="32">
        <f t="shared" si="1"/>
        <v>0.12831765935214215</v>
      </c>
      <c r="I6" s="32">
        <f t="shared" si="2"/>
        <v>0.14522191812019383</v>
      </c>
      <c r="J6" s="33">
        <f t="shared" si="5"/>
        <v>41.693212692307647</v>
      </c>
      <c r="K6" s="33">
        <f t="shared" si="3"/>
        <v>2.3162895940170913</v>
      </c>
      <c r="L6" s="30">
        <v>75</v>
      </c>
      <c r="M6" s="34">
        <f t="shared" si="6"/>
        <v>0.24</v>
      </c>
      <c r="N6" s="30">
        <v>74</v>
      </c>
      <c r="O6" s="35">
        <f t="shared" ref="O6:P6" si="14">D6/7</f>
        <v>2.5714285714285716</v>
      </c>
      <c r="P6" s="35">
        <f t="shared" si="14"/>
        <v>0</v>
      </c>
      <c r="Q6" s="30">
        <f t="shared" si="8"/>
        <v>28</v>
      </c>
      <c r="R6" s="30"/>
      <c r="S6" s="36">
        <v>1.0497512437810901</v>
      </c>
      <c r="T6" s="29">
        <v>400</v>
      </c>
      <c r="U6" s="37" t="s">
        <v>33</v>
      </c>
      <c r="V6" s="38" t="s">
        <v>36</v>
      </c>
      <c r="W6" s="29">
        <v>8</v>
      </c>
      <c r="X6" s="39">
        <f t="shared" si="9"/>
        <v>0.44444444444444442</v>
      </c>
      <c r="Y6" s="40">
        <f t="shared" si="10"/>
        <v>3.6840000000000002</v>
      </c>
      <c r="Z6" s="29">
        <v>2</v>
      </c>
      <c r="AA6" s="29" t="s">
        <v>55</v>
      </c>
      <c r="AB6" s="41">
        <f t="shared" si="11"/>
        <v>-0.69</v>
      </c>
      <c r="AC6" s="42">
        <v>4.1967592592592591E-2</v>
      </c>
      <c r="AD6" s="40">
        <f t="shared" si="12"/>
        <v>-1.042475</v>
      </c>
      <c r="AE6" s="40">
        <v>-4.9000000000000004</v>
      </c>
      <c r="AF6" s="40">
        <v>-4.2366284615384622</v>
      </c>
      <c r="AG6" s="40">
        <v>0</v>
      </c>
    </row>
    <row r="7" spans="1:33" ht="15.75" customHeight="1" x14ac:dyDescent="0.2">
      <c r="A7" s="29" t="s">
        <v>37</v>
      </c>
      <c r="B7" s="29" t="s">
        <v>77</v>
      </c>
      <c r="C7" s="16">
        <f t="shared" si="4"/>
        <v>16.479999999999993</v>
      </c>
      <c r="D7" s="30">
        <v>23</v>
      </c>
      <c r="E7" s="30">
        <v>0</v>
      </c>
      <c r="F7" s="31">
        <v>379.03999999999985</v>
      </c>
      <c r="G7" s="31">
        <v>-34.890000000000008</v>
      </c>
      <c r="H7" s="32">
        <f t="shared" si="1"/>
        <v>9.2048332629801666E-2</v>
      </c>
      <c r="I7" s="32">
        <f t="shared" si="2"/>
        <v>0.20003032396508647</v>
      </c>
      <c r="J7" s="33">
        <f t="shared" si="5"/>
        <v>75.819493995726347</v>
      </c>
      <c r="K7" s="33">
        <f t="shared" si="3"/>
        <v>3.296499738944624</v>
      </c>
      <c r="L7" s="30">
        <v>102</v>
      </c>
      <c r="M7" s="34">
        <f t="shared" si="6"/>
        <v>0.22549019607843138</v>
      </c>
      <c r="N7" s="30">
        <v>45</v>
      </c>
      <c r="O7" s="35">
        <f t="shared" ref="O7:P7" si="15">D7/7</f>
        <v>3.2857142857142856</v>
      </c>
      <c r="P7" s="35">
        <f t="shared" si="15"/>
        <v>0</v>
      </c>
      <c r="Q7" s="30">
        <f t="shared" si="8"/>
        <v>13</v>
      </c>
      <c r="R7" s="30"/>
      <c r="S7" s="36">
        <v>1.2867540029111999</v>
      </c>
      <c r="T7" s="29">
        <v>400</v>
      </c>
      <c r="U7" s="37" t="s">
        <v>33</v>
      </c>
      <c r="V7" s="38" t="s">
        <v>36</v>
      </c>
      <c r="W7" s="29">
        <v>9</v>
      </c>
      <c r="X7" s="39">
        <f t="shared" si="9"/>
        <v>0.39130434782608697</v>
      </c>
      <c r="Y7" s="40">
        <f t="shared" si="10"/>
        <v>3.8766666666666674</v>
      </c>
      <c r="Z7" s="29">
        <v>0</v>
      </c>
      <c r="AA7" s="29" t="s">
        <v>55</v>
      </c>
      <c r="AB7" s="41">
        <f t="shared" si="11"/>
        <v>-0.69</v>
      </c>
      <c r="AC7" s="42">
        <v>4.1967592592592591E-2</v>
      </c>
      <c r="AD7" s="40">
        <f t="shared" si="12"/>
        <v>-1.3320513888888887</v>
      </c>
      <c r="AE7" s="40">
        <v>-4.9000000000000004</v>
      </c>
      <c r="AF7" s="40">
        <v>-4.2366284615384622</v>
      </c>
      <c r="AG7" s="40">
        <v>0</v>
      </c>
    </row>
    <row r="8" spans="1:33" ht="15.75" customHeight="1" x14ac:dyDescent="0.2">
      <c r="A8" s="29" t="s">
        <v>38</v>
      </c>
      <c r="B8" s="29" t="s">
        <v>78</v>
      </c>
      <c r="C8" s="16">
        <f t="shared" si="4"/>
        <v>16.984285714285708</v>
      </c>
      <c r="D8" s="30">
        <v>14</v>
      </c>
      <c r="E8" s="30">
        <v>0</v>
      </c>
      <c r="F8" s="31">
        <v>237.77999999999992</v>
      </c>
      <c r="G8" s="31">
        <v>-1.4100000000000001</v>
      </c>
      <c r="H8" s="32">
        <f t="shared" si="1"/>
        <v>5.929851122886705E-3</v>
      </c>
      <c r="I8" s="32">
        <f t="shared" si="2"/>
        <v>0.30251571246997661</v>
      </c>
      <c r="J8" s="33">
        <f t="shared" si="5"/>
        <v>71.932186111111008</v>
      </c>
      <c r="K8" s="33">
        <f t="shared" si="3"/>
        <v>5.1380132936507863</v>
      </c>
      <c r="L8" s="30">
        <v>82</v>
      </c>
      <c r="M8" s="34">
        <f t="shared" si="6"/>
        <v>0.17073170731707318</v>
      </c>
      <c r="N8" s="30">
        <v>33</v>
      </c>
      <c r="O8" s="35">
        <f t="shared" ref="O8:P8" si="16">D8/7</f>
        <v>2</v>
      </c>
      <c r="P8" s="35">
        <f t="shared" si="16"/>
        <v>0</v>
      </c>
      <c r="Q8" s="30">
        <f t="shared" si="8"/>
        <v>16</v>
      </c>
      <c r="R8" s="30"/>
      <c r="S8" s="36">
        <v>1.44462279293739</v>
      </c>
      <c r="T8" s="29">
        <v>400</v>
      </c>
      <c r="U8" s="37" t="s">
        <v>33</v>
      </c>
      <c r="V8" s="38" t="s">
        <v>33</v>
      </c>
      <c r="W8" s="29">
        <v>1</v>
      </c>
      <c r="X8" s="39">
        <f t="shared" si="9"/>
        <v>7.1428571428571425E-2</v>
      </c>
      <c r="Y8" s="40">
        <f t="shared" si="10"/>
        <v>1.4100000000000001</v>
      </c>
      <c r="Z8" s="29">
        <v>0</v>
      </c>
      <c r="AA8" s="29" t="s">
        <v>55</v>
      </c>
      <c r="AB8" s="41">
        <f t="shared" si="11"/>
        <v>-0.69</v>
      </c>
      <c r="AC8" s="42">
        <v>4.1967592592592591E-2</v>
      </c>
      <c r="AD8" s="40">
        <f t="shared" si="12"/>
        <v>-0.81081388888888883</v>
      </c>
      <c r="AE8" s="40">
        <v>-4.9000000000000004</v>
      </c>
      <c r="AF8" s="40">
        <v>-4.24</v>
      </c>
      <c r="AG8" s="40">
        <v>0</v>
      </c>
    </row>
    <row r="9" spans="1:33" ht="15.75" customHeight="1" x14ac:dyDescent="0.2">
      <c r="A9" s="29" t="s">
        <v>39</v>
      </c>
      <c r="B9" s="29" t="s">
        <v>70</v>
      </c>
      <c r="C9" s="16">
        <f t="shared" si="4"/>
        <v>16.984166666666663</v>
      </c>
      <c r="D9" s="30">
        <v>12</v>
      </c>
      <c r="E9" s="30">
        <v>0</v>
      </c>
      <c r="F9" s="31">
        <v>203.80999999999995</v>
      </c>
      <c r="G9" s="31">
        <v>-0.24</v>
      </c>
      <c r="H9" s="32">
        <f t="shared" si="1"/>
        <v>1.1775673421323784E-3</v>
      </c>
      <c r="I9" s="32">
        <f t="shared" si="2"/>
        <v>0.30057847115022951</v>
      </c>
      <c r="J9" s="33">
        <f t="shared" si="5"/>
        <v>61.260898205128257</v>
      </c>
      <c r="K9" s="33">
        <f t="shared" si="3"/>
        <v>5.1050748504273544</v>
      </c>
      <c r="L9" s="30">
        <v>58</v>
      </c>
      <c r="M9" s="34">
        <f t="shared" si="6"/>
        <v>0.20689655172413793</v>
      </c>
      <c r="N9" s="30">
        <v>19</v>
      </c>
      <c r="O9" s="35">
        <f t="shared" ref="O9:P9" si="17">D9/7</f>
        <v>1.7142857142857142</v>
      </c>
      <c r="P9" s="35">
        <f t="shared" si="17"/>
        <v>0</v>
      </c>
      <c r="Q9" s="30">
        <f t="shared" si="8"/>
        <v>11</v>
      </c>
      <c r="R9" s="30"/>
      <c r="S9" s="36">
        <v>1.57746478873239</v>
      </c>
      <c r="T9" s="29">
        <v>400</v>
      </c>
      <c r="U9" s="37" t="s">
        <v>33</v>
      </c>
      <c r="V9" s="38" t="s">
        <v>33</v>
      </c>
      <c r="W9" s="29">
        <v>1</v>
      </c>
      <c r="X9" s="39">
        <f t="shared" si="9"/>
        <v>8.3333333333333329E-2</v>
      </c>
      <c r="Y9" s="40">
        <f t="shared" si="10"/>
        <v>0.24</v>
      </c>
      <c r="Z9" s="29">
        <v>0</v>
      </c>
      <c r="AA9" s="29" t="s">
        <v>55</v>
      </c>
      <c r="AB9" s="41">
        <f t="shared" si="11"/>
        <v>-0.69</v>
      </c>
      <c r="AC9" s="42">
        <v>4.1967592592592591E-2</v>
      </c>
      <c r="AD9" s="40">
        <f t="shared" si="12"/>
        <v>-0.69498333333333329</v>
      </c>
      <c r="AE9" s="40">
        <v>-4.9000000000000004</v>
      </c>
      <c r="AF9" s="40">
        <v>-4.35355153846153</v>
      </c>
      <c r="AG9" s="40">
        <v>0</v>
      </c>
    </row>
    <row r="10" spans="1:33" ht="15.75" customHeight="1" x14ac:dyDescent="0.2">
      <c r="A10" s="29" t="s">
        <v>40</v>
      </c>
      <c r="B10" s="29" t="s">
        <v>79</v>
      </c>
      <c r="C10" s="16">
        <f t="shared" si="4"/>
        <v>16.95</v>
      </c>
      <c r="D10" s="30">
        <v>5</v>
      </c>
      <c r="E10" s="30">
        <v>0</v>
      </c>
      <c r="F10" s="31">
        <v>84.75</v>
      </c>
      <c r="G10" s="31">
        <v>-0.32</v>
      </c>
      <c r="H10" s="32">
        <f t="shared" si="1"/>
        <v>3.7758112094395282E-3</v>
      </c>
      <c r="I10" s="32">
        <f t="shared" si="2"/>
        <v>0.29687511408617651</v>
      </c>
      <c r="J10" s="33">
        <f t="shared" si="5"/>
        <v>25.160165918803457</v>
      </c>
      <c r="K10" s="33">
        <f t="shared" si="3"/>
        <v>5.0320331837606913</v>
      </c>
      <c r="L10" s="30">
        <v>41</v>
      </c>
      <c r="M10" s="34">
        <f t="shared" si="6"/>
        <v>0.12195121951219512</v>
      </c>
      <c r="N10" s="30">
        <v>14</v>
      </c>
      <c r="O10" s="35">
        <f t="shared" ref="O10:P10" si="18">D10/7</f>
        <v>0.7142857142857143</v>
      </c>
      <c r="P10" s="35">
        <f t="shared" si="18"/>
        <v>0</v>
      </c>
      <c r="Q10" s="30">
        <f t="shared" si="8"/>
        <v>19</v>
      </c>
      <c r="R10" s="30"/>
      <c r="S10" s="36">
        <v>1.7086614173228301</v>
      </c>
      <c r="T10" s="29">
        <v>400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55</v>
      </c>
      <c r="AB10" s="41">
        <f t="shared" si="11"/>
        <v>-0.69</v>
      </c>
      <c r="AC10" s="42">
        <v>4.1967592592592591E-2</v>
      </c>
      <c r="AD10" s="40">
        <f t="shared" si="12"/>
        <v>-0.28957638888888887</v>
      </c>
      <c r="AE10" s="40">
        <v>-4.9000000000000004</v>
      </c>
      <c r="AF10" s="40">
        <v>-4.35355153846153</v>
      </c>
      <c r="AG10" s="40">
        <v>0</v>
      </c>
    </row>
    <row r="11" spans="1:33" ht="15.75" customHeight="1" x14ac:dyDescent="0.2">
      <c r="A11" s="29" t="s">
        <v>41</v>
      </c>
      <c r="B11" s="29" t="s">
        <v>80</v>
      </c>
      <c r="C11" s="16">
        <f t="shared" si="4"/>
        <v>17.95</v>
      </c>
      <c r="D11" s="30">
        <v>3</v>
      </c>
      <c r="E11" s="30">
        <v>0</v>
      </c>
      <c r="F11" s="31">
        <v>53.849999999999994</v>
      </c>
      <c r="G11" s="31">
        <v>-0.54</v>
      </c>
      <c r="H11" s="32">
        <f t="shared" si="1"/>
        <v>1.0027855153203345E-2</v>
      </c>
      <c r="I11" s="32">
        <f t="shared" si="2"/>
        <v>0.32122747541842289</v>
      </c>
      <c r="J11" s="33">
        <f t="shared" si="5"/>
        <v>17.298099551282071</v>
      </c>
      <c r="K11" s="33">
        <f t="shared" si="3"/>
        <v>5.7660331837606904</v>
      </c>
      <c r="L11" s="30">
        <v>51</v>
      </c>
      <c r="M11" s="34">
        <f t="shared" si="6"/>
        <v>5.8823529411764705E-2</v>
      </c>
      <c r="N11" s="30">
        <v>8</v>
      </c>
      <c r="O11" s="35">
        <f t="shared" ref="O11:P11" si="19">D11/7</f>
        <v>0.42857142857142855</v>
      </c>
      <c r="P11" s="35">
        <f t="shared" si="19"/>
        <v>0</v>
      </c>
      <c r="Q11" s="30">
        <f t="shared" si="8"/>
        <v>18</v>
      </c>
      <c r="R11" s="30"/>
      <c r="S11" s="36">
        <v>1.8858560794044601</v>
      </c>
      <c r="T11" s="29">
        <v>400</v>
      </c>
      <c r="U11" s="37" t="s">
        <v>33</v>
      </c>
      <c r="V11" s="38" t="s">
        <v>33</v>
      </c>
      <c r="W11" s="29">
        <v>1</v>
      </c>
      <c r="X11" s="39">
        <f t="shared" si="9"/>
        <v>0.33333333333333331</v>
      </c>
      <c r="Y11" s="40">
        <f t="shared" si="10"/>
        <v>0.54</v>
      </c>
      <c r="Z11" s="29">
        <v>0</v>
      </c>
      <c r="AA11" s="29" t="s">
        <v>55</v>
      </c>
      <c r="AB11" s="41">
        <f t="shared" si="11"/>
        <v>-0.69</v>
      </c>
      <c r="AC11" s="42">
        <v>4.1967592592592591E-2</v>
      </c>
      <c r="AD11" s="40">
        <f t="shared" si="12"/>
        <v>-0.17374583333333332</v>
      </c>
      <c r="AE11" s="40">
        <v>-4.9000000000000004</v>
      </c>
      <c r="AF11" s="40">
        <v>-4.35355153846153</v>
      </c>
      <c r="AG11" s="40">
        <v>0</v>
      </c>
    </row>
    <row r="12" spans="1:33" ht="15.75" customHeight="1" x14ac:dyDescent="0.2">
      <c r="A12" s="29" t="s">
        <v>42</v>
      </c>
      <c r="B12" s="29" t="s">
        <v>80</v>
      </c>
      <c r="C12" s="16">
        <f t="shared" si="4"/>
        <v>17.95</v>
      </c>
      <c r="D12" s="30">
        <v>1</v>
      </c>
      <c r="E12" s="30">
        <v>0</v>
      </c>
      <c r="F12" s="31">
        <v>17.95</v>
      </c>
      <c r="G12" s="31">
        <v>-0.37</v>
      </c>
      <c r="H12" s="32">
        <f t="shared" si="1"/>
        <v>2.0612813370473538E-2</v>
      </c>
      <c r="I12" s="32">
        <f t="shared" si="2"/>
        <v>0.31064251720115266</v>
      </c>
      <c r="J12" s="33">
        <f t="shared" si="5"/>
        <v>5.57603318376069</v>
      </c>
      <c r="K12" s="33">
        <f t="shared" si="3"/>
        <v>5.57603318376069</v>
      </c>
      <c r="L12" s="30">
        <v>45</v>
      </c>
      <c r="M12" s="34">
        <f t="shared" si="6"/>
        <v>2.2222222222222223E-2</v>
      </c>
      <c r="N12" s="30">
        <v>7</v>
      </c>
      <c r="O12" s="35">
        <f t="shared" ref="O12:P12" si="20">D12/7</f>
        <v>0.14285714285714285</v>
      </c>
      <c r="P12" s="35">
        <f t="shared" si="20"/>
        <v>0</v>
      </c>
      <c r="Q12" s="30">
        <f t="shared" si="8"/>
        <v>49</v>
      </c>
      <c r="R12" s="30"/>
      <c r="S12" s="36">
        <v>2.02234636871508</v>
      </c>
      <c r="T12" s="29">
        <v>520</v>
      </c>
      <c r="U12" s="37">
        <v>120</v>
      </c>
      <c r="V12" s="38" t="s">
        <v>81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55</v>
      </c>
      <c r="AB12" s="41">
        <f t="shared" si="11"/>
        <v>-0.69</v>
      </c>
      <c r="AC12" s="42">
        <v>4.1967592592592591E-2</v>
      </c>
      <c r="AD12" s="40">
        <f t="shared" si="12"/>
        <v>-5.7915277777777774E-2</v>
      </c>
      <c r="AE12" s="40">
        <v>-4.9000000000000004</v>
      </c>
      <c r="AF12" s="40">
        <v>-4.35355153846153</v>
      </c>
      <c r="AG12" s="40">
        <v>0</v>
      </c>
    </row>
    <row r="13" spans="1:33" ht="15.75" customHeight="1" x14ac:dyDescent="0.2">
      <c r="A13" s="29" t="s">
        <v>43</v>
      </c>
      <c r="B13" s="29" t="s">
        <v>82</v>
      </c>
      <c r="C13" s="16">
        <f t="shared" si="4"/>
        <v>17.95</v>
      </c>
      <c r="D13" s="30">
        <v>1</v>
      </c>
      <c r="E13" s="30">
        <v>0</v>
      </c>
      <c r="F13" s="33">
        <v>17.95</v>
      </c>
      <c r="G13" s="31">
        <v>-0.16</v>
      </c>
      <c r="H13" s="32">
        <f t="shared" si="1"/>
        <v>8.9136490250696383E-3</v>
      </c>
      <c r="I13" s="32">
        <f t="shared" si="2"/>
        <v>0.3189133549984523</v>
      </c>
      <c r="J13" s="33">
        <f t="shared" si="5"/>
        <v>5.7244947222222189</v>
      </c>
      <c r="K13" s="33">
        <f t="shared" si="3"/>
        <v>5.7244947222222189</v>
      </c>
      <c r="L13" s="30">
        <v>0</v>
      </c>
      <c r="M13" s="34" t="str">
        <f t="shared" si="6"/>
        <v>-</v>
      </c>
      <c r="N13" s="30">
        <v>6</v>
      </c>
      <c r="O13" s="35">
        <f t="shared" ref="O13:P13" si="21">D13/7</f>
        <v>0.14285714285714285</v>
      </c>
      <c r="P13" s="35">
        <f t="shared" si="21"/>
        <v>0</v>
      </c>
      <c r="Q13" s="30">
        <f t="shared" si="8"/>
        <v>42</v>
      </c>
      <c r="R13" s="30"/>
      <c r="S13" s="36">
        <v>2.0828402366863901</v>
      </c>
      <c r="T13" s="29">
        <v>520</v>
      </c>
      <c r="U13" s="37">
        <v>120</v>
      </c>
      <c r="V13" s="38" t="s">
        <v>81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55</v>
      </c>
      <c r="AB13" s="41">
        <f t="shared" si="11"/>
        <v>-0.69</v>
      </c>
      <c r="AC13" s="42">
        <v>4.1967592592592591E-2</v>
      </c>
      <c r="AD13" s="40">
        <f t="shared" si="12"/>
        <v>-5.7915277777777774E-2</v>
      </c>
      <c r="AE13" s="40">
        <v>-4.9000000000000004</v>
      </c>
      <c r="AF13" s="40">
        <v>-4.4150900000000002</v>
      </c>
      <c r="AG13" s="40">
        <v>0</v>
      </c>
    </row>
    <row r="14" spans="1:33" ht="15.75" customHeight="1" x14ac:dyDescent="0.2">
      <c r="A14" s="29" t="s">
        <v>44</v>
      </c>
      <c r="B14" s="29" t="s">
        <v>83</v>
      </c>
      <c r="C14" s="16">
        <f t="shared" si="4"/>
        <v>15.98</v>
      </c>
      <c r="D14" s="30">
        <v>2</v>
      </c>
      <c r="E14" s="30">
        <v>0</v>
      </c>
      <c r="F14" s="33">
        <v>31.96</v>
      </c>
      <c r="G14" s="31">
        <v>-0.27</v>
      </c>
      <c r="H14" s="32">
        <f t="shared" si="1"/>
        <v>8.4480600750938672E-3</v>
      </c>
      <c r="I14" s="32">
        <f t="shared" si="2"/>
        <v>0.2550059275483243</v>
      </c>
      <c r="J14" s="33">
        <f t="shared" si="5"/>
        <v>8.1499894444444454</v>
      </c>
      <c r="K14" s="33">
        <f t="shared" si="3"/>
        <v>4.0749947222222227</v>
      </c>
      <c r="L14" s="30">
        <v>0</v>
      </c>
      <c r="M14" s="34" t="str">
        <f t="shared" si="6"/>
        <v>-</v>
      </c>
      <c r="N14" s="30">
        <v>2</v>
      </c>
      <c r="O14" s="35">
        <f t="shared" ref="O14:P14" si="22">D14/7</f>
        <v>0.2857142857142857</v>
      </c>
      <c r="P14" s="35">
        <f t="shared" si="22"/>
        <v>0</v>
      </c>
      <c r="Q14" s="30">
        <f t="shared" si="8"/>
        <v>7</v>
      </c>
      <c r="R14" s="30"/>
      <c r="S14" s="36">
        <v>2.20532319391635</v>
      </c>
      <c r="T14" s="29">
        <v>520</v>
      </c>
      <c r="U14" s="37">
        <v>120</v>
      </c>
      <c r="V14" s="38" t="s">
        <v>81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55</v>
      </c>
      <c r="AB14" s="41">
        <f t="shared" si="11"/>
        <v>-0.69</v>
      </c>
      <c r="AC14" s="42">
        <v>4.1967592592592591E-2</v>
      </c>
      <c r="AD14" s="40">
        <f t="shared" si="12"/>
        <v>-0.11583055555555555</v>
      </c>
      <c r="AE14" s="40">
        <v>-4.9000000000000004</v>
      </c>
      <c r="AF14" s="40">
        <v>-4.4150900000000002</v>
      </c>
      <c r="AG14" s="40">
        <v>0</v>
      </c>
    </row>
    <row r="15" spans="1:33" ht="15.75" customHeight="1" x14ac:dyDescent="0.2">
      <c r="A15" s="29" t="s">
        <v>45</v>
      </c>
      <c r="B15" s="29" t="s">
        <v>72</v>
      </c>
      <c r="C15" s="16">
        <f t="shared" si="4"/>
        <v>15.38</v>
      </c>
      <c r="D15" s="30">
        <v>1</v>
      </c>
      <c r="E15" s="30">
        <v>0</v>
      </c>
      <c r="F15" s="33">
        <v>15.38</v>
      </c>
      <c r="G15" s="31">
        <v>0</v>
      </c>
      <c r="H15" s="32">
        <f t="shared" si="1"/>
        <v>0</v>
      </c>
      <c r="I15" s="32">
        <f t="shared" si="2"/>
        <v>0.24057182849299238</v>
      </c>
      <c r="J15" s="33">
        <f t="shared" si="5"/>
        <v>3.6999947222222231</v>
      </c>
      <c r="K15" s="33">
        <f t="shared" si="3"/>
        <v>3.6999947222222231</v>
      </c>
      <c r="L15" s="30">
        <v>7</v>
      </c>
      <c r="M15" s="34">
        <f t="shared" si="6"/>
        <v>0.14285714285714285</v>
      </c>
      <c r="N15" s="30">
        <v>0</v>
      </c>
      <c r="O15" s="35">
        <f t="shared" ref="O15:P15" si="23">D15/7</f>
        <v>0.14285714285714285</v>
      </c>
      <c r="P15" s="35">
        <f t="shared" si="23"/>
        <v>0</v>
      </c>
      <c r="Q15" s="30">
        <f t="shared" si="8"/>
        <v>0</v>
      </c>
      <c r="R15" s="30"/>
      <c r="S15" s="36" t="e">
        <v>#N/A</v>
      </c>
      <c r="T15" s="29">
        <v>520</v>
      </c>
      <c r="U15" s="37">
        <v>120</v>
      </c>
      <c r="V15" s="38" t="s">
        <v>81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55</v>
      </c>
      <c r="AB15" s="41">
        <f t="shared" si="11"/>
        <v>-0.69</v>
      </c>
      <c r="AC15" s="42">
        <v>4.1967592592592591E-2</v>
      </c>
      <c r="AD15" s="40">
        <f t="shared" si="12"/>
        <v>-5.7915277777777774E-2</v>
      </c>
      <c r="AE15" s="40">
        <v>-4.9000000000000004</v>
      </c>
      <c r="AF15" s="40">
        <v>-4.4150900000000002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520</v>
      </c>
      <c r="U16" s="37">
        <v>120</v>
      </c>
      <c r="V16" s="38" t="s">
        <v>84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-4.4150900000000002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520</v>
      </c>
      <c r="U17" s="37">
        <v>120</v>
      </c>
      <c r="V17" s="38" t="s">
        <v>84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-4.3256899999999998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520</v>
      </c>
      <c r="U18" s="37">
        <v>120</v>
      </c>
      <c r="V18" s="38" t="s">
        <v>84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-4.3256899999999998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520</v>
      </c>
      <c r="U19" s="37">
        <v>120</v>
      </c>
      <c r="V19" s="38" t="s">
        <v>84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-4.3256899999999998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520</v>
      </c>
      <c r="U20" s="37">
        <v>120</v>
      </c>
      <c r="V20" s="38" t="s">
        <v>84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-4.3256899999999998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520</v>
      </c>
      <c r="U21" s="37">
        <v>120</v>
      </c>
      <c r="V21" s="38" t="s">
        <v>84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-4.3256899999999998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400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-4.3256899999999998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-0.03</v>
      </c>
      <c r="H23" s="32" t="e">
        <f t="shared" si="1"/>
        <v>#DIV/0!</v>
      </c>
      <c r="I23" s="32" t="e">
        <f t="shared" si="2"/>
        <v>#DIV/0!</v>
      </c>
      <c r="J23" s="33">
        <f t="shared" si="5"/>
        <v>-0.03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100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>
        <v>0.36363636363636298</v>
      </c>
      <c r="T23" s="29">
        <v>400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55</v>
      </c>
      <c r="AB23" s="41">
        <f t="shared" si="11"/>
        <v>-0.69</v>
      </c>
      <c r="AC23" s="42">
        <v>4.1967592592592591E-2</v>
      </c>
      <c r="AD23" s="40">
        <f t="shared" si="12"/>
        <v>0</v>
      </c>
      <c r="AE23" s="40">
        <v>-4.9000000000000004</v>
      </c>
      <c r="AF23" s="40">
        <v>-4.3256899999999998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-0.13999999999999999</v>
      </c>
      <c r="H24" s="32" t="e">
        <f t="shared" si="1"/>
        <v>#DIV/0!</v>
      </c>
      <c r="I24" s="32" t="e">
        <f t="shared" si="2"/>
        <v>#DIV/0!</v>
      </c>
      <c r="J24" s="33">
        <f t="shared" si="5"/>
        <v>-0.13999999999999999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100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>
        <v>0.25225225225225201</v>
      </c>
      <c r="T24" s="29">
        <v>400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4.1967592592592591E-2</v>
      </c>
      <c r="AD24" s="40">
        <f t="shared" si="12"/>
        <v>0</v>
      </c>
      <c r="AE24" s="40">
        <v>-4.9000000000000004</v>
      </c>
      <c r="AF24" s="40">
        <v>-4.3256899999999998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100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0.14678899082568811</v>
      </c>
      <c r="T25" s="29">
        <v>280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4.1967592592592591E-2</v>
      </c>
      <c r="AD25" s="40">
        <f t="shared" si="12"/>
        <v>0</v>
      </c>
      <c r="AE25" s="40">
        <v>-4.9000000000000004</v>
      </c>
      <c r="AF25" s="40">
        <v>-4.33</v>
      </c>
      <c r="AG25" s="40">
        <v>0</v>
      </c>
    </row>
    <row r="26" spans="1:33" ht="15.75" customHeight="1" x14ac:dyDescent="0.2">
      <c r="A26" s="15" t="s">
        <v>57</v>
      </c>
      <c r="B26" s="15" t="s">
        <v>85</v>
      </c>
      <c r="C26" s="16">
        <f t="shared" si="4"/>
        <v>14.95</v>
      </c>
      <c r="D26" s="17">
        <v>1</v>
      </c>
      <c r="E26" s="17">
        <v>0</v>
      </c>
      <c r="F26" s="18">
        <v>14.95</v>
      </c>
      <c r="G26" s="18">
        <v>-0.03</v>
      </c>
      <c r="H26" s="32">
        <f t="shared" si="1"/>
        <v>2.0066889632107026E-3</v>
      </c>
      <c r="I26" s="32">
        <f t="shared" si="2"/>
        <v>0.22367188777406172</v>
      </c>
      <c r="J26" s="33">
        <f t="shared" si="5"/>
        <v>3.3438947222222226</v>
      </c>
      <c r="K26" s="33">
        <f t="shared" si="3"/>
        <v>3.3438947222222226</v>
      </c>
      <c r="L26" s="17">
        <v>11</v>
      </c>
      <c r="M26" s="34">
        <f t="shared" si="6"/>
        <v>9.0909090909090912E-2</v>
      </c>
      <c r="N26" s="17">
        <v>98</v>
      </c>
      <c r="O26" s="35">
        <f t="shared" ref="O26:P26" si="34">D26/7</f>
        <v>0.14285714285714285</v>
      </c>
      <c r="P26" s="35">
        <f t="shared" si="34"/>
        <v>0</v>
      </c>
      <c r="Q26" s="30">
        <f t="shared" si="8"/>
        <v>686</v>
      </c>
      <c r="R26" s="30"/>
      <c r="S26" s="22">
        <v>0.14678899082568811</v>
      </c>
      <c r="T26" s="29">
        <v>280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4.1967592592592591E-2</v>
      </c>
      <c r="AD26" s="40">
        <f t="shared" si="12"/>
        <v>-5.7915277777777774E-2</v>
      </c>
      <c r="AE26" s="26">
        <v>-4.95</v>
      </c>
      <c r="AF26" s="26">
        <v>-4.3256899999999998</v>
      </c>
      <c r="AG26" s="26">
        <v>0</v>
      </c>
    </row>
    <row r="27" spans="1:33" ht="15.75" customHeight="1" x14ac:dyDescent="0.2">
      <c r="A27" s="15" t="s">
        <v>58</v>
      </c>
      <c r="B27" s="15" t="s">
        <v>86</v>
      </c>
      <c r="C27" s="16">
        <f t="shared" si="4"/>
        <v>14.95</v>
      </c>
      <c r="D27" s="17">
        <v>10</v>
      </c>
      <c r="E27" s="17">
        <v>0</v>
      </c>
      <c r="F27" s="18">
        <v>149.5</v>
      </c>
      <c r="G27" s="18">
        <v>-31.86</v>
      </c>
      <c r="H27" s="32">
        <f t="shared" si="1"/>
        <v>0.21311036789297658</v>
      </c>
      <c r="I27" s="32">
        <f t="shared" si="2"/>
        <v>1.2568208844295811E-2</v>
      </c>
      <c r="J27" s="33">
        <f t="shared" si="5"/>
        <v>1.8789472222222239</v>
      </c>
      <c r="K27" s="33">
        <f t="shared" si="3"/>
        <v>0.18789472222222239</v>
      </c>
      <c r="L27" s="17">
        <v>43</v>
      </c>
      <c r="M27" s="34">
        <f t="shared" si="6"/>
        <v>0.23255813953488372</v>
      </c>
      <c r="N27" s="17">
        <v>89</v>
      </c>
      <c r="O27" s="35">
        <f t="shared" ref="O27:P27" si="35">D27/7</f>
        <v>1.4285714285714286</v>
      </c>
      <c r="P27" s="35">
        <f t="shared" si="35"/>
        <v>0</v>
      </c>
      <c r="Q27" s="30">
        <f t="shared" si="8"/>
        <v>62</v>
      </c>
      <c r="R27" s="30"/>
      <c r="S27" s="22">
        <v>0.1616161616161616</v>
      </c>
      <c r="T27" s="29">
        <v>280</v>
      </c>
      <c r="U27" s="37" t="s">
        <v>33</v>
      </c>
      <c r="V27" s="38" t="s">
        <v>33</v>
      </c>
      <c r="W27" s="15">
        <v>10</v>
      </c>
      <c r="X27" s="39">
        <f t="shared" si="9"/>
        <v>1</v>
      </c>
      <c r="Y27" s="40">
        <f t="shared" si="10"/>
        <v>3.1859999999999999</v>
      </c>
      <c r="Z27" s="15">
        <v>0</v>
      </c>
      <c r="AA27" s="29" t="s">
        <v>55</v>
      </c>
      <c r="AB27" s="41">
        <f t="shared" si="11"/>
        <v>-0.69</v>
      </c>
      <c r="AC27" s="42">
        <v>4.1967592592592591E-2</v>
      </c>
      <c r="AD27" s="40">
        <f t="shared" si="12"/>
        <v>-0.57915277777777774</v>
      </c>
      <c r="AE27" s="26">
        <v>-4.95</v>
      </c>
      <c r="AF27" s="26">
        <v>-4.3256899999999998</v>
      </c>
      <c r="AG27" s="26">
        <v>0</v>
      </c>
    </row>
    <row r="28" spans="1:33" ht="15.75" customHeight="1" x14ac:dyDescent="0.2">
      <c r="A28" s="15" t="s">
        <v>59</v>
      </c>
      <c r="B28" s="15" t="s">
        <v>87</v>
      </c>
      <c r="C28" s="16">
        <f t="shared" si="4"/>
        <v>14.950000000000001</v>
      </c>
      <c r="D28" s="17">
        <v>7</v>
      </c>
      <c r="E28" s="17">
        <v>0</v>
      </c>
      <c r="F28" s="18">
        <v>104.65</v>
      </c>
      <c r="G28" s="18">
        <v>-33.330000000000013</v>
      </c>
      <c r="H28" s="32">
        <f t="shared" si="1"/>
        <v>0.31849020544672729</v>
      </c>
      <c r="I28" s="32">
        <f t="shared" si="2"/>
        <v>-9.2811628709454849E-2</v>
      </c>
      <c r="J28" s="33">
        <f t="shared" si="5"/>
        <v>-9.7127369444444511</v>
      </c>
      <c r="K28" s="33">
        <f t="shared" si="3"/>
        <v>-1.3875338492063503</v>
      </c>
      <c r="L28" s="17">
        <v>54</v>
      </c>
      <c r="M28" s="34">
        <f t="shared" si="6"/>
        <v>0.12962962962962962</v>
      </c>
      <c r="N28" s="17">
        <v>82</v>
      </c>
      <c r="O28" s="35">
        <f t="shared" ref="O28:P28" si="36">D28/7</f>
        <v>1</v>
      </c>
      <c r="P28" s="35">
        <f t="shared" si="36"/>
        <v>0</v>
      </c>
      <c r="Q28" s="30">
        <f t="shared" si="8"/>
        <v>82</v>
      </c>
      <c r="R28" s="30"/>
      <c r="S28" s="22">
        <v>0.30107526881720431</v>
      </c>
      <c r="T28" s="29">
        <v>280</v>
      </c>
      <c r="U28" s="37" t="s">
        <v>33</v>
      </c>
      <c r="V28" s="38" t="s">
        <v>33</v>
      </c>
      <c r="W28" s="15">
        <v>6</v>
      </c>
      <c r="X28" s="39">
        <f t="shared" si="9"/>
        <v>0.8571428571428571</v>
      </c>
      <c r="Y28" s="40">
        <f t="shared" si="10"/>
        <v>5.5550000000000024</v>
      </c>
      <c r="Z28" s="15">
        <v>0</v>
      </c>
      <c r="AA28" s="29" t="s">
        <v>55</v>
      </c>
      <c r="AB28" s="41">
        <f t="shared" si="11"/>
        <v>-0.69</v>
      </c>
      <c r="AC28" s="42">
        <v>4.1967592592592591E-2</v>
      </c>
      <c r="AD28" s="40">
        <f t="shared" si="12"/>
        <v>-0.40540694444444442</v>
      </c>
      <c r="AE28" s="26">
        <v>-4.95</v>
      </c>
      <c r="AF28" s="26">
        <v>-4.3256899999999998</v>
      </c>
      <c r="AG28" s="26">
        <v>0</v>
      </c>
    </row>
    <row r="29" spans="1:33" ht="15.75" customHeight="1" x14ac:dyDescent="0.2">
      <c r="A29" s="29" t="s">
        <v>60</v>
      </c>
      <c r="B29" s="29" t="s">
        <v>88</v>
      </c>
      <c r="C29" s="16">
        <f t="shared" si="4"/>
        <v>14.949999999999998</v>
      </c>
      <c r="D29" s="30">
        <v>6</v>
      </c>
      <c r="E29" s="30">
        <v>0</v>
      </c>
      <c r="F29" s="33">
        <v>89.699999999999989</v>
      </c>
      <c r="G29" s="33">
        <v>-37.549999999999997</v>
      </c>
      <c r="H29" s="32">
        <f t="shared" si="1"/>
        <v>0.41861761426978822</v>
      </c>
      <c r="I29" s="32">
        <f t="shared" si="2"/>
        <v>-0.1929390375325159</v>
      </c>
      <c r="J29" s="33">
        <f t="shared" si="5"/>
        <v>-17.306631666666675</v>
      </c>
      <c r="K29" s="33">
        <f t="shared" si="3"/>
        <v>-2.8844386111111127</v>
      </c>
      <c r="L29" s="30">
        <v>60</v>
      </c>
      <c r="M29" s="34">
        <f t="shared" si="6"/>
        <v>0.1</v>
      </c>
      <c r="N29" s="17">
        <v>75</v>
      </c>
      <c r="O29" s="35">
        <f t="shared" ref="O29:P29" si="37">D29/7</f>
        <v>0.8571428571428571</v>
      </c>
      <c r="P29" s="35">
        <f t="shared" si="37"/>
        <v>0</v>
      </c>
      <c r="Q29" s="30">
        <f t="shared" si="8"/>
        <v>87</v>
      </c>
      <c r="R29" s="30"/>
      <c r="S29" s="22">
        <v>0.49717514124293788</v>
      </c>
      <c r="T29" s="29">
        <v>280</v>
      </c>
      <c r="U29" s="37" t="s">
        <v>33</v>
      </c>
      <c r="V29" s="38" t="s">
        <v>33</v>
      </c>
      <c r="W29" s="29">
        <v>3</v>
      </c>
      <c r="X29" s="39">
        <f t="shared" si="9"/>
        <v>0.5</v>
      </c>
      <c r="Y29" s="40">
        <f t="shared" si="10"/>
        <v>12.516666666666666</v>
      </c>
      <c r="Z29" s="29">
        <v>0</v>
      </c>
      <c r="AA29" s="29" t="s">
        <v>55</v>
      </c>
      <c r="AB29" s="41">
        <f t="shared" si="11"/>
        <v>-0.69</v>
      </c>
      <c r="AC29" s="42">
        <v>4.1967592592592591E-2</v>
      </c>
      <c r="AD29" s="40">
        <f t="shared" si="12"/>
        <v>-0.34749166666666664</v>
      </c>
      <c r="AE29" s="40">
        <v>-4.95</v>
      </c>
      <c r="AF29" s="26">
        <v>-4.3256899999999998</v>
      </c>
      <c r="AG29" s="40">
        <v>0</v>
      </c>
    </row>
    <row r="30" spans="1:33" ht="15.75" customHeight="1" x14ac:dyDescent="0.2">
      <c r="A30" s="15" t="s">
        <v>61</v>
      </c>
      <c r="B30" s="15"/>
      <c r="C30" s="16">
        <f t="shared" si="4"/>
        <v>14.95</v>
      </c>
      <c r="D30" s="17">
        <v>13</v>
      </c>
      <c r="E30" s="17">
        <v>0</v>
      </c>
      <c r="F30" s="18">
        <v>194.35</v>
      </c>
      <c r="G30" s="18">
        <v>-32.4</v>
      </c>
      <c r="H30" s="32">
        <f t="shared" si="1"/>
        <v>0.16670954463596604</v>
      </c>
      <c r="I30" s="32">
        <f t="shared" si="2"/>
        <v>6.9426249492610587E-2</v>
      </c>
      <c r="J30" s="33">
        <f t="shared" si="5"/>
        <v>13.492991588888867</v>
      </c>
      <c r="K30" s="33">
        <f t="shared" si="3"/>
        <v>1.0379224299145282</v>
      </c>
      <c r="L30" s="17">
        <v>40</v>
      </c>
      <c r="M30" s="34">
        <f t="shared" si="6"/>
        <v>0.32500000000000001</v>
      </c>
      <c r="N30" s="17">
        <v>61</v>
      </c>
      <c r="O30" s="35">
        <f t="shared" ref="O30:P30" si="38">D30/7</f>
        <v>1.8571428571428572</v>
      </c>
      <c r="P30" s="35">
        <f t="shared" si="38"/>
        <v>0</v>
      </c>
      <c r="Q30" s="30">
        <f t="shared" si="8"/>
        <v>32</v>
      </c>
      <c r="R30" s="30"/>
      <c r="S30" s="22">
        <v>0.62068965517241381</v>
      </c>
      <c r="T30" s="29">
        <v>280</v>
      </c>
      <c r="U30" s="37" t="s">
        <v>33</v>
      </c>
      <c r="V30" s="38" t="s">
        <v>33</v>
      </c>
      <c r="W30" s="15">
        <v>5</v>
      </c>
      <c r="X30" s="39">
        <f t="shared" si="9"/>
        <v>0.38461538461538464</v>
      </c>
      <c r="Y30" s="40">
        <f t="shared" si="10"/>
        <v>6.4799999999999995</v>
      </c>
      <c r="Z30" s="15">
        <v>0</v>
      </c>
      <c r="AA30" s="29" t="s">
        <v>55</v>
      </c>
      <c r="AB30" s="41">
        <f t="shared" si="11"/>
        <v>-0.69</v>
      </c>
      <c r="AC30" s="42">
        <v>4.1967592592592591E-2</v>
      </c>
      <c r="AD30" s="40">
        <f t="shared" si="12"/>
        <v>-0.75289861111111112</v>
      </c>
      <c r="AE30" s="26">
        <v>-4.95</v>
      </c>
      <c r="AF30" s="26">
        <v>-4.1693546000000001</v>
      </c>
      <c r="AG30" s="26">
        <v>0</v>
      </c>
    </row>
    <row r="31" spans="1:33" ht="15.75" customHeight="1" x14ac:dyDescent="0.2">
      <c r="A31" s="15" t="s">
        <v>62</v>
      </c>
      <c r="B31" s="15"/>
      <c r="C31" s="16">
        <f t="shared" si="4"/>
        <v>14.950000000000003</v>
      </c>
      <c r="D31" s="17">
        <v>43</v>
      </c>
      <c r="E31" s="17">
        <v>0</v>
      </c>
      <c r="F31" s="18">
        <v>642.85000000000014</v>
      </c>
      <c r="G31" s="43">
        <v>-39.180000000000007</v>
      </c>
      <c r="H31" s="32">
        <f t="shared" si="1"/>
        <v>6.094734385937621E-2</v>
      </c>
      <c r="I31" s="32">
        <f t="shared" si="2"/>
        <v>0.17518845026920069</v>
      </c>
      <c r="J31" s="33">
        <f t="shared" si="5"/>
        <v>112.61989525555569</v>
      </c>
      <c r="K31" s="33">
        <f t="shared" si="3"/>
        <v>2.6190673315245507</v>
      </c>
      <c r="L31" s="17">
        <v>55</v>
      </c>
      <c r="M31" s="34">
        <f t="shared" si="6"/>
        <v>0.78181818181818186</v>
      </c>
      <c r="N31" s="17">
        <v>22</v>
      </c>
      <c r="O31" s="35">
        <f t="shared" ref="O31:P31" si="39">D31/7</f>
        <v>6.1428571428571432</v>
      </c>
      <c r="P31" s="35">
        <f t="shared" si="39"/>
        <v>0</v>
      </c>
      <c r="Q31" s="30">
        <f t="shared" si="8"/>
        <v>3</v>
      </c>
      <c r="R31" s="30"/>
      <c r="S31" s="22">
        <v>1.2026143790849599</v>
      </c>
      <c r="T31" s="15">
        <v>280</v>
      </c>
      <c r="U31" s="23" t="s">
        <v>33</v>
      </c>
      <c r="V31" s="1" t="s">
        <v>89</v>
      </c>
      <c r="W31" s="15">
        <v>15</v>
      </c>
      <c r="X31" s="39">
        <f t="shared" si="9"/>
        <v>0.34883720930232559</v>
      </c>
      <c r="Y31" s="40">
        <f t="shared" si="10"/>
        <v>2.6120000000000005</v>
      </c>
      <c r="Z31" s="15">
        <v>0</v>
      </c>
      <c r="AA31" s="15" t="s">
        <v>55</v>
      </c>
      <c r="AB31" s="41">
        <f t="shared" si="11"/>
        <v>-0.69</v>
      </c>
      <c r="AC31" s="28">
        <v>4.1967592592592591E-2</v>
      </c>
      <c r="AD31" s="40">
        <f t="shared" si="12"/>
        <v>-2.4903569444444442</v>
      </c>
      <c r="AE31" s="44">
        <v>-4.95</v>
      </c>
      <c r="AF31" s="44">
        <v>-4.1693545999999992</v>
      </c>
      <c r="AG31" s="26">
        <v>0</v>
      </c>
    </row>
    <row r="32" spans="1:33" ht="15.75" customHeight="1" x14ac:dyDescent="0.2">
      <c r="A32" s="15" t="s">
        <v>63</v>
      </c>
      <c r="B32" s="15"/>
      <c r="C32" s="16">
        <f t="shared" si="4"/>
        <v>14.95</v>
      </c>
      <c r="D32" s="17">
        <v>11</v>
      </c>
      <c r="E32" s="17">
        <v>0</v>
      </c>
      <c r="F32" s="18">
        <v>164.45</v>
      </c>
      <c r="G32" s="18">
        <v>-26.300000000000011</v>
      </c>
      <c r="H32" s="32">
        <f t="shared" si="1"/>
        <v>0.15992702949224696</v>
      </c>
      <c r="I32" s="32">
        <f t="shared" si="2"/>
        <v>7.6208764636329737E-2</v>
      </c>
      <c r="J32" s="33">
        <f t="shared" si="5"/>
        <v>12.532531344444426</v>
      </c>
      <c r="K32" s="33">
        <f t="shared" si="3"/>
        <v>1.1393210313131297</v>
      </c>
      <c r="L32" s="17">
        <v>55</v>
      </c>
      <c r="M32" s="34">
        <f t="shared" si="6"/>
        <v>0.2</v>
      </c>
      <c r="N32" s="17">
        <v>8</v>
      </c>
      <c r="O32" s="35">
        <f t="shared" ref="O32:P32" si="40">D32/7</f>
        <v>1.5714285714285714</v>
      </c>
      <c r="P32" s="35">
        <f t="shared" si="40"/>
        <v>0</v>
      </c>
      <c r="Q32" s="30">
        <f t="shared" si="8"/>
        <v>5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1.795918367346939</v>
      </c>
      <c r="T32" s="15">
        <f ca="1">IFERROR(__xludf.DUMMYFUNCTION("IFERROR(VLOOKUP($B$2,IMPORTRANGE(""https://docs.google.com/spreadsheets/d/1KiWZV1ko8G7lnRucBRBd29jj3Be6ltMfljMDqzOkQmI/edit#gid=1381463014"",""Lookup!A:D""),4,FALSE),"""")"),280)</f>
        <v>280</v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382  - 120 units 09/17")</f>
        <v>| 382  - 120 units 09/17</v>
      </c>
      <c r="W32" s="15">
        <v>4</v>
      </c>
      <c r="X32" s="39">
        <f t="shared" si="9"/>
        <v>0.36363636363636365</v>
      </c>
      <c r="Y32" s="40">
        <f t="shared" si="10"/>
        <v>5.2600000000000025</v>
      </c>
      <c r="Z32" s="15">
        <v>1</v>
      </c>
      <c r="AA32" s="15" t="s">
        <v>55</v>
      </c>
      <c r="AB32" s="41">
        <f t="shared" si="11"/>
        <v>-0.69</v>
      </c>
      <c r="AC32" s="28">
        <v>4.1967592592592591E-2</v>
      </c>
      <c r="AD32" s="40">
        <f t="shared" si="12"/>
        <v>-0.63706805555555546</v>
      </c>
      <c r="AE32" s="26">
        <v>-4.95</v>
      </c>
      <c r="AF32" s="26">
        <v>-4.1693546000000001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1:33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1:33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1:33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1:33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1:33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1:33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1:33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1:33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4.3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6.66406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Info!B1:BJ5000""),3,FALSE),"""")"),"35 Piece Allen Wrench Set - Allen Wrenches/Hex Key Set in Metric SAE &amp; Star Sizes")</f>
        <v>35 Piece Allen Wrench Set - Allen Wrenches/Hex Key Set in Metric SAE &amp; Star Sizes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21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Info!B1:BJ5000""),2,FALSE),"""")"),"B0854MM9PZ")</f>
        <v>B0854MM9PZ</v>
      </c>
      <c r="B2" s="3" t="s">
        <v>90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44.25" customHeight="1" x14ac:dyDescent="0.2">
      <c r="A3" s="56" t="s">
        <v>31</v>
      </c>
      <c r="B3" s="57"/>
      <c r="C3" s="4">
        <f>((AE32+AF32)/0.85)*-1</f>
        <v>12.06091898327206</v>
      </c>
      <c r="D3" s="5">
        <f>SUM(D4:D99692)</f>
        <v>137</v>
      </c>
      <c r="E3" s="5"/>
      <c r="F3" s="6">
        <f t="shared" ref="F3:G3" si="0">SUM(F4:F99692)</f>
        <v>2243.9700000000003</v>
      </c>
      <c r="G3" s="6">
        <f t="shared" si="0"/>
        <v>-221.65000000000003</v>
      </c>
      <c r="H3" s="7">
        <f t="shared" ref="H3:H32" si="1">G3/F3*-1</f>
        <v>9.8775830336412698E-2</v>
      </c>
      <c r="I3" s="8">
        <f t="shared" ref="I3:I32" si="2">J3/F3</f>
        <v>9.8240143306158975E-2</v>
      </c>
      <c r="J3" s="6">
        <f>SUM(J4:J99692)</f>
        <v>220.44793437472157</v>
      </c>
      <c r="K3" s="6">
        <f t="shared" ref="K3:K32" si="3">J3/D3</f>
        <v>1.609109010034464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Sheet!a1:g5000""),2,FALSE),"""")"),"DISCONTINUED - March
DISCONTINUED - April
DISCONTINUED - May
DISCONTINUED - June
DISCONTINUED - July
DISCONTINUED - Aug
DISCONTINUED - Sept
DISCONTINUED - Oct
DISCONTINUED - Nov
DISCONTINUED - Dec
DISCONTINUED - Jan
DISCONTINUED - Feb")</f>
        <v>DISCONTINUED - March
DISCONTINUED - April
DISCONTINUED - May
DISCONTINUED - June
DISCONTINUED - July
DISCONTINUED - Aug
DISCONTINUED - Sept
DISCONTINUED - Oct
DISCONTINUED - Nov
DISCONTINUED - Dec
DISCONTINUED - Jan
DISCONTINUED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49</v>
      </c>
      <c r="X3" s="7">
        <f>W3/D3</f>
        <v>0.35766423357664234</v>
      </c>
      <c r="Y3" s="6"/>
      <c r="Z3" s="5"/>
      <c r="AA3" s="5"/>
      <c r="AB3" s="5"/>
      <c r="AC3" s="5"/>
      <c r="AD3" s="6">
        <f>SUM(AD4:AD99692)</f>
        <v>-18.080238702201616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Info!B2:BZ3000""),37,FALSE)),"""")*-1"),-4.83178113578125)</f>
        <v>-4.8317811357812497</v>
      </c>
      <c r="AG3" s="6">
        <f>SUM(AG4:AG99692)</f>
        <v>-25</v>
      </c>
    </row>
    <row r="4" spans="1:33" ht="15.75" customHeight="1" x14ac:dyDescent="0.2">
      <c r="A4" s="15" t="s">
        <v>32</v>
      </c>
      <c r="B4" s="15" t="s">
        <v>91</v>
      </c>
      <c r="C4" s="16">
        <f t="shared" ref="C4:C32" si="4">IFERROR(F4/D4," - ")</f>
        <v>14.490000000000004</v>
      </c>
      <c r="D4" s="17">
        <v>14</v>
      </c>
      <c r="E4" s="17">
        <v>0</v>
      </c>
      <c r="F4" s="18">
        <v>202.86000000000004</v>
      </c>
      <c r="G4" s="18">
        <v>0</v>
      </c>
      <c r="H4" s="19">
        <f t="shared" si="1"/>
        <v>0</v>
      </c>
      <c r="I4" s="19">
        <f t="shared" si="2"/>
        <v>0.12837095875139365</v>
      </c>
      <c r="J4" s="18">
        <f t="shared" ref="J4:J32" si="5">F4*0.85+G4+AF4*D4+D4*AE4+AG4+AD4</f>
        <v>26.041332692307723</v>
      </c>
      <c r="K4" s="18">
        <f t="shared" si="3"/>
        <v>1.8600951923076945</v>
      </c>
      <c r="L4" s="17">
        <v>15</v>
      </c>
      <c r="M4" s="20">
        <f t="shared" ref="M4:M32" si="6">IFERROR(D4/L4,"-")</f>
        <v>0.93333333333333335</v>
      </c>
      <c r="N4" s="17">
        <v>162</v>
      </c>
      <c r="O4" s="21">
        <f t="shared" ref="O4:P4" si="7">D4/7</f>
        <v>2</v>
      </c>
      <c r="P4" s="21">
        <f t="shared" si="7"/>
        <v>0</v>
      </c>
      <c r="Q4" s="17">
        <f t="shared" ref="Q4:Q32" si="8">ROUNDDOWN(N4/(O4+P4),0)</f>
        <v>81</v>
      </c>
      <c r="R4" s="17"/>
      <c r="S4" s="22">
        <v>0.64905660377358398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55</v>
      </c>
      <c r="AB4" s="27">
        <f t="shared" ref="AB4:AB32" si="11">IF(OR(AA4="UsLargeStandardSize",AA4="UsSmallStandardSize"),-0.69,-0.48)</f>
        <v>-0.69</v>
      </c>
      <c r="AC4" s="28">
        <v>9.5625000000000002E-2</v>
      </c>
      <c r="AD4" s="26">
        <f t="shared" ref="AD4:AD32" si="12">IFERROR(AB4*AC4*D4*2,0)</f>
        <v>-1.8474749999999998</v>
      </c>
      <c r="AE4" s="26">
        <v>-5.42</v>
      </c>
      <c r="AF4" s="26">
        <v>-4.9044423076923085</v>
      </c>
      <c r="AG4" s="26">
        <v>0</v>
      </c>
    </row>
    <row r="5" spans="1:33" ht="15.75" customHeight="1" x14ac:dyDescent="0.2">
      <c r="A5" s="29" t="s">
        <v>34</v>
      </c>
      <c r="B5" s="29" t="s">
        <v>92</v>
      </c>
      <c r="C5" s="16">
        <f t="shared" si="4"/>
        <v>13.213333333333331</v>
      </c>
      <c r="D5" s="30">
        <v>9</v>
      </c>
      <c r="E5" s="30">
        <v>0</v>
      </c>
      <c r="F5" s="31">
        <v>118.91999999999999</v>
      </c>
      <c r="G5" s="31">
        <v>0</v>
      </c>
      <c r="H5" s="32">
        <f t="shared" si="1"/>
        <v>0</v>
      </c>
      <c r="I5" s="32">
        <f t="shared" si="2"/>
        <v>5.0226879654957923E-2</v>
      </c>
      <c r="J5" s="33">
        <f t="shared" si="5"/>
        <v>5.9729805285675956</v>
      </c>
      <c r="K5" s="33">
        <f t="shared" si="3"/>
        <v>0.66366450317417724</v>
      </c>
      <c r="L5" s="30">
        <v>36</v>
      </c>
      <c r="M5" s="34">
        <f t="shared" si="6"/>
        <v>0.25</v>
      </c>
      <c r="N5" s="30">
        <v>151</v>
      </c>
      <c r="O5" s="35">
        <f t="shared" ref="O5:P5" si="13">D5/7</f>
        <v>1.2857142857142858</v>
      </c>
      <c r="P5" s="35">
        <f t="shared" si="13"/>
        <v>0</v>
      </c>
      <c r="Q5" s="30">
        <f t="shared" si="8"/>
        <v>117</v>
      </c>
      <c r="R5" s="30"/>
      <c r="S5" s="36">
        <v>0.68653648509763598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55</v>
      </c>
      <c r="AB5" s="41">
        <f t="shared" si="11"/>
        <v>-0.69</v>
      </c>
      <c r="AC5" s="42">
        <v>9.573580533024334E-2</v>
      </c>
      <c r="AD5" s="40">
        <f t="shared" si="12"/>
        <v>-1.1890387022016222</v>
      </c>
      <c r="AE5" s="40">
        <v>-5.42</v>
      </c>
      <c r="AF5" s="40">
        <v>-4.9044423076923085</v>
      </c>
      <c r="AG5" s="40">
        <v>-1</v>
      </c>
    </row>
    <row r="6" spans="1:33" ht="15.75" customHeight="1" x14ac:dyDescent="0.2">
      <c r="A6" s="29" t="s">
        <v>35</v>
      </c>
      <c r="B6" s="29" t="s">
        <v>93</v>
      </c>
      <c r="C6" s="16">
        <f t="shared" si="4"/>
        <v>15.037222222222223</v>
      </c>
      <c r="D6" s="30">
        <v>18</v>
      </c>
      <c r="E6" s="30">
        <v>0</v>
      </c>
      <c r="F6" s="31">
        <v>270.67</v>
      </c>
      <c r="G6" s="31">
        <v>-38.29</v>
      </c>
      <c r="H6" s="32">
        <f t="shared" si="1"/>
        <v>0.14146377507666161</v>
      </c>
      <c r="I6" s="32">
        <f t="shared" si="2"/>
        <v>-1.6388172085792806E-2</v>
      </c>
      <c r="J6" s="33">
        <f t="shared" si="5"/>
        <v>-4.4357865384615387</v>
      </c>
      <c r="K6" s="33">
        <f t="shared" si="3"/>
        <v>-0.24643258547008548</v>
      </c>
      <c r="L6" s="30">
        <v>53</v>
      </c>
      <c r="M6" s="34">
        <f t="shared" si="6"/>
        <v>0.33962264150943394</v>
      </c>
      <c r="N6" s="30">
        <v>134</v>
      </c>
      <c r="O6" s="35">
        <f t="shared" ref="O6:P6" si="14">D6/7</f>
        <v>2.5714285714285716</v>
      </c>
      <c r="P6" s="35">
        <f t="shared" si="14"/>
        <v>0</v>
      </c>
      <c r="Q6" s="30">
        <f t="shared" si="8"/>
        <v>52</v>
      </c>
      <c r="R6" s="30"/>
      <c r="S6" s="36">
        <v>0.71739130434782605</v>
      </c>
      <c r="T6" s="29">
        <v>0</v>
      </c>
      <c r="U6" s="37" t="s">
        <v>33</v>
      </c>
      <c r="V6" s="38" t="s">
        <v>36</v>
      </c>
      <c r="W6" s="29">
        <v>8</v>
      </c>
      <c r="X6" s="39">
        <f t="shared" si="9"/>
        <v>0.44444444444444442</v>
      </c>
      <c r="Y6" s="40">
        <f t="shared" si="10"/>
        <v>4.7862499999999999</v>
      </c>
      <c r="Z6" s="29">
        <v>0</v>
      </c>
      <c r="AA6" s="29" t="s">
        <v>55</v>
      </c>
      <c r="AB6" s="41">
        <f t="shared" si="11"/>
        <v>-0.69</v>
      </c>
      <c r="AC6" s="42">
        <v>9.5625000000000002E-2</v>
      </c>
      <c r="AD6" s="40">
        <f t="shared" si="12"/>
        <v>-2.3753249999999997</v>
      </c>
      <c r="AE6" s="40">
        <v>-5.42</v>
      </c>
      <c r="AF6" s="40">
        <v>-4.9044423076923085</v>
      </c>
      <c r="AG6" s="40">
        <v>-8</v>
      </c>
    </row>
    <row r="7" spans="1:33" ht="15.75" customHeight="1" x14ac:dyDescent="0.2">
      <c r="A7" s="29" t="s">
        <v>37</v>
      </c>
      <c r="B7" s="29" t="s">
        <v>76</v>
      </c>
      <c r="C7" s="16">
        <f t="shared" si="4"/>
        <v>16.456666666666671</v>
      </c>
      <c r="D7" s="30">
        <v>15</v>
      </c>
      <c r="E7" s="30">
        <v>0</v>
      </c>
      <c r="F7" s="31">
        <v>246.85000000000005</v>
      </c>
      <c r="G7" s="31">
        <v>-35.18</v>
      </c>
      <c r="H7" s="32">
        <f t="shared" si="1"/>
        <v>0.14251569779218146</v>
      </c>
      <c r="I7" s="32">
        <f t="shared" si="2"/>
        <v>3.563470887022651E-2</v>
      </c>
      <c r="J7" s="33">
        <f t="shared" si="5"/>
        <v>8.7964278846154151</v>
      </c>
      <c r="K7" s="33">
        <f t="shared" si="3"/>
        <v>0.58642852564102765</v>
      </c>
      <c r="L7" s="30">
        <v>56</v>
      </c>
      <c r="M7" s="34">
        <f t="shared" si="6"/>
        <v>0.26785714285714285</v>
      </c>
      <c r="N7" s="30">
        <v>116</v>
      </c>
      <c r="O7" s="35">
        <f t="shared" ref="O7:P7" si="15">D7/7</f>
        <v>2.1428571428571428</v>
      </c>
      <c r="P7" s="35">
        <f t="shared" si="15"/>
        <v>0</v>
      </c>
      <c r="Q7" s="30">
        <f t="shared" si="8"/>
        <v>54</v>
      </c>
      <c r="R7" s="30"/>
      <c r="S7" s="36">
        <v>0.79075144508670503</v>
      </c>
      <c r="T7" s="29">
        <v>0</v>
      </c>
      <c r="U7" s="37" t="s">
        <v>33</v>
      </c>
      <c r="V7" s="38" t="s">
        <v>36</v>
      </c>
      <c r="W7" s="29">
        <v>7</v>
      </c>
      <c r="X7" s="39">
        <f t="shared" si="9"/>
        <v>0.46666666666666667</v>
      </c>
      <c r="Y7" s="40">
        <f t="shared" si="10"/>
        <v>5.0257142857142858</v>
      </c>
      <c r="Z7" s="29">
        <v>0</v>
      </c>
      <c r="AA7" s="29" t="s">
        <v>55</v>
      </c>
      <c r="AB7" s="41">
        <f t="shared" si="11"/>
        <v>-0.69</v>
      </c>
      <c r="AC7" s="42">
        <v>9.5625000000000002E-2</v>
      </c>
      <c r="AD7" s="40">
        <f t="shared" si="12"/>
        <v>-1.9794374999999997</v>
      </c>
      <c r="AE7" s="40">
        <v>-5.42</v>
      </c>
      <c r="AF7" s="40">
        <v>-4.9044423076923085</v>
      </c>
      <c r="AG7" s="40">
        <v>-9</v>
      </c>
    </row>
    <row r="8" spans="1:33" ht="15.75" customHeight="1" x14ac:dyDescent="0.2">
      <c r="A8" s="29" t="s">
        <v>38</v>
      </c>
      <c r="B8" s="29" t="s">
        <v>76</v>
      </c>
      <c r="C8" s="16">
        <f t="shared" si="4"/>
        <v>17.872222222222224</v>
      </c>
      <c r="D8" s="30">
        <v>18</v>
      </c>
      <c r="E8" s="30">
        <v>0</v>
      </c>
      <c r="F8" s="31">
        <v>321.70000000000005</v>
      </c>
      <c r="G8" s="31">
        <v>-34.65</v>
      </c>
      <c r="H8" s="32">
        <f t="shared" si="1"/>
        <v>0.10770904569474664</v>
      </c>
      <c r="I8" s="32">
        <f t="shared" si="2"/>
        <v>0.13571549580354375</v>
      </c>
      <c r="J8" s="33">
        <f t="shared" si="5"/>
        <v>43.659675000000028</v>
      </c>
      <c r="K8" s="33">
        <f t="shared" si="3"/>
        <v>2.4255375000000017</v>
      </c>
      <c r="L8" s="30">
        <v>48</v>
      </c>
      <c r="M8" s="34">
        <f t="shared" si="6"/>
        <v>0.375</v>
      </c>
      <c r="N8" s="30">
        <v>98</v>
      </c>
      <c r="O8" s="35">
        <f t="shared" ref="O8:P8" si="16">D8/7</f>
        <v>2.5714285714285716</v>
      </c>
      <c r="P8" s="35">
        <f t="shared" si="16"/>
        <v>0</v>
      </c>
      <c r="Q8" s="30">
        <f t="shared" si="8"/>
        <v>38</v>
      </c>
      <c r="R8" s="30"/>
      <c r="S8" s="36">
        <v>0.90909090909090895</v>
      </c>
      <c r="T8" s="29">
        <v>0</v>
      </c>
      <c r="U8" s="37" t="s">
        <v>33</v>
      </c>
      <c r="V8" s="38" t="s">
        <v>33</v>
      </c>
      <c r="W8" s="29">
        <v>11</v>
      </c>
      <c r="X8" s="39">
        <f t="shared" si="9"/>
        <v>0.61111111111111116</v>
      </c>
      <c r="Y8" s="40">
        <f t="shared" si="10"/>
        <v>2.8874999999999997</v>
      </c>
      <c r="Z8" s="29">
        <v>1</v>
      </c>
      <c r="AA8" s="29" t="s">
        <v>55</v>
      </c>
      <c r="AB8" s="41">
        <f t="shared" si="11"/>
        <v>-0.69</v>
      </c>
      <c r="AC8" s="42">
        <v>9.5625000000000002E-2</v>
      </c>
      <c r="AD8" s="40">
        <f t="shared" si="12"/>
        <v>-2.3753249999999997</v>
      </c>
      <c r="AE8" s="40">
        <v>-5.42</v>
      </c>
      <c r="AF8" s="40">
        <v>-4.9000000000000004</v>
      </c>
      <c r="AG8" s="40">
        <v>-7</v>
      </c>
    </row>
    <row r="9" spans="1:33" ht="15.75" customHeight="1" x14ac:dyDescent="0.2">
      <c r="A9" s="29" t="s">
        <v>39</v>
      </c>
      <c r="B9" s="29" t="s">
        <v>94</v>
      </c>
      <c r="C9" s="16">
        <f t="shared" si="4"/>
        <v>18.823333333333334</v>
      </c>
      <c r="D9" s="30">
        <v>12</v>
      </c>
      <c r="E9" s="30">
        <v>0</v>
      </c>
      <c r="F9" s="31">
        <v>225.88000000000002</v>
      </c>
      <c r="G9" s="31">
        <v>-36.369999999999997</v>
      </c>
      <c r="H9" s="32">
        <f t="shared" si="1"/>
        <v>0.16101469806977153</v>
      </c>
      <c r="I9" s="32">
        <f t="shared" si="2"/>
        <v>0.12765963207148812</v>
      </c>
      <c r="J9" s="33">
        <f t="shared" si="5"/>
        <v>28.835757692307741</v>
      </c>
      <c r="K9" s="33">
        <f t="shared" si="3"/>
        <v>2.4029798076923119</v>
      </c>
      <c r="L9" s="30">
        <v>47</v>
      </c>
      <c r="M9" s="34">
        <f t="shared" si="6"/>
        <v>0.25531914893617019</v>
      </c>
      <c r="N9" s="30">
        <v>86</v>
      </c>
      <c r="O9" s="35">
        <f t="shared" ref="O9:P9" si="17">D9/7</f>
        <v>1.7142857142857142</v>
      </c>
      <c r="P9" s="35">
        <f t="shared" si="17"/>
        <v>0</v>
      </c>
      <c r="Q9" s="30">
        <f t="shared" si="8"/>
        <v>50</v>
      </c>
      <c r="R9" s="30"/>
      <c r="S9" s="36">
        <v>0.95805142083897099</v>
      </c>
      <c r="T9" s="29">
        <v>0</v>
      </c>
      <c r="U9" s="37" t="s">
        <v>33</v>
      </c>
      <c r="V9" s="38" t="s">
        <v>33</v>
      </c>
      <c r="W9" s="29">
        <v>9</v>
      </c>
      <c r="X9" s="39">
        <f t="shared" si="9"/>
        <v>0.75</v>
      </c>
      <c r="Y9" s="40">
        <f t="shared" si="10"/>
        <v>4.0411111111111104</v>
      </c>
      <c r="Z9" s="29">
        <v>0</v>
      </c>
      <c r="AA9" s="29" t="s">
        <v>55</v>
      </c>
      <c r="AB9" s="41">
        <f t="shared" si="11"/>
        <v>-0.69</v>
      </c>
      <c r="AC9" s="42">
        <v>9.5625000000000002E-2</v>
      </c>
      <c r="AD9" s="40">
        <f t="shared" si="12"/>
        <v>-1.5835499999999998</v>
      </c>
      <c r="AE9" s="40">
        <v>-5.42</v>
      </c>
      <c r="AF9" s="40">
        <v>-5.0140576923076896</v>
      </c>
      <c r="AG9" s="40">
        <v>0</v>
      </c>
    </row>
    <row r="10" spans="1:33" ht="15.75" customHeight="1" x14ac:dyDescent="0.2">
      <c r="A10" s="29" t="s">
        <v>40</v>
      </c>
      <c r="B10" s="29" t="s">
        <v>95</v>
      </c>
      <c r="C10" s="16">
        <f t="shared" si="4"/>
        <v>18.099999999999998</v>
      </c>
      <c r="D10" s="30">
        <v>9</v>
      </c>
      <c r="E10" s="30">
        <v>1</v>
      </c>
      <c r="F10" s="31">
        <v>162.89999999999998</v>
      </c>
      <c r="G10" s="31">
        <v>-36.300000000000004</v>
      </c>
      <c r="H10" s="32">
        <f t="shared" si="1"/>
        <v>0.22283609576427263</v>
      </c>
      <c r="I10" s="32">
        <f t="shared" si="2"/>
        <v>4.3405882561269239E-2</v>
      </c>
      <c r="J10" s="33">
        <f t="shared" si="5"/>
        <v>7.0708182692307577</v>
      </c>
      <c r="K10" s="33">
        <f t="shared" si="3"/>
        <v>0.78564647435897306</v>
      </c>
      <c r="L10" s="30">
        <v>44</v>
      </c>
      <c r="M10" s="34">
        <f t="shared" si="6"/>
        <v>0.20454545454545456</v>
      </c>
      <c r="N10" s="30">
        <v>75</v>
      </c>
      <c r="O10" s="35">
        <f t="shared" ref="O10:P10" si="18">D10/7</f>
        <v>1.2857142857142858</v>
      </c>
      <c r="P10" s="35">
        <f t="shared" si="18"/>
        <v>0.14285714285714285</v>
      </c>
      <c r="Q10" s="30">
        <f t="shared" si="8"/>
        <v>52</v>
      </c>
      <c r="R10" s="30"/>
      <c r="S10" s="36">
        <v>1.02741702741702</v>
      </c>
      <c r="T10" s="29">
        <v>0</v>
      </c>
      <c r="U10" s="37" t="s">
        <v>33</v>
      </c>
      <c r="V10" s="38" t="s">
        <v>33</v>
      </c>
      <c r="W10" s="29">
        <v>8</v>
      </c>
      <c r="X10" s="39">
        <f t="shared" si="9"/>
        <v>0.88888888888888884</v>
      </c>
      <c r="Y10" s="40">
        <f t="shared" si="10"/>
        <v>4.5375000000000005</v>
      </c>
      <c r="Z10" s="29">
        <v>0</v>
      </c>
      <c r="AA10" s="29" t="s">
        <v>55</v>
      </c>
      <c r="AB10" s="41">
        <f t="shared" si="11"/>
        <v>-0.69</v>
      </c>
      <c r="AC10" s="42">
        <v>9.5625000000000002E-2</v>
      </c>
      <c r="AD10" s="40">
        <f t="shared" si="12"/>
        <v>-1.1876624999999998</v>
      </c>
      <c r="AE10" s="40">
        <v>-5.42</v>
      </c>
      <c r="AF10" s="40">
        <v>-5.0140576923076896</v>
      </c>
      <c r="AG10" s="40">
        <v>0</v>
      </c>
    </row>
    <row r="11" spans="1:33" ht="15.75" customHeight="1" x14ac:dyDescent="0.2">
      <c r="A11" s="29" t="s">
        <v>41</v>
      </c>
      <c r="B11" s="29" t="s">
        <v>80</v>
      </c>
      <c r="C11" s="16">
        <f t="shared" si="4"/>
        <v>19.09</v>
      </c>
      <c r="D11" s="30">
        <v>4</v>
      </c>
      <c r="E11" s="30">
        <v>0</v>
      </c>
      <c r="F11" s="31">
        <v>76.36</v>
      </c>
      <c r="G11" s="31">
        <v>-18.05</v>
      </c>
      <c r="H11" s="32">
        <f t="shared" si="1"/>
        <v>0.23638030382399164</v>
      </c>
      <c r="I11" s="32">
        <f t="shared" si="2"/>
        <v>6.0135139219083769E-2</v>
      </c>
      <c r="J11" s="33">
        <f t="shared" si="5"/>
        <v>4.5919192307692365</v>
      </c>
      <c r="K11" s="33">
        <f t="shared" si="3"/>
        <v>1.1479798076923091</v>
      </c>
      <c r="L11" s="30">
        <v>12</v>
      </c>
      <c r="M11" s="34">
        <f t="shared" si="6"/>
        <v>0.33333333333333331</v>
      </c>
      <c r="N11" s="30">
        <v>68</v>
      </c>
      <c r="O11" s="35">
        <f t="shared" ref="O11:P11" si="19">D11/7</f>
        <v>0.5714285714285714</v>
      </c>
      <c r="P11" s="35">
        <f t="shared" si="19"/>
        <v>0</v>
      </c>
      <c r="Q11" s="30">
        <f t="shared" si="8"/>
        <v>119</v>
      </c>
      <c r="R11" s="30"/>
      <c r="S11" s="36">
        <v>1.1187499999999999</v>
      </c>
      <c r="T11" s="29">
        <v>0</v>
      </c>
      <c r="U11" s="37" t="s">
        <v>33</v>
      </c>
      <c r="V11" s="38" t="s">
        <v>33</v>
      </c>
      <c r="W11" s="29">
        <v>4</v>
      </c>
      <c r="X11" s="39">
        <f t="shared" si="9"/>
        <v>1</v>
      </c>
      <c r="Y11" s="40">
        <f t="shared" si="10"/>
        <v>4.5125000000000002</v>
      </c>
      <c r="Z11" s="29">
        <v>0</v>
      </c>
      <c r="AA11" s="29" t="s">
        <v>55</v>
      </c>
      <c r="AB11" s="41">
        <f t="shared" si="11"/>
        <v>-0.69</v>
      </c>
      <c r="AC11" s="42">
        <v>9.5625000000000002E-2</v>
      </c>
      <c r="AD11" s="40">
        <f t="shared" si="12"/>
        <v>-0.52784999999999993</v>
      </c>
      <c r="AE11" s="40">
        <v>-5.42</v>
      </c>
      <c r="AF11" s="40">
        <v>-5.0140576923076896</v>
      </c>
      <c r="AG11" s="40">
        <v>0</v>
      </c>
    </row>
    <row r="12" spans="1:33" ht="15.75" customHeight="1" x14ac:dyDescent="0.2">
      <c r="A12" s="29" t="s">
        <v>42</v>
      </c>
      <c r="B12" s="29" t="s">
        <v>96</v>
      </c>
      <c r="C12" s="16">
        <f t="shared" si="4"/>
        <v>20.59</v>
      </c>
      <c r="D12" s="30">
        <v>2</v>
      </c>
      <c r="E12" s="30">
        <v>0</v>
      </c>
      <c r="F12" s="31">
        <v>41.18</v>
      </c>
      <c r="G12" s="31">
        <v>-15.159999999999998</v>
      </c>
      <c r="H12" s="32">
        <f t="shared" si="1"/>
        <v>0.36813987372510926</v>
      </c>
      <c r="I12" s="32">
        <f t="shared" si="2"/>
        <v>-3.1302583404938696E-2</v>
      </c>
      <c r="J12" s="33">
        <f t="shared" si="5"/>
        <v>-1.2890403846153755</v>
      </c>
      <c r="K12" s="33">
        <f t="shared" si="3"/>
        <v>-0.64452019230768776</v>
      </c>
      <c r="L12" s="30">
        <v>23</v>
      </c>
      <c r="M12" s="34">
        <f t="shared" si="6"/>
        <v>8.6956521739130432E-2</v>
      </c>
      <c r="N12" s="30">
        <v>64</v>
      </c>
      <c r="O12" s="35">
        <f t="shared" ref="O12:P12" si="20">D12/7</f>
        <v>0.2857142857142857</v>
      </c>
      <c r="P12" s="35">
        <f t="shared" si="20"/>
        <v>0</v>
      </c>
      <c r="Q12" s="30">
        <f t="shared" si="8"/>
        <v>224</v>
      </c>
      <c r="R12" s="30"/>
      <c r="S12" s="36">
        <v>1.1343283582089501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55</v>
      </c>
      <c r="AB12" s="41">
        <f t="shared" si="11"/>
        <v>-0.69</v>
      </c>
      <c r="AC12" s="42">
        <v>9.5625000000000002E-2</v>
      </c>
      <c r="AD12" s="40">
        <f t="shared" si="12"/>
        <v>-0.26392499999999997</v>
      </c>
      <c r="AE12" s="40">
        <v>-5.42</v>
      </c>
      <c r="AF12" s="40">
        <v>-5.0140576923076896</v>
      </c>
      <c r="AG12" s="40">
        <v>0</v>
      </c>
    </row>
    <row r="13" spans="1:33" ht="15.75" customHeight="1" x14ac:dyDescent="0.2">
      <c r="A13" s="29" t="s">
        <v>43</v>
      </c>
      <c r="B13" s="29" t="s">
        <v>80</v>
      </c>
      <c r="C13" s="16">
        <f t="shared" si="4"/>
        <v>15.553333333333333</v>
      </c>
      <c r="D13" s="30">
        <v>6</v>
      </c>
      <c r="E13" s="30">
        <v>0</v>
      </c>
      <c r="F13" s="33">
        <v>93.32</v>
      </c>
      <c r="G13" s="31">
        <v>-7</v>
      </c>
      <c r="H13" s="32">
        <f t="shared" si="1"/>
        <v>7.5010715816545226E-2</v>
      </c>
      <c r="I13" s="32">
        <f t="shared" si="2"/>
        <v>9.1938759108444054E-2</v>
      </c>
      <c r="J13" s="33">
        <f t="shared" si="5"/>
        <v>8.579724999999998</v>
      </c>
      <c r="K13" s="33">
        <f t="shared" si="3"/>
        <v>1.4299541666666664</v>
      </c>
      <c r="L13" s="30">
        <v>14</v>
      </c>
      <c r="M13" s="34">
        <f t="shared" si="6"/>
        <v>0.42857142857142855</v>
      </c>
      <c r="N13" s="30">
        <v>57</v>
      </c>
      <c r="O13" s="35">
        <f t="shared" ref="O13:P13" si="21">D13/7</f>
        <v>0.8571428571428571</v>
      </c>
      <c r="P13" s="35">
        <f t="shared" si="21"/>
        <v>0</v>
      </c>
      <c r="Q13" s="30">
        <f t="shared" si="8"/>
        <v>66</v>
      </c>
      <c r="R13" s="30"/>
      <c r="S13" s="36">
        <v>1.1428571428571399</v>
      </c>
      <c r="T13" s="29">
        <v>0</v>
      </c>
      <c r="U13" s="37" t="s">
        <v>33</v>
      </c>
      <c r="V13" s="38" t="s">
        <v>33</v>
      </c>
      <c r="W13" s="29">
        <v>2</v>
      </c>
      <c r="X13" s="39">
        <f t="shared" si="9"/>
        <v>0.33333333333333331</v>
      </c>
      <c r="Y13" s="40">
        <f t="shared" si="10"/>
        <v>3.5</v>
      </c>
      <c r="Z13" s="29">
        <v>0</v>
      </c>
      <c r="AA13" s="29" t="s">
        <v>55</v>
      </c>
      <c r="AB13" s="41">
        <f t="shared" si="11"/>
        <v>-0.69</v>
      </c>
      <c r="AC13" s="42">
        <v>9.5625000000000002E-2</v>
      </c>
      <c r="AD13" s="40">
        <f t="shared" si="12"/>
        <v>-0.7917749999999999</v>
      </c>
      <c r="AE13" s="40">
        <v>-5.42</v>
      </c>
      <c r="AF13" s="40">
        <v>-5.0717499999999998</v>
      </c>
      <c r="AG13" s="40">
        <v>0</v>
      </c>
    </row>
    <row r="14" spans="1:33" ht="15.75" customHeight="1" x14ac:dyDescent="0.2">
      <c r="A14" s="29" t="s">
        <v>44</v>
      </c>
      <c r="B14" s="29" t="s">
        <v>80</v>
      </c>
      <c r="C14" s="16">
        <f t="shared" si="4"/>
        <v>16.75714285714286</v>
      </c>
      <c r="D14" s="30">
        <v>7</v>
      </c>
      <c r="E14" s="30">
        <v>0</v>
      </c>
      <c r="F14" s="33">
        <v>117.30000000000001</v>
      </c>
      <c r="G14" s="31">
        <v>-0.16</v>
      </c>
      <c r="H14" s="32">
        <f t="shared" si="1"/>
        <v>1.3640238704177323E-3</v>
      </c>
      <c r="I14" s="32">
        <f t="shared" si="2"/>
        <v>0.21465483802216548</v>
      </c>
      <c r="J14" s="33">
        <f t="shared" si="5"/>
        <v>25.179012500000013</v>
      </c>
      <c r="K14" s="33">
        <f t="shared" si="3"/>
        <v>3.5970017857142875</v>
      </c>
      <c r="L14" s="30">
        <v>13</v>
      </c>
      <c r="M14" s="34">
        <f t="shared" si="6"/>
        <v>0.53846153846153844</v>
      </c>
      <c r="N14" s="30">
        <v>46</v>
      </c>
      <c r="O14" s="35">
        <f t="shared" ref="O14:P14" si="22">D14/7</f>
        <v>1</v>
      </c>
      <c r="P14" s="35">
        <f t="shared" si="22"/>
        <v>0</v>
      </c>
      <c r="Q14" s="30">
        <f t="shared" si="8"/>
        <v>46</v>
      </c>
      <c r="R14" s="30"/>
      <c r="S14" s="36">
        <v>1.1065573770491799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55</v>
      </c>
      <c r="AB14" s="41">
        <f t="shared" si="11"/>
        <v>-0.69</v>
      </c>
      <c r="AC14" s="42">
        <v>9.5625000000000002E-2</v>
      </c>
      <c r="AD14" s="40">
        <f t="shared" si="12"/>
        <v>-0.92373749999999988</v>
      </c>
      <c r="AE14" s="40">
        <v>-5.42</v>
      </c>
      <c r="AF14" s="40">
        <v>-5.0717499999999998</v>
      </c>
      <c r="AG14" s="40">
        <v>0</v>
      </c>
    </row>
    <row r="15" spans="1:33" ht="15.75" customHeight="1" x14ac:dyDescent="0.2">
      <c r="A15" s="29" t="s">
        <v>45</v>
      </c>
      <c r="B15" s="29" t="s">
        <v>97</v>
      </c>
      <c r="C15" s="16">
        <f t="shared" si="4"/>
        <v>16.59</v>
      </c>
      <c r="D15" s="30">
        <v>4</v>
      </c>
      <c r="E15" s="30">
        <v>0</v>
      </c>
      <c r="F15" s="33">
        <v>66.36</v>
      </c>
      <c r="G15" s="31">
        <v>-0.13</v>
      </c>
      <c r="H15" s="32">
        <f t="shared" si="1"/>
        <v>1.9590114526823387E-3</v>
      </c>
      <c r="I15" s="32">
        <f t="shared" si="2"/>
        <v>0.20767254370102467</v>
      </c>
      <c r="J15" s="33">
        <f t="shared" si="5"/>
        <v>13.781149999999997</v>
      </c>
      <c r="K15" s="33">
        <f t="shared" si="3"/>
        <v>3.4452874999999992</v>
      </c>
      <c r="L15" s="30">
        <v>14</v>
      </c>
      <c r="M15" s="34">
        <f t="shared" si="6"/>
        <v>0.2857142857142857</v>
      </c>
      <c r="N15" s="30">
        <v>36</v>
      </c>
      <c r="O15" s="35">
        <f t="shared" ref="O15:P15" si="23">D15/7</f>
        <v>0.5714285714285714</v>
      </c>
      <c r="P15" s="35">
        <f t="shared" si="23"/>
        <v>0</v>
      </c>
      <c r="Q15" s="30">
        <f t="shared" si="8"/>
        <v>63</v>
      </c>
      <c r="R15" s="30"/>
      <c r="S15" s="36">
        <v>1.1574074074073999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55</v>
      </c>
      <c r="AB15" s="41">
        <f t="shared" si="11"/>
        <v>-0.69</v>
      </c>
      <c r="AC15" s="42">
        <v>9.5625000000000002E-2</v>
      </c>
      <c r="AD15" s="40">
        <f t="shared" si="12"/>
        <v>-0.52784999999999993</v>
      </c>
      <c r="AE15" s="40">
        <v>-5.42</v>
      </c>
      <c r="AF15" s="40">
        <v>-5.0717499999999998</v>
      </c>
      <c r="AG15" s="40">
        <v>0</v>
      </c>
    </row>
    <row r="16" spans="1:33" ht="15.75" customHeight="1" x14ac:dyDescent="0.2">
      <c r="A16" s="29" t="s">
        <v>46</v>
      </c>
      <c r="B16" s="29" t="s">
        <v>80</v>
      </c>
      <c r="C16" s="16">
        <f t="shared" si="4"/>
        <v>16.022500000000001</v>
      </c>
      <c r="D16" s="30">
        <v>8</v>
      </c>
      <c r="E16" s="30">
        <v>1</v>
      </c>
      <c r="F16" s="33">
        <v>128.18</v>
      </c>
      <c r="G16" s="31">
        <v>-0.27999999999999997</v>
      </c>
      <c r="H16" s="32">
        <f t="shared" si="1"/>
        <v>2.1844281479169916E-3</v>
      </c>
      <c r="I16" s="32">
        <f t="shared" si="2"/>
        <v>0.18476595412700891</v>
      </c>
      <c r="J16" s="33">
        <f t="shared" si="5"/>
        <v>23.683300000000003</v>
      </c>
      <c r="K16" s="33">
        <f t="shared" si="3"/>
        <v>2.9604125000000003</v>
      </c>
      <c r="L16" s="30">
        <v>24</v>
      </c>
      <c r="M16" s="34">
        <f t="shared" si="6"/>
        <v>0.33333333333333331</v>
      </c>
      <c r="N16" s="30">
        <v>23</v>
      </c>
      <c r="O16" s="35">
        <f t="shared" ref="O16:P16" si="24">D16/7</f>
        <v>1.1428571428571428</v>
      </c>
      <c r="P16" s="35">
        <f t="shared" si="24"/>
        <v>0.14285714285714285</v>
      </c>
      <c r="Q16" s="30">
        <f t="shared" si="8"/>
        <v>17</v>
      </c>
      <c r="R16" s="30"/>
      <c r="S16" s="36">
        <v>1.2783505154639101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55</v>
      </c>
      <c r="AB16" s="41">
        <f t="shared" si="11"/>
        <v>-0.69</v>
      </c>
      <c r="AC16" s="42">
        <v>9.5625000000000002E-2</v>
      </c>
      <c r="AD16" s="40">
        <f t="shared" si="12"/>
        <v>-1.0556999999999999</v>
      </c>
      <c r="AE16" s="40">
        <v>-5.42</v>
      </c>
      <c r="AF16" s="40">
        <v>-5.0717499999999998</v>
      </c>
      <c r="AG16" s="40">
        <v>0</v>
      </c>
    </row>
    <row r="17" spans="1:33" ht="15.75" customHeight="1" x14ac:dyDescent="0.2">
      <c r="A17" s="29" t="s">
        <v>47</v>
      </c>
      <c r="B17" s="29" t="s">
        <v>72</v>
      </c>
      <c r="C17" s="16">
        <f t="shared" si="4"/>
        <v>15.59</v>
      </c>
      <c r="D17" s="30">
        <v>10</v>
      </c>
      <c r="E17" s="30">
        <v>0</v>
      </c>
      <c r="F17" s="33">
        <v>155.9</v>
      </c>
      <c r="G17" s="31">
        <v>-0.08</v>
      </c>
      <c r="H17" s="32">
        <f t="shared" si="1"/>
        <v>5.1314945477870424E-4</v>
      </c>
      <c r="I17" s="32">
        <f t="shared" si="2"/>
        <v>0.17477790250160358</v>
      </c>
      <c r="J17" s="33">
        <f t="shared" si="5"/>
        <v>27.247874999999997</v>
      </c>
      <c r="K17" s="33">
        <f t="shared" si="3"/>
        <v>2.7247874999999997</v>
      </c>
      <c r="L17" s="30">
        <v>28</v>
      </c>
      <c r="M17" s="34">
        <f t="shared" si="6"/>
        <v>0.35714285714285715</v>
      </c>
      <c r="N17" s="30">
        <v>2</v>
      </c>
      <c r="O17" s="35">
        <f t="shared" ref="O17:P17" si="25">D17/7</f>
        <v>1.4285714285714286</v>
      </c>
      <c r="P17" s="35">
        <f t="shared" si="25"/>
        <v>0</v>
      </c>
      <c r="Q17" s="30">
        <f t="shared" si="8"/>
        <v>1</v>
      </c>
      <c r="R17" s="30"/>
      <c r="S17" s="36">
        <v>1.4367816091954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55</v>
      </c>
      <c r="AB17" s="41">
        <f t="shared" si="11"/>
        <v>-0.69</v>
      </c>
      <c r="AC17" s="42">
        <v>9.5625000000000002E-2</v>
      </c>
      <c r="AD17" s="40">
        <f t="shared" si="12"/>
        <v>-1.3196249999999998</v>
      </c>
      <c r="AE17" s="40">
        <v>-5.42</v>
      </c>
      <c r="AF17" s="40">
        <v>-4.9667500000000002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>
        <v>1.54882154882154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55</v>
      </c>
      <c r="AB18" s="41">
        <f t="shared" si="11"/>
        <v>-0.69</v>
      </c>
      <c r="AC18" s="42">
        <v>9.5625000000000002E-2</v>
      </c>
      <c r="AD18" s="40">
        <f t="shared" si="12"/>
        <v>0</v>
      </c>
      <c r="AE18" s="40">
        <v>-5.42</v>
      </c>
      <c r="AF18" s="40">
        <v>-4.9667500000000002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>
        <v>1.53405017921146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55</v>
      </c>
      <c r="AB19" s="41">
        <f t="shared" si="11"/>
        <v>-0.69</v>
      </c>
      <c r="AC19" s="42">
        <v>9.5625000000000002E-2</v>
      </c>
      <c r="AD19" s="40">
        <f t="shared" si="12"/>
        <v>0</v>
      </c>
      <c r="AE19" s="40">
        <v>-5.42</v>
      </c>
      <c r="AF19" s="40">
        <v>-4.9667500000000002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>
        <v>1.4372294372294301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55</v>
      </c>
      <c r="AB20" s="41">
        <f t="shared" si="11"/>
        <v>-0.69</v>
      </c>
      <c r="AC20" s="42">
        <v>9.5625000000000002E-2</v>
      </c>
      <c r="AD20" s="40">
        <f t="shared" si="12"/>
        <v>0</v>
      </c>
      <c r="AE20" s="40">
        <v>-5.42</v>
      </c>
      <c r="AF20" s="40">
        <v>-4.9667500000000002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55</v>
      </c>
      <c r="AB21" s="41">
        <f t="shared" si="11"/>
        <v>-0.69</v>
      </c>
      <c r="AC21" s="42">
        <v>9.5625000000000002E-2</v>
      </c>
      <c r="AD21" s="40">
        <f t="shared" si="12"/>
        <v>0</v>
      </c>
      <c r="AE21" s="40">
        <v>-5.42</v>
      </c>
      <c r="AF21" s="40">
        <v>-4.9667500000000002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55</v>
      </c>
      <c r="AB22" s="41">
        <f t="shared" si="11"/>
        <v>-0.69</v>
      </c>
      <c r="AC22" s="42">
        <v>9.5625000000000002E-2</v>
      </c>
      <c r="AD22" s="40">
        <f t="shared" si="12"/>
        <v>0</v>
      </c>
      <c r="AE22" s="40">
        <v>-5.42</v>
      </c>
      <c r="AF22" s="40">
        <v>-4.9667500000000002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55</v>
      </c>
      <c r="AB23" s="41">
        <f t="shared" si="11"/>
        <v>-0.69</v>
      </c>
      <c r="AC23" s="42">
        <v>9.5625000000000002E-2</v>
      </c>
      <c r="AD23" s="40">
        <f t="shared" si="12"/>
        <v>0</v>
      </c>
      <c r="AE23" s="40">
        <v>-5.42</v>
      </c>
      <c r="AF23" s="40">
        <v>-4.9667500000000002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9.5625000000000002E-2</v>
      </c>
      <c r="AD24" s="40">
        <f t="shared" si="12"/>
        <v>0</v>
      </c>
      <c r="AE24" s="40">
        <v>-5.42</v>
      </c>
      <c r="AF24" s="40">
        <v>-4.9667500000000002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9.5625000000000002E-2</v>
      </c>
      <c r="AD25" s="40">
        <f t="shared" si="12"/>
        <v>0</v>
      </c>
      <c r="AE25" s="40">
        <v>-5.42</v>
      </c>
      <c r="AF25" s="40">
        <v>-4.97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1.72972972972973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9.5625000000000002E-2</v>
      </c>
      <c r="AD26" s="40">
        <f t="shared" si="12"/>
        <v>0</v>
      </c>
      <c r="AE26" s="26">
        <v>-5.42</v>
      </c>
      <c r="AF26" s="26">
        <v>-4.9667500000000002</v>
      </c>
      <c r="AG26" s="26">
        <v>0</v>
      </c>
    </row>
    <row r="27" spans="1:33" ht="15.75" customHeight="1" x14ac:dyDescent="0.2">
      <c r="A27" s="15" t="s">
        <v>58</v>
      </c>
      <c r="B27" s="15"/>
      <c r="C27" s="16">
        <f t="shared" si="4"/>
        <v>15.59</v>
      </c>
      <c r="D27" s="17">
        <v>1</v>
      </c>
      <c r="E27" s="17">
        <v>0</v>
      </c>
      <c r="F27" s="18">
        <v>15.59</v>
      </c>
      <c r="G27" s="18">
        <v>0</v>
      </c>
      <c r="H27" s="32">
        <f t="shared" si="1"/>
        <v>0</v>
      </c>
      <c r="I27" s="32">
        <f t="shared" si="2"/>
        <v>0.17529105195638223</v>
      </c>
      <c r="J27" s="33">
        <f t="shared" si="5"/>
        <v>2.7327874999999988</v>
      </c>
      <c r="K27" s="33">
        <f t="shared" si="3"/>
        <v>2.7327874999999988</v>
      </c>
      <c r="L27" s="17">
        <v>1</v>
      </c>
      <c r="M27" s="34">
        <f t="shared" si="6"/>
        <v>1</v>
      </c>
      <c r="N27" s="17">
        <v>1</v>
      </c>
      <c r="O27" s="35">
        <f t="shared" ref="O27:P27" si="35">D27/7</f>
        <v>0.14285714285714285</v>
      </c>
      <c r="P27" s="35">
        <f t="shared" si="35"/>
        <v>0</v>
      </c>
      <c r="Q27" s="30">
        <f t="shared" si="8"/>
        <v>7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9.5625000000000002E-2</v>
      </c>
      <c r="AD27" s="40">
        <f t="shared" si="12"/>
        <v>-0.13196249999999998</v>
      </c>
      <c r="AE27" s="26">
        <v>-5.42</v>
      </c>
      <c r="AF27" s="26">
        <v>-4.9667500000000002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9.5625000000000002E-2</v>
      </c>
      <c r="AD28" s="40">
        <f t="shared" si="12"/>
        <v>0</v>
      </c>
      <c r="AE28" s="26">
        <v>-5.42</v>
      </c>
      <c r="AF28" s="26">
        <v>-4.9667500000000002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9.5625000000000002E-2</v>
      </c>
      <c r="AD29" s="40">
        <f t="shared" si="12"/>
        <v>0</v>
      </c>
      <c r="AE29" s="40">
        <v>-5.42</v>
      </c>
      <c r="AF29" s="26">
        <v>-4.9667500000000002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9.5625000000000002E-2</v>
      </c>
      <c r="AD30" s="40">
        <f t="shared" si="12"/>
        <v>0</v>
      </c>
      <c r="AE30" s="26">
        <v>-5.42</v>
      </c>
      <c r="AF30" s="26">
        <v>-4.8317811357812497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73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9.5625000000000002E-2</v>
      </c>
      <c r="AD31" s="40">
        <f t="shared" si="12"/>
        <v>0</v>
      </c>
      <c r="AE31" s="44">
        <v>-5.42</v>
      </c>
      <c r="AF31" s="44">
        <v>-4.8317811357812488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9.5625000000000002E-2</v>
      </c>
      <c r="AD32" s="40">
        <f t="shared" si="12"/>
        <v>0</v>
      </c>
      <c r="AE32" s="26">
        <v>-5.42</v>
      </c>
      <c r="AF32" s="26">
        <v>-4.8317811357812497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1:33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1:33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1:33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1:33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1:33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1:33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1:33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1:33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Info!B1:BJ5000""),3,FALSE),"""")"),"Masonry Drill Bit Set of 10 for Concrete, Ceramic Tile, Brick, Glass, Plastic, Wood &amp; More - Chrome Plated with Carbide Tips")</f>
        <v>Masonry Drill Bit Set of 10 for Concrete, Ceramic Tile, Brick, Glass, Plastic, Wood &amp; More - Chrome Plated with Carbide Tips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Info!B1:BJ5000""),2,FALSE),"""")"),"B07X5BM5PW")</f>
        <v>B07X5BM5PW</v>
      </c>
      <c r="B2" s="3" t="s">
        <v>98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162.75" customHeight="1" x14ac:dyDescent="0.2">
      <c r="A3" s="56" t="s">
        <v>31</v>
      </c>
      <c r="B3" s="57"/>
      <c r="C3" s="4">
        <f>((AE32+AF32)/0.85)*-1</f>
        <v>8.6876384470588235</v>
      </c>
      <c r="D3" s="5">
        <f>SUM(D4:D99692)</f>
        <v>85</v>
      </c>
      <c r="E3" s="5"/>
      <c r="F3" s="6">
        <f t="shared" ref="F3:G3" si="0">SUM(F4:F99692)</f>
        <v>808.95</v>
      </c>
      <c r="G3" s="6">
        <f t="shared" si="0"/>
        <v>-36.97</v>
      </c>
      <c r="H3" s="7">
        <f t="shared" ref="H3:H32" si="1">G3/F3*-1</f>
        <v>4.5701217627789108E-2</v>
      </c>
      <c r="I3" s="8">
        <f t="shared" ref="I3:I32" si="2">J3/F3</f>
        <v>2.711973890871305E-2</v>
      </c>
      <c r="J3" s="6">
        <f>SUM(J4:J99692)</f>
        <v>21.938512790203422</v>
      </c>
      <c r="K3" s="6">
        <f t="shared" ref="K3:K32" si="3">J3/D3</f>
        <v>0.25810015047298146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2 - July
2 - Aug
2 - Sept
2 - Oct
2 - Nov
2 - Dec
2 - Jan
2 - Feb")</f>
        <v>2 - March
2 - April
2 - May
2 - June
2 - July
2 - Aug
2 - Sept
2 - Oct
2 - Nov
2 -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15</v>
      </c>
      <c r="X3" s="7">
        <f>W3/D3</f>
        <v>0.17647058823529413</v>
      </c>
      <c r="Y3" s="6"/>
      <c r="Z3" s="5"/>
      <c r="AA3" s="5"/>
      <c r="AB3" s="5"/>
      <c r="AC3" s="5"/>
      <c r="AD3" s="6">
        <f>SUM(AD4:AD99692)</f>
        <v>-0.16146199304461184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Info!B2:BZ3000""),37,FALSE)),"""")*-1"),-4.54449268)</f>
        <v>-4.5444926800000003</v>
      </c>
      <c r="AG3" s="6">
        <f>SUM(AG4:AG99692)</f>
        <v>0</v>
      </c>
    </row>
    <row r="4" spans="1:33" ht="15.75" customHeight="1" x14ac:dyDescent="0.2">
      <c r="A4" s="15" t="s">
        <v>32</v>
      </c>
      <c r="B4" s="15" t="s">
        <v>99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-0.05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-0.05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20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>
        <v>1.25461254612546</v>
      </c>
      <c r="T4" s="15">
        <v>288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66</v>
      </c>
      <c r="AB4" s="27">
        <f t="shared" ref="AB4:AB32" si="11">IF(OR(AA4="UsLargeStandardSize",AA4="UsSmallStandardSize"),-0.69,-0.48)</f>
        <v>-0.69</v>
      </c>
      <c r="AC4" s="28">
        <v>1.376375E-3</v>
      </c>
      <c r="AD4" s="26">
        <f t="shared" ref="AD4:AD32" si="12">IFERROR(AB4*AC4*D4*2,0)</f>
        <v>0</v>
      </c>
      <c r="AE4" s="26">
        <v>-2.63</v>
      </c>
      <c r="AF4" s="26">
        <v>-4.7107457264957269</v>
      </c>
      <c r="AG4" s="26">
        <v>0</v>
      </c>
    </row>
    <row r="5" spans="1:33" ht="15.75" customHeight="1" x14ac:dyDescent="0.2">
      <c r="A5" s="29" t="s">
        <v>34</v>
      </c>
      <c r="B5" s="29" t="s">
        <v>78</v>
      </c>
      <c r="C5" s="16">
        <f t="shared" si="4"/>
        <v>10.053333333333335</v>
      </c>
      <c r="D5" s="30">
        <v>6</v>
      </c>
      <c r="E5" s="30">
        <v>0</v>
      </c>
      <c r="F5" s="31">
        <v>60.320000000000007</v>
      </c>
      <c r="G5" s="31">
        <v>-0.08</v>
      </c>
      <c r="H5" s="32">
        <f t="shared" si="1"/>
        <v>1.3262599469496021E-3</v>
      </c>
      <c r="I5" s="32">
        <f t="shared" si="2"/>
        <v>0.11830431118171475</v>
      </c>
      <c r="J5" s="33">
        <f t="shared" si="5"/>
        <v>7.1361160504810348</v>
      </c>
      <c r="K5" s="33">
        <f t="shared" si="3"/>
        <v>1.1893526750801724</v>
      </c>
      <c r="L5" s="30">
        <v>27</v>
      </c>
      <c r="M5" s="34">
        <f t="shared" si="6"/>
        <v>0.22222222222222221</v>
      </c>
      <c r="N5" s="30">
        <v>13</v>
      </c>
      <c r="O5" s="35">
        <f t="shared" ref="O5:P5" si="13">D5/7</f>
        <v>0.8571428571428571</v>
      </c>
      <c r="P5" s="35">
        <f t="shared" si="13"/>
        <v>0</v>
      </c>
      <c r="Q5" s="30">
        <f t="shared" si="8"/>
        <v>15</v>
      </c>
      <c r="R5" s="30"/>
      <c r="S5" s="36">
        <v>1.40495867768595</v>
      </c>
      <c r="T5" s="29">
        <v>288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66</v>
      </c>
      <c r="AB5" s="41">
        <f t="shared" si="11"/>
        <v>-0.69</v>
      </c>
      <c r="AC5" s="42">
        <v>1.3779698725376593E-3</v>
      </c>
      <c r="AD5" s="40">
        <f t="shared" si="12"/>
        <v>-1.1409590544611818E-2</v>
      </c>
      <c r="AE5" s="40">
        <v>-2.63</v>
      </c>
      <c r="AF5" s="40">
        <v>-4.7107457264957269</v>
      </c>
      <c r="AG5" s="40">
        <v>0</v>
      </c>
    </row>
    <row r="6" spans="1:33" ht="15.75" customHeight="1" x14ac:dyDescent="0.2">
      <c r="A6" s="29" t="s">
        <v>35</v>
      </c>
      <c r="B6" s="29" t="s">
        <v>71</v>
      </c>
      <c r="C6" s="16">
        <f t="shared" si="4"/>
        <v>9.2924999999999986</v>
      </c>
      <c r="D6" s="30">
        <v>8</v>
      </c>
      <c r="E6" s="30">
        <v>0</v>
      </c>
      <c r="F6" s="31">
        <v>74.339999999999989</v>
      </c>
      <c r="G6" s="31">
        <v>-0.1</v>
      </c>
      <c r="H6" s="32">
        <f t="shared" si="1"/>
        <v>1.3451708366962608E-3</v>
      </c>
      <c r="I6" s="32">
        <f t="shared" si="2"/>
        <v>5.8485862362579646E-2</v>
      </c>
      <c r="J6" s="33">
        <f t="shared" si="5"/>
        <v>4.3478390080341702</v>
      </c>
      <c r="K6" s="33">
        <f t="shared" si="3"/>
        <v>0.54347987600427128</v>
      </c>
      <c r="L6" s="30">
        <v>43</v>
      </c>
      <c r="M6" s="34">
        <f t="shared" si="6"/>
        <v>0.18604651162790697</v>
      </c>
      <c r="N6" s="30">
        <v>6</v>
      </c>
      <c r="O6" s="35">
        <f t="shared" ref="O6:P6" si="14">D6/7</f>
        <v>1.1428571428571428</v>
      </c>
      <c r="P6" s="35">
        <f t="shared" si="14"/>
        <v>0</v>
      </c>
      <c r="Q6" s="30">
        <f t="shared" si="8"/>
        <v>5</v>
      </c>
      <c r="R6" s="30"/>
      <c r="S6" s="36">
        <v>1.6</v>
      </c>
      <c r="T6" s="29">
        <v>288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66</v>
      </c>
      <c r="AB6" s="41">
        <f t="shared" si="11"/>
        <v>-0.69</v>
      </c>
      <c r="AC6" s="42">
        <v>1.376375E-3</v>
      </c>
      <c r="AD6" s="40">
        <f t="shared" si="12"/>
        <v>-1.5195179999999999E-2</v>
      </c>
      <c r="AE6" s="40">
        <v>-2.63</v>
      </c>
      <c r="AF6" s="40">
        <v>-4.7107457264957269</v>
      </c>
      <c r="AG6" s="40">
        <v>0</v>
      </c>
    </row>
    <row r="7" spans="1:33" ht="15.75" customHeight="1" x14ac:dyDescent="0.2">
      <c r="A7" s="29" t="s">
        <v>37</v>
      </c>
      <c r="B7" s="29"/>
      <c r="C7" s="16">
        <f t="shared" si="4"/>
        <v>8.99</v>
      </c>
      <c r="D7" s="30">
        <v>5</v>
      </c>
      <c r="E7" s="30">
        <v>0</v>
      </c>
      <c r="F7" s="31">
        <v>44.95</v>
      </c>
      <c r="G7" s="31">
        <v>0</v>
      </c>
      <c r="H7" s="32">
        <f t="shared" si="1"/>
        <v>0</v>
      </c>
      <c r="I7" s="32">
        <f t="shared" si="2"/>
        <v>3.3243034038295219E-2</v>
      </c>
      <c r="J7" s="33">
        <f t="shared" si="5"/>
        <v>1.4942743800213703</v>
      </c>
      <c r="K7" s="33">
        <f t="shared" si="3"/>
        <v>0.29885487600427407</v>
      </c>
      <c r="L7" s="30">
        <v>27</v>
      </c>
      <c r="M7" s="34">
        <f t="shared" si="6"/>
        <v>0.18518518518518517</v>
      </c>
      <c r="N7" s="30">
        <v>0</v>
      </c>
      <c r="O7" s="35">
        <f t="shared" ref="O7:P7" si="15">D7/7</f>
        <v>0.7142857142857143</v>
      </c>
      <c r="P7" s="35">
        <f t="shared" si="15"/>
        <v>0</v>
      </c>
      <c r="Q7" s="30">
        <f t="shared" si="8"/>
        <v>0</v>
      </c>
      <c r="R7" s="30"/>
      <c r="S7" s="36">
        <v>1.87234042553191</v>
      </c>
      <c r="T7" s="29">
        <v>288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66</v>
      </c>
      <c r="AB7" s="41">
        <f t="shared" si="11"/>
        <v>-0.69</v>
      </c>
      <c r="AC7" s="42">
        <v>1.376375E-3</v>
      </c>
      <c r="AD7" s="40">
        <f t="shared" si="12"/>
        <v>-9.4969874999999999E-3</v>
      </c>
      <c r="AE7" s="40">
        <v>-2.63</v>
      </c>
      <c r="AF7" s="40">
        <v>-4.7107457264957269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>
        <v>2.15</v>
      </c>
      <c r="T8" s="29">
        <v>288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-4.71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288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-4.74525427350427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288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-4.74525427350427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288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-4.74525427350427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408</v>
      </c>
      <c r="U12" s="37">
        <v>120</v>
      </c>
      <c r="V12" s="38" t="s">
        <v>81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-4.74525427350427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408</v>
      </c>
      <c r="U13" s="37">
        <v>120</v>
      </c>
      <c r="V13" s="38" t="s">
        <v>81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66</v>
      </c>
      <c r="AB13" s="41">
        <f t="shared" si="11"/>
        <v>-0.69</v>
      </c>
      <c r="AC13" s="42">
        <v>1.376375E-3</v>
      </c>
      <c r="AD13" s="40">
        <f t="shared" si="12"/>
        <v>0</v>
      </c>
      <c r="AE13" s="40">
        <v>-2.63</v>
      </c>
      <c r="AF13" s="40">
        <v>-4.76341666666666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408</v>
      </c>
      <c r="U14" s="37">
        <v>120</v>
      </c>
      <c r="V14" s="38" t="s">
        <v>81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-4.76341666666666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408</v>
      </c>
      <c r="U15" s="37">
        <v>120</v>
      </c>
      <c r="V15" s="38" t="s">
        <v>81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-4.76341666666666</v>
      </c>
      <c r="AG15" s="40">
        <v>0</v>
      </c>
    </row>
    <row r="16" spans="1:33" ht="15.75" customHeight="1" x14ac:dyDescent="0.2">
      <c r="A16" s="29" t="s">
        <v>46</v>
      </c>
      <c r="B16" s="29" t="s">
        <v>100</v>
      </c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408</v>
      </c>
      <c r="U16" s="37">
        <v>120</v>
      </c>
      <c r="V16" s="38" t="s">
        <v>84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-4.76341666666666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1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0.14285714285714285</v>
      </c>
      <c r="Q17" s="30">
        <f t="shared" si="8"/>
        <v>0</v>
      </c>
      <c r="R17" s="30"/>
      <c r="S17" s="36" t="e">
        <v>#N/A</v>
      </c>
      <c r="T17" s="29">
        <v>408</v>
      </c>
      <c r="U17" s="37">
        <v>120</v>
      </c>
      <c r="V17" s="38" t="s">
        <v>84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-4.6584166666666604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408</v>
      </c>
      <c r="U18" s="37">
        <v>120</v>
      </c>
      <c r="V18" s="38" t="s">
        <v>84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-4.6584166666666604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408</v>
      </c>
      <c r="U19" s="37">
        <v>120</v>
      </c>
      <c r="V19" s="38" t="s">
        <v>84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-4.6584166666666667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408</v>
      </c>
      <c r="U20" s="37">
        <v>120</v>
      </c>
      <c r="V20" s="38" t="s">
        <v>84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-4.6584166666666667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408</v>
      </c>
      <c r="U21" s="37">
        <v>120</v>
      </c>
      <c r="V21" s="38" t="s">
        <v>84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-4.6584166666666667</v>
      </c>
      <c r="AG21" s="40">
        <v>0</v>
      </c>
    </row>
    <row r="22" spans="1:33" ht="15.75" customHeight="1" x14ac:dyDescent="0.2">
      <c r="A22" s="29" t="s">
        <v>52</v>
      </c>
      <c r="B22" s="29" t="s">
        <v>101</v>
      </c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288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-4.6584166666666667</v>
      </c>
      <c r="AG22" s="40">
        <v>0</v>
      </c>
    </row>
    <row r="23" spans="1:33" ht="15.75" customHeight="1" x14ac:dyDescent="0.2">
      <c r="A23" s="29" t="s">
        <v>53</v>
      </c>
      <c r="B23" s="29" t="s">
        <v>102</v>
      </c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-0.04</v>
      </c>
      <c r="H23" s="32" t="e">
        <f t="shared" si="1"/>
        <v>#DIV/0!</v>
      </c>
      <c r="I23" s="32" t="e">
        <f t="shared" si="2"/>
        <v>#DIV/0!</v>
      </c>
      <c r="J23" s="33">
        <f t="shared" si="5"/>
        <v>-0.04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120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>
        <v>0</v>
      </c>
      <c r="T23" s="29">
        <v>288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66</v>
      </c>
      <c r="AB23" s="41">
        <f t="shared" si="11"/>
        <v>-0.69</v>
      </c>
      <c r="AC23" s="42">
        <v>1.376375E-3</v>
      </c>
      <c r="AD23" s="40">
        <f t="shared" si="12"/>
        <v>0</v>
      </c>
      <c r="AE23" s="40">
        <v>-2.63</v>
      </c>
      <c r="AF23" s="40">
        <v>-4.6584166666666667</v>
      </c>
      <c r="AG23" s="40">
        <v>0</v>
      </c>
    </row>
    <row r="24" spans="1:33" ht="15.75" customHeight="1" x14ac:dyDescent="0.2">
      <c r="A24" s="29" t="s">
        <v>54</v>
      </c>
      <c r="B24" s="29" t="s">
        <v>103</v>
      </c>
      <c r="C24" s="16">
        <f t="shared" si="4"/>
        <v>8.99</v>
      </c>
      <c r="D24" s="30">
        <v>5</v>
      </c>
      <c r="E24" s="30">
        <v>0</v>
      </c>
      <c r="F24" s="33">
        <v>44.95</v>
      </c>
      <c r="G24" s="33">
        <v>-4.3299999999999992</v>
      </c>
      <c r="H24" s="32">
        <f t="shared" si="1"/>
        <v>9.6329254727474944E-2</v>
      </c>
      <c r="I24" s="32">
        <f t="shared" si="2"/>
        <v>-5.7265413144234209E-2</v>
      </c>
      <c r="J24" s="33">
        <f t="shared" si="5"/>
        <v>-2.5740803208333278</v>
      </c>
      <c r="K24" s="33">
        <f t="shared" si="3"/>
        <v>-0.51481606416666559</v>
      </c>
      <c r="L24" s="30">
        <v>8</v>
      </c>
      <c r="M24" s="34">
        <f t="shared" si="6"/>
        <v>0.625</v>
      </c>
      <c r="N24" s="30">
        <v>118</v>
      </c>
      <c r="O24" s="35">
        <f t="shared" ref="O24:P24" si="32">D24/7</f>
        <v>0.7142857142857143</v>
      </c>
      <c r="P24" s="35">
        <f t="shared" si="32"/>
        <v>0</v>
      </c>
      <c r="Q24" s="30">
        <f t="shared" si="8"/>
        <v>165</v>
      </c>
      <c r="R24" s="30"/>
      <c r="S24" s="36">
        <v>0</v>
      </c>
      <c r="T24" s="29">
        <v>288</v>
      </c>
      <c r="U24" s="37" t="s">
        <v>33</v>
      </c>
      <c r="V24" s="38" t="s">
        <v>33</v>
      </c>
      <c r="W24" s="29">
        <v>3</v>
      </c>
      <c r="X24" s="39">
        <f t="shared" si="9"/>
        <v>0.6</v>
      </c>
      <c r="Y24" s="40">
        <f t="shared" si="10"/>
        <v>1.4433333333333331</v>
      </c>
      <c r="Z24" s="29">
        <v>0</v>
      </c>
      <c r="AA24" s="29" t="s">
        <v>66</v>
      </c>
      <c r="AB24" s="41">
        <f t="shared" si="11"/>
        <v>-0.69</v>
      </c>
      <c r="AC24" s="42">
        <v>1.376375E-3</v>
      </c>
      <c r="AD24" s="40">
        <f t="shared" si="12"/>
        <v>-9.4969874999999999E-3</v>
      </c>
      <c r="AE24" s="40">
        <v>-2.63</v>
      </c>
      <c r="AF24" s="40">
        <v>-4.6584166666666667</v>
      </c>
      <c r="AG24" s="40">
        <v>0</v>
      </c>
    </row>
    <row r="25" spans="1:33" ht="15.75" customHeight="1" x14ac:dyDescent="0.2">
      <c r="A25" s="29" t="s">
        <v>56</v>
      </c>
      <c r="B25" s="15" t="s">
        <v>104</v>
      </c>
      <c r="C25" s="16">
        <f t="shared" si="4"/>
        <v>8.99</v>
      </c>
      <c r="D25" s="30">
        <v>6</v>
      </c>
      <c r="E25" s="30">
        <v>0</v>
      </c>
      <c r="F25" s="33">
        <v>53.94</v>
      </c>
      <c r="G25" s="33">
        <v>-11.18</v>
      </c>
      <c r="H25" s="32">
        <f t="shared" si="1"/>
        <v>0.20726733407489803</v>
      </c>
      <c r="I25" s="32">
        <f t="shared" si="2"/>
        <v>-0.16837961410826852</v>
      </c>
      <c r="J25" s="33">
        <f t="shared" si="5"/>
        <v>-9.0823963850000027</v>
      </c>
      <c r="K25" s="33">
        <f t="shared" si="3"/>
        <v>-1.5137327308333337</v>
      </c>
      <c r="L25" s="30">
        <v>19</v>
      </c>
      <c r="M25" s="34">
        <f t="shared" si="6"/>
        <v>0.31578947368421051</v>
      </c>
      <c r="N25" s="30">
        <v>106</v>
      </c>
      <c r="O25" s="35">
        <f t="shared" ref="O25:P25" si="33">D25/7</f>
        <v>0.8571428571428571</v>
      </c>
      <c r="P25" s="35">
        <f t="shared" si="33"/>
        <v>0</v>
      </c>
      <c r="Q25" s="30">
        <f t="shared" si="8"/>
        <v>123</v>
      </c>
      <c r="R25" s="30"/>
      <c r="S25" s="36">
        <v>0.2807017543859649</v>
      </c>
      <c r="T25" s="29">
        <v>168</v>
      </c>
      <c r="U25" s="37" t="s">
        <v>33</v>
      </c>
      <c r="V25" s="38" t="s">
        <v>33</v>
      </c>
      <c r="W25" s="15">
        <v>4</v>
      </c>
      <c r="X25" s="39">
        <f t="shared" si="9"/>
        <v>0.66666666666666663</v>
      </c>
      <c r="Y25" s="40">
        <f t="shared" si="10"/>
        <v>2.7949999999999999</v>
      </c>
      <c r="Z25" s="15">
        <v>0</v>
      </c>
      <c r="AA25" s="29" t="s">
        <v>66</v>
      </c>
      <c r="AB25" s="41">
        <f t="shared" si="11"/>
        <v>-0.69</v>
      </c>
      <c r="AC25" s="42">
        <v>1.376375E-3</v>
      </c>
      <c r="AD25" s="40">
        <f t="shared" si="12"/>
        <v>-1.1396384999999998E-2</v>
      </c>
      <c r="AE25" s="40">
        <v>-2.63</v>
      </c>
      <c r="AF25" s="40">
        <v>-4.66</v>
      </c>
      <c r="AG25" s="40">
        <v>0</v>
      </c>
    </row>
    <row r="26" spans="1:33" ht="15.75" customHeight="1" x14ac:dyDescent="0.2">
      <c r="A26" s="15" t="s">
        <v>57</v>
      </c>
      <c r="B26" s="15" t="s">
        <v>105</v>
      </c>
      <c r="C26" s="16">
        <f t="shared" si="4"/>
        <v>9.5733333333333324</v>
      </c>
      <c r="D26" s="17">
        <v>12</v>
      </c>
      <c r="E26" s="17">
        <v>0</v>
      </c>
      <c r="F26" s="18">
        <v>114.88</v>
      </c>
      <c r="G26" s="18">
        <v>-10.82</v>
      </c>
      <c r="H26" s="32">
        <f t="shared" si="1"/>
        <v>9.4185236768802236E-2</v>
      </c>
      <c r="I26" s="32">
        <f t="shared" si="2"/>
        <v>-2.7644435672004881E-2</v>
      </c>
      <c r="J26" s="33">
        <f t="shared" si="5"/>
        <v>-3.1757927699999207</v>
      </c>
      <c r="K26" s="33">
        <f t="shared" si="3"/>
        <v>-0.26464939749999339</v>
      </c>
      <c r="L26" s="17">
        <v>29</v>
      </c>
      <c r="M26" s="34">
        <f t="shared" si="6"/>
        <v>0.41379310344827586</v>
      </c>
      <c r="N26" s="17">
        <v>99</v>
      </c>
      <c r="O26" s="35">
        <f t="shared" ref="O26:P26" si="34">D26/7</f>
        <v>1.7142857142857142</v>
      </c>
      <c r="P26" s="35">
        <f t="shared" si="34"/>
        <v>0</v>
      </c>
      <c r="Q26" s="30">
        <f t="shared" si="8"/>
        <v>57</v>
      </c>
      <c r="R26" s="30"/>
      <c r="S26" s="22">
        <v>0.64761904761904765</v>
      </c>
      <c r="T26" s="29">
        <v>168</v>
      </c>
      <c r="U26" s="37" t="s">
        <v>33</v>
      </c>
      <c r="V26" s="38" t="s">
        <v>33</v>
      </c>
      <c r="W26" s="15">
        <v>6</v>
      </c>
      <c r="X26" s="39">
        <f t="shared" si="9"/>
        <v>0.5</v>
      </c>
      <c r="Y26" s="40">
        <f t="shared" si="10"/>
        <v>1.8033333333333335</v>
      </c>
      <c r="Z26" s="15">
        <v>0</v>
      </c>
      <c r="AA26" s="29" t="s">
        <v>66</v>
      </c>
      <c r="AB26" s="41">
        <f t="shared" si="11"/>
        <v>-0.69</v>
      </c>
      <c r="AC26" s="42">
        <v>1.376375E-3</v>
      </c>
      <c r="AD26" s="40">
        <f t="shared" si="12"/>
        <v>-2.2792769999999997E-2</v>
      </c>
      <c r="AE26" s="26">
        <v>-2.84</v>
      </c>
      <c r="AF26" s="26">
        <v>-4.6584166666666604</v>
      </c>
      <c r="AG26" s="26">
        <v>0</v>
      </c>
    </row>
    <row r="27" spans="1:33" ht="15.75" customHeight="1" x14ac:dyDescent="0.2">
      <c r="A27" s="15" t="s">
        <v>58</v>
      </c>
      <c r="B27" s="15" t="s">
        <v>106</v>
      </c>
      <c r="C27" s="16">
        <f t="shared" si="4"/>
        <v>10.99</v>
      </c>
      <c r="D27" s="17">
        <v>5</v>
      </c>
      <c r="E27" s="17">
        <v>0</v>
      </c>
      <c r="F27" s="18">
        <v>54.95</v>
      </c>
      <c r="G27" s="18">
        <v>-9.59</v>
      </c>
      <c r="H27" s="32">
        <f t="shared" si="1"/>
        <v>0.17452229299363056</v>
      </c>
      <c r="I27" s="32">
        <f t="shared" si="2"/>
        <v>-6.9896327722164626E-3</v>
      </c>
      <c r="J27" s="33">
        <f t="shared" si="5"/>
        <v>-0.38408032083329463</v>
      </c>
      <c r="K27" s="33">
        <f t="shared" si="3"/>
        <v>-7.6816064166658926E-2</v>
      </c>
      <c r="L27" s="17">
        <v>17</v>
      </c>
      <c r="M27" s="34">
        <f t="shared" si="6"/>
        <v>0.29411764705882354</v>
      </c>
      <c r="N27" s="17">
        <v>92</v>
      </c>
      <c r="O27" s="35">
        <f t="shared" ref="O27:P27" si="35">D27/7</f>
        <v>0.7142857142857143</v>
      </c>
      <c r="P27" s="35">
        <f t="shared" si="35"/>
        <v>0</v>
      </c>
      <c r="Q27" s="30">
        <f t="shared" si="8"/>
        <v>128</v>
      </c>
      <c r="R27" s="30"/>
      <c r="S27" s="22">
        <v>0.45871559633027531</v>
      </c>
      <c r="T27" s="29">
        <v>168</v>
      </c>
      <c r="U27" s="37" t="s">
        <v>33</v>
      </c>
      <c r="V27" s="38" t="s">
        <v>33</v>
      </c>
      <c r="W27" s="15">
        <v>2</v>
      </c>
      <c r="X27" s="39">
        <f t="shared" si="9"/>
        <v>0.4</v>
      </c>
      <c r="Y27" s="40">
        <f t="shared" si="10"/>
        <v>4.7949999999999999</v>
      </c>
      <c r="Z27" s="15">
        <v>0</v>
      </c>
      <c r="AA27" s="29" t="s">
        <v>66</v>
      </c>
      <c r="AB27" s="41">
        <f t="shared" si="11"/>
        <v>-0.69</v>
      </c>
      <c r="AC27" s="42">
        <v>1.376375E-3</v>
      </c>
      <c r="AD27" s="40">
        <f t="shared" si="12"/>
        <v>-9.4969874999999999E-3</v>
      </c>
      <c r="AE27" s="26">
        <v>-2.84</v>
      </c>
      <c r="AF27" s="26">
        <v>-4.6584166666666604</v>
      </c>
      <c r="AG27" s="26">
        <v>0</v>
      </c>
    </row>
    <row r="28" spans="1:33" ht="15.75" customHeight="1" x14ac:dyDescent="0.2">
      <c r="A28" s="15" t="s">
        <v>59</v>
      </c>
      <c r="B28" s="15" t="s">
        <v>80</v>
      </c>
      <c r="C28" s="16">
        <f t="shared" si="4"/>
        <v>9.49</v>
      </c>
      <c r="D28" s="17">
        <v>4</v>
      </c>
      <c r="E28" s="17">
        <v>0</v>
      </c>
      <c r="F28" s="18">
        <v>37.96</v>
      </c>
      <c r="G28" s="18">
        <v>-0.7</v>
      </c>
      <c r="H28" s="32">
        <f t="shared" si="1"/>
        <v>1.8440463645943095E-2</v>
      </c>
      <c r="I28" s="32">
        <f t="shared" si="2"/>
        <v>4.1220646557780759E-2</v>
      </c>
      <c r="J28" s="33">
        <f t="shared" si="5"/>
        <v>1.5647357433333577</v>
      </c>
      <c r="K28" s="33">
        <f t="shared" si="3"/>
        <v>0.39118393583333944</v>
      </c>
      <c r="L28" s="17">
        <v>12</v>
      </c>
      <c r="M28" s="34">
        <f t="shared" si="6"/>
        <v>0.33333333333333331</v>
      </c>
      <c r="N28" s="17">
        <v>90</v>
      </c>
      <c r="O28" s="35">
        <f t="shared" ref="O28:P28" si="36">D28/7</f>
        <v>0.5714285714285714</v>
      </c>
      <c r="P28" s="35">
        <f t="shared" si="36"/>
        <v>0</v>
      </c>
      <c r="Q28" s="30">
        <f t="shared" si="8"/>
        <v>157</v>
      </c>
      <c r="R28" s="30"/>
      <c r="S28" s="22">
        <v>0.53953488372093028</v>
      </c>
      <c r="T28" s="29">
        <v>168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66</v>
      </c>
      <c r="AB28" s="41">
        <f t="shared" si="11"/>
        <v>-0.69</v>
      </c>
      <c r="AC28" s="42">
        <v>1.376375E-3</v>
      </c>
      <c r="AD28" s="40">
        <f t="shared" si="12"/>
        <v>-7.5975899999999996E-3</v>
      </c>
      <c r="AE28" s="26">
        <v>-2.84</v>
      </c>
      <c r="AF28" s="26">
        <v>-4.6584166666666604</v>
      </c>
      <c r="AG28" s="26">
        <v>0</v>
      </c>
    </row>
    <row r="29" spans="1:33" ht="15.75" customHeight="1" x14ac:dyDescent="0.2">
      <c r="A29" s="29" t="s">
        <v>60</v>
      </c>
      <c r="B29" s="29" t="s">
        <v>80</v>
      </c>
      <c r="C29" s="16">
        <f t="shared" si="4"/>
        <v>9.49</v>
      </c>
      <c r="D29" s="30">
        <v>3</v>
      </c>
      <c r="E29" s="30">
        <v>0</v>
      </c>
      <c r="F29" s="33">
        <v>28.47</v>
      </c>
      <c r="G29" s="33">
        <v>-0.08</v>
      </c>
      <c r="H29" s="32">
        <f t="shared" si="1"/>
        <v>2.8099754127151391E-3</v>
      </c>
      <c r="I29" s="32">
        <f t="shared" si="2"/>
        <v>5.6851134791008708E-2</v>
      </c>
      <c r="J29" s="33">
        <f t="shared" si="5"/>
        <v>1.6185518075000178</v>
      </c>
      <c r="K29" s="33">
        <f t="shared" si="3"/>
        <v>0.53951726916667264</v>
      </c>
      <c r="L29" s="30">
        <v>20</v>
      </c>
      <c r="M29" s="34">
        <f t="shared" si="6"/>
        <v>0.15</v>
      </c>
      <c r="N29" s="17">
        <v>85</v>
      </c>
      <c r="O29" s="35">
        <f t="shared" ref="O29:P29" si="37">D29/7</f>
        <v>0.42857142857142855</v>
      </c>
      <c r="P29" s="35">
        <f t="shared" si="37"/>
        <v>0</v>
      </c>
      <c r="Q29" s="30">
        <f t="shared" si="8"/>
        <v>198</v>
      </c>
      <c r="R29" s="30"/>
      <c r="S29" s="22">
        <v>0.70466321243523311</v>
      </c>
      <c r="T29" s="29">
        <v>168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66</v>
      </c>
      <c r="AB29" s="41">
        <f t="shared" si="11"/>
        <v>-0.69</v>
      </c>
      <c r="AC29" s="42">
        <v>1.376375E-3</v>
      </c>
      <c r="AD29" s="40">
        <f t="shared" si="12"/>
        <v>-5.6981924999999992E-3</v>
      </c>
      <c r="AE29" s="40">
        <v>-2.84</v>
      </c>
      <c r="AF29" s="26">
        <v>-4.6584166666666604</v>
      </c>
      <c r="AG29" s="40">
        <v>0</v>
      </c>
    </row>
    <row r="30" spans="1:33" ht="15.75" customHeight="1" x14ac:dyDescent="0.2">
      <c r="A30" s="15" t="s">
        <v>61</v>
      </c>
      <c r="B30" s="15"/>
      <c r="C30" s="16">
        <f t="shared" si="4"/>
        <v>9.49</v>
      </c>
      <c r="D30" s="17">
        <v>6</v>
      </c>
      <c r="E30" s="17">
        <v>0</v>
      </c>
      <c r="F30" s="18">
        <v>56.940000000000005</v>
      </c>
      <c r="G30" s="18">
        <v>0</v>
      </c>
      <c r="H30" s="32">
        <f t="shared" si="1"/>
        <v>0</v>
      </c>
      <c r="I30" s="32">
        <f t="shared" si="2"/>
        <v>7.1665745258166519E-2</v>
      </c>
      <c r="J30" s="33">
        <f t="shared" si="5"/>
        <v>4.0806475350000015</v>
      </c>
      <c r="K30" s="33">
        <f t="shared" si="3"/>
        <v>0.68010792250000029</v>
      </c>
      <c r="L30" s="17">
        <v>18</v>
      </c>
      <c r="M30" s="34">
        <f t="shared" si="6"/>
        <v>0.33333333333333331</v>
      </c>
      <c r="N30" s="17">
        <v>79</v>
      </c>
      <c r="O30" s="35">
        <f t="shared" ref="O30:P30" si="38">D30/7</f>
        <v>0.8571428571428571</v>
      </c>
      <c r="P30" s="35">
        <f t="shared" si="38"/>
        <v>0</v>
      </c>
      <c r="Q30" s="30">
        <f t="shared" si="8"/>
        <v>92</v>
      </c>
      <c r="R30" s="30"/>
      <c r="S30" s="22">
        <v>0.77083333333333337</v>
      </c>
      <c r="T30" s="29">
        <v>168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66</v>
      </c>
      <c r="AB30" s="41">
        <f t="shared" si="11"/>
        <v>-0.69</v>
      </c>
      <c r="AC30" s="42">
        <v>1.376375E-3</v>
      </c>
      <c r="AD30" s="40">
        <f t="shared" si="12"/>
        <v>-1.1396384999999998E-2</v>
      </c>
      <c r="AE30" s="26">
        <v>-2.84</v>
      </c>
      <c r="AF30" s="26">
        <v>-4.5444926800000003</v>
      </c>
      <c r="AG30" s="26">
        <v>0</v>
      </c>
    </row>
    <row r="31" spans="1:33" ht="15.75" customHeight="1" x14ac:dyDescent="0.2">
      <c r="A31" s="15" t="s">
        <v>62</v>
      </c>
      <c r="B31" s="15"/>
      <c r="C31" s="16">
        <f t="shared" si="4"/>
        <v>9.490000000000002</v>
      </c>
      <c r="D31" s="17">
        <v>19</v>
      </c>
      <c r="E31" s="17">
        <v>0</v>
      </c>
      <c r="F31" s="18">
        <v>180.31000000000003</v>
      </c>
      <c r="G31" s="43">
        <v>0</v>
      </c>
      <c r="H31" s="32">
        <f t="shared" si="1"/>
        <v>0</v>
      </c>
      <c r="I31" s="32">
        <f t="shared" si="2"/>
        <v>7.1665745258166602E-2</v>
      </c>
      <c r="J31" s="33">
        <f t="shared" si="5"/>
        <v>12.922050527500023</v>
      </c>
      <c r="K31" s="33">
        <f t="shared" si="3"/>
        <v>0.68010792250000118</v>
      </c>
      <c r="L31" s="17">
        <v>36</v>
      </c>
      <c r="M31" s="34">
        <f t="shared" si="6"/>
        <v>0.52777777777777779</v>
      </c>
      <c r="N31" s="17">
        <v>62</v>
      </c>
      <c r="O31" s="35">
        <f t="shared" ref="O31:P31" si="39">D31/7</f>
        <v>2.7142857142857144</v>
      </c>
      <c r="P31" s="35">
        <f t="shared" si="39"/>
        <v>0</v>
      </c>
      <c r="Q31" s="30">
        <f t="shared" si="8"/>
        <v>22</v>
      </c>
      <c r="R31" s="30"/>
      <c r="S31" s="22">
        <v>1.2606060606060601</v>
      </c>
      <c r="T31" s="15">
        <v>168</v>
      </c>
      <c r="U31" s="23" t="s">
        <v>33</v>
      </c>
      <c r="V31" s="1" t="s">
        <v>107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66</v>
      </c>
      <c r="AB31" s="41">
        <f t="shared" si="11"/>
        <v>-0.69</v>
      </c>
      <c r="AC31" s="28">
        <v>1.376375E-3</v>
      </c>
      <c r="AD31" s="40">
        <f t="shared" si="12"/>
        <v>-3.6088552499999996E-2</v>
      </c>
      <c r="AE31" s="44">
        <v>-2.84</v>
      </c>
      <c r="AF31" s="44">
        <v>-4.5444926800000003</v>
      </c>
      <c r="AG31" s="26">
        <v>0</v>
      </c>
    </row>
    <row r="32" spans="1:33" ht="15.75" customHeight="1" x14ac:dyDescent="0.2">
      <c r="A32" s="15" t="s">
        <v>63</v>
      </c>
      <c r="B32" s="15"/>
      <c r="C32" s="16">
        <f t="shared" si="4"/>
        <v>9.49</v>
      </c>
      <c r="D32" s="17">
        <v>6</v>
      </c>
      <c r="E32" s="17">
        <v>0</v>
      </c>
      <c r="F32" s="18">
        <v>56.94</v>
      </c>
      <c r="G32" s="18">
        <v>0</v>
      </c>
      <c r="H32" s="32">
        <f t="shared" si="1"/>
        <v>0</v>
      </c>
      <c r="I32" s="32">
        <f t="shared" si="2"/>
        <v>7.1665745258166394E-2</v>
      </c>
      <c r="J32" s="33">
        <f t="shared" si="5"/>
        <v>4.0806475349999944</v>
      </c>
      <c r="K32" s="33">
        <f t="shared" si="3"/>
        <v>0.68010792249999907</v>
      </c>
      <c r="L32" s="17">
        <v>17</v>
      </c>
      <c r="M32" s="34">
        <f t="shared" si="6"/>
        <v>0.35294117647058826</v>
      </c>
      <c r="N32" s="17">
        <v>52</v>
      </c>
      <c r="O32" s="35">
        <f t="shared" ref="O32:P32" si="40">D32/7</f>
        <v>0.8571428571428571</v>
      </c>
      <c r="P32" s="35">
        <f t="shared" si="40"/>
        <v>0</v>
      </c>
      <c r="Q32" s="30">
        <f t="shared" si="8"/>
        <v>60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0.95167286245353155</v>
      </c>
      <c r="T32" s="15">
        <f ca="1">IFERROR(__xludf.DUMMYFUNCTION("IFERROR(VLOOKUP($B$2,IMPORTRANGE(""https://docs.google.com/spreadsheets/d/1KiWZV1ko8G7lnRucBRBd29jj3Be6ltMfljMDqzOkQmI/edit#gid=1381463014"",""Lookup!A:D""),4,FALSE),"""")"),168)</f>
        <v>168</v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382  - 120 units 09/17")</f>
        <v>| 382  - 120 units 09/17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66</v>
      </c>
      <c r="AB32" s="41">
        <f t="shared" si="11"/>
        <v>-0.69</v>
      </c>
      <c r="AC32" s="28">
        <v>1.376375E-3</v>
      </c>
      <c r="AD32" s="40">
        <f t="shared" si="12"/>
        <v>-1.1396384999999998E-2</v>
      </c>
      <c r="AE32" s="26">
        <v>-2.84</v>
      </c>
      <c r="AF32" s="26">
        <v>-4.5444926800000003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1:33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1:33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1:33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1:33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1:33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1:33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1:33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1:33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1:33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6.16406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7.83203125" customWidth="1"/>
    <col min="21" max="21" width="27" customWidth="1"/>
    <col min="22" max="22" width="36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Info!B1:BJ5000""),3,FALSE),"""")"),"20 Piece T Handle Allen Wrench Set - SAE &amp; Metric Hex Key Set with Stand")</f>
        <v>20 Piece T Handle Allen Wrench Set - SAE &amp; Metric Hex Key Set with Stand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Info!B1:BJ5000""),2,FALSE),"""")"),"B07WGHXYLW")</f>
        <v>B07WGHXYLW</v>
      </c>
      <c r="B2" s="3" t="s">
        <v>108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79.5" customHeight="1" x14ac:dyDescent="0.2">
      <c r="A3" s="56" t="s">
        <v>31</v>
      </c>
      <c r="B3" s="57"/>
      <c r="C3" s="4">
        <f>((AE32+AF32)/0.85)*-1</f>
        <v>27.179605176470591</v>
      </c>
      <c r="D3" s="5">
        <f>SUM(D4:D99692)</f>
        <v>219</v>
      </c>
      <c r="E3" s="5"/>
      <c r="F3" s="6">
        <f t="shared" ref="F3:G3" si="0">SUM(F4:F99692)</f>
        <v>8307.31</v>
      </c>
      <c r="G3" s="6">
        <f t="shared" si="0"/>
        <v>-8.3500000000000014</v>
      </c>
      <c r="H3" s="7">
        <f t="shared" ref="H3:H32" si="1">G3/F3*-1</f>
        <v>1.0051388475932645E-3</v>
      </c>
      <c r="I3" s="8">
        <f t="shared" ref="I3:I32" si="2">J3/F3</f>
        <v>0.27808027627239329</v>
      </c>
      <c r="J3" s="6">
        <f>SUM(J4:J99692)</f>
        <v>2310.0990598804156</v>
      </c>
      <c r="K3" s="6">
        <f t="shared" ref="K3:K32" si="3">J3/D3</f>
        <v>10.548397533700527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Sheet!a1:g5000""),2,FALSE),"""")"),"6 - March
6 - April
6 - May
6 - June
6 - July
6 - Aug
6 - Sept
6 - Oct
9 - Nov
12 - Dec
6 - Jan
6 - Feb")</f>
        <v>6 - March
6 - April
6 - May
6 - June
6 - July
6 - Aug
6 - Sept
6 - Oct
9 - Nov
12 - Dec
6 - Jan
6 -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SUM(W4:W99692)</f>
        <v>5</v>
      </c>
      <c r="X3" s="7">
        <f>W3/D3</f>
        <v>2.2831050228310501E-2</v>
      </c>
      <c r="Y3" s="6"/>
      <c r="Z3" s="5"/>
      <c r="AA3" s="5"/>
      <c r="AB3" s="5"/>
      <c r="AC3" s="5"/>
      <c r="AD3" s="6">
        <f>SUM(AD4:AD99692)</f>
        <v>-89.825373719582828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Info!B2:BZ3000""),37,FALSE)),"""")*-1"),-12.5426644)</f>
        <v>-12.5426644</v>
      </c>
      <c r="AG3" s="6">
        <f>SUM(AG4:AG99692)</f>
        <v>0</v>
      </c>
    </row>
    <row r="4" spans="1:33" ht="15.75" customHeight="1" x14ac:dyDescent="0.2">
      <c r="A4" s="15" t="s">
        <v>32</v>
      </c>
      <c r="B4" s="15" t="s">
        <v>71</v>
      </c>
      <c r="C4" s="16">
        <f t="shared" ref="C4:C32" si="4">IFERROR(F4/D4," - ")</f>
        <v>39.631666666666668</v>
      </c>
      <c r="D4" s="17">
        <v>6</v>
      </c>
      <c r="E4" s="17">
        <v>0</v>
      </c>
      <c r="F4" s="18">
        <v>237.79</v>
      </c>
      <c r="G4" s="18">
        <v>-0.21</v>
      </c>
      <c r="H4" s="19">
        <f t="shared" si="1"/>
        <v>8.8313217544892548E-4</v>
      </c>
      <c r="I4" s="19">
        <f t="shared" si="2"/>
        <v>0.30864224736111678</v>
      </c>
      <c r="J4" s="18">
        <f t="shared" ref="J4:J32" si="5">F4*0.85+G4+AF4*D4+D4*AE4+AG4+AD4</f>
        <v>73.392039999999952</v>
      </c>
      <c r="K4" s="18">
        <f t="shared" si="3"/>
        <v>12.232006666666658</v>
      </c>
      <c r="L4" s="17">
        <v>39</v>
      </c>
      <c r="M4" s="20">
        <f t="shared" ref="M4:M32" si="6">IFERROR(D4/L4,"-")</f>
        <v>0.15384615384615385</v>
      </c>
      <c r="N4" s="17">
        <v>0</v>
      </c>
      <c r="O4" s="21">
        <f t="shared" ref="O4:P4" si="7">D4/7</f>
        <v>0.8571428571428571</v>
      </c>
      <c r="P4" s="21">
        <f t="shared" si="7"/>
        <v>0</v>
      </c>
      <c r="Q4" s="17">
        <f t="shared" ref="Q4:Q32" si="8">ROUNDDOWN(N4/(O4+P4),0)</f>
        <v>0</v>
      </c>
      <c r="R4" s="17"/>
      <c r="S4" s="22">
        <v>4.2630136986301297</v>
      </c>
      <c r="T4" s="15">
        <v>900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109</v>
      </c>
      <c r="AB4" s="27">
        <f t="shared" ref="AB4:AB32" si="11">IF(OR(AA4="UsLargeStandardSize",AA4="UsSmallStandardSize"),-0.69,-0.48)</f>
        <v>-0.48</v>
      </c>
      <c r="AC4" s="28">
        <v>0.437</v>
      </c>
      <c r="AD4" s="26">
        <f t="shared" ref="AD4:AD32" si="12">IFERROR(AB4*AC4*D4*2,0)</f>
        <v>-2.5171200000000002</v>
      </c>
      <c r="AE4" s="26">
        <v>-10.16</v>
      </c>
      <c r="AF4" s="26">
        <v>-10.840390000000001</v>
      </c>
      <c r="AG4" s="26">
        <v>0</v>
      </c>
    </row>
    <row r="5" spans="1:33" ht="15.75" customHeight="1" x14ac:dyDescent="0.2">
      <c r="A5" s="29" t="s">
        <v>34</v>
      </c>
      <c r="B5" s="15" t="s">
        <v>71</v>
      </c>
      <c r="C5" s="16">
        <f t="shared" si="4"/>
        <v>38.312352941176478</v>
      </c>
      <c r="D5" s="30">
        <v>17</v>
      </c>
      <c r="E5" s="30">
        <v>0</v>
      </c>
      <c r="F5" s="31">
        <v>651.31000000000017</v>
      </c>
      <c r="G5" s="31">
        <v>-0.66999999999999982</v>
      </c>
      <c r="H5" s="32">
        <f t="shared" si="1"/>
        <v>1.028696012651425E-3</v>
      </c>
      <c r="I5" s="32">
        <f t="shared" si="2"/>
        <v>0.29012478893371396</v>
      </c>
      <c r="J5" s="33">
        <f t="shared" si="5"/>
        <v>188.96117628041731</v>
      </c>
      <c r="K5" s="33">
        <f t="shared" si="3"/>
        <v>11.115363310612782</v>
      </c>
      <c r="L5" s="30">
        <v>95</v>
      </c>
      <c r="M5" s="34">
        <f t="shared" si="6"/>
        <v>0.17894736842105263</v>
      </c>
      <c r="N5" s="30">
        <v>26</v>
      </c>
      <c r="O5" s="35">
        <f t="shared" ref="O5:P5" si="13">D5/7</f>
        <v>2.4285714285714284</v>
      </c>
      <c r="P5" s="35">
        <f t="shared" si="13"/>
        <v>0</v>
      </c>
      <c r="Q5" s="30">
        <f t="shared" si="8"/>
        <v>10</v>
      </c>
      <c r="R5" s="30"/>
      <c r="S5" s="36">
        <v>5.8867924528301803</v>
      </c>
      <c r="T5" s="29">
        <v>900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109</v>
      </c>
      <c r="AB5" s="41">
        <f t="shared" si="11"/>
        <v>-0.48</v>
      </c>
      <c r="AC5" s="42">
        <v>0.42743221320973346</v>
      </c>
      <c r="AD5" s="40">
        <f t="shared" si="12"/>
        <v>-6.975693719582849</v>
      </c>
      <c r="AE5" s="40">
        <v>-10.16</v>
      </c>
      <c r="AF5" s="40">
        <v>-10.840390000000001</v>
      </c>
      <c r="AG5" s="40">
        <v>0</v>
      </c>
    </row>
    <row r="6" spans="1:33" ht="15.75" customHeight="1" x14ac:dyDescent="0.2">
      <c r="A6" s="29" t="s">
        <v>35</v>
      </c>
      <c r="B6" s="29" t="s">
        <v>110</v>
      </c>
      <c r="C6" s="16">
        <f t="shared" si="4"/>
        <v>35.798750000000005</v>
      </c>
      <c r="D6" s="30">
        <v>24</v>
      </c>
      <c r="E6" s="30">
        <v>0</v>
      </c>
      <c r="F6" s="31">
        <v>859.17000000000007</v>
      </c>
      <c r="G6" s="31">
        <v>-0.97</v>
      </c>
      <c r="H6" s="32">
        <f t="shared" si="1"/>
        <v>1.1289965897319505E-3</v>
      </c>
      <c r="I6" s="32">
        <f t="shared" si="2"/>
        <v>0.25079844501088261</v>
      </c>
      <c r="J6" s="33">
        <f t="shared" si="5"/>
        <v>215.47850000000003</v>
      </c>
      <c r="K6" s="33">
        <f t="shared" si="3"/>
        <v>8.978270833333335</v>
      </c>
      <c r="L6" s="30">
        <v>127</v>
      </c>
      <c r="M6" s="34">
        <f t="shared" si="6"/>
        <v>0.1889763779527559</v>
      </c>
      <c r="N6" s="30">
        <v>6</v>
      </c>
      <c r="O6" s="35">
        <f t="shared" ref="O6:P6" si="14">D6/7</f>
        <v>3.4285714285714284</v>
      </c>
      <c r="P6" s="35">
        <f t="shared" si="14"/>
        <v>0</v>
      </c>
      <c r="Q6" s="30">
        <f t="shared" si="8"/>
        <v>1</v>
      </c>
      <c r="R6" s="30"/>
      <c r="S6" s="36">
        <v>8.4974093264248705</v>
      </c>
      <c r="T6" s="29">
        <v>900</v>
      </c>
      <c r="U6" s="37" t="s">
        <v>33</v>
      </c>
      <c r="V6" s="38" t="s">
        <v>36</v>
      </c>
      <c r="W6" s="29">
        <v>1</v>
      </c>
      <c r="X6" s="39">
        <f t="shared" si="9"/>
        <v>4.1666666666666664E-2</v>
      </c>
      <c r="Y6" s="40">
        <f t="shared" si="10"/>
        <v>0.97</v>
      </c>
      <c r="Z6" s="29">
        <v>0</v>
      </c>
      <c r="AA6" s="29" t="s">
        <v>109</v>
      </c>
      <c r="AB6" s="41">
        <f t="shared" si="11"/>
        <v>-0.48</v>
      </c>
      <c r="AC6" s="42">
        <v>0.42693749999999997</v>
      </c>
      <c r="AD6" s="40">
        <f t="shared" si="12"/>
        <v>-9.8366399999999992</v>
      </c>
      <c r="AE6" s="40">
        <v>-10.16</v>
      </c>
      <c r="AF6" s="40">
        <v>-10.840390000000001</v>
      </c>
      <c r="AG6" s="40">
        <v>0</v>
      </c>
    </row>
    <row r="7" spans="1:33" ht="15.75" customHeight="1" x14ac:dyDescent="0.2">
      <c r="A7" s="29" t="s">
        <v>37</v>
      </c>
      <c r="B7" s="29" t="s">
        <v>111</v>
      </c>
      <c r="C7" s="16">
        <f t="shared" si="4"/>
        <v>36.209599999999995</v>
      </c>
      <c r="D7" s="30">
        <v>25</v>
      </c>
      <c r="E7" s="30">
        <v>0</v>
      </c>
      <c r="F7" s="31">
        <v>905.23999999999978</v>
      </c>
      <c r="G7" s="31">
        <v>-0.39</v>
      </c>
      <c r="H7" s="32">
        <f t="shared" si="1"/>
        <v>4.3082497459237339E-4</v>
      </c>
      <c r="I7" s="32">
        <f t="shared" si="2"/>
        <v>0.25828261013653819</v>
      </c>
      <c r="J7" s="33">
        <f t="shared" si="5"/>
        <v>233.8077499999998</v>
      </c>
      <c r="K7" s="33">
        <f t="shared" si="3"/>
        <v>9.3523099999999921</v>
      </c>
      <c r="L7" s="30">
        <v>65</v>
      </c>
      <c r="M7" s="34">
        <f t="shared" si="6"/>
        <v>0.38461538461538464</v>
      </c>
      <c r="N7" s="30">
        <v>146</v>
      </c>
      <c r="O7" s="35">
        <f t="shared" ref="O7:P7" si="15">D7/7</f>
        <v>3.5714285714285716</v>
      </c>
      <c r="P7" s="35">
        <f t="shared" si="15"/>
        <v>0</v>
      </c>
      <c r="Q7" s="30">
        <f t="shared" si="8"/>
        <v>40</v>
      </c>
      <c r="R7" s="30"/>
      <c r="S7" s="36">
        <v>2.8327868852459002</v>
      </c>
      <c r="T7" s="29">
        <v>900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109</v>
      </c>
      <c r="AB7" s="41">
        <f t="shared" si="11"/>
        <v>-0.48</v>
      </c>
      <c r="AC7" s="42">
        <v>0.42693749999999997</v>
      </c>
      <c r="AD7" s="40">
        <f t="shared" si="12"/>
        <v>-10.246499999999999</v>
      </c>
      <c r="AE7" s="40">
        <v>-10.16</v>
      </c>
      <c r="AF7" s="40">
        <v>-10.840390000000001</v>
      </c>
      <c r="AG7" s="40">
        <v>0</v>
      </c>
    </row>
    <row r="8" spans="1:33" ht="15.75" customHeight="1" x14ac:dyDescent="0.2">
      <c r="A8" s="29" t="s">
        <v>38</v>
      </c>
      <c r="B8" s="29" t="s">
        <v>112</v>
      </c>
      <c r="C8" s="16">
        <f t="shared" si="4"/>
        <v>37.577073170731701</v>
      </c>
      <c r="D8" s="30">
        <v>41</v>
      </c>
      <c r="E8" s="30">
        <v>1</v>
      </c>
      <c r="F8" s="31">
        <v>1540.6599999999996</v>
      </c>
      <c r="G8" s="31">
        <v>-1.1300000000000001</v>
      </c>
      <c r="H8" s="32">
        <f t="shared" si="1"/>
        <v>7.3345189723884592E-4</v>
      </c>
      <c r="I8" s="32">
        <f t="shared" si="2"/>
        <v>0.27950796411927331</v>
      </c>
      <c r="J8" s="33">
        <f t="shared" si="5"/>
        <v>430.62673999999953</v>
      </c>
      <c r="K8" s="33">
        <f t="shared" si="3"/>
        <v>10.503091219512184</v>
      </c>
      <c r="L8" s="30">
        <v>136</v>
      </c>
      <c r="M8" s="34">
        <f t="shared" si="6"/>
        <v>0.3014705882352941</v>
      </c>
      <c r="N8" s="30">
        <v>105</v>
      </c>
      <c r="O8" s="35">
        <f t="shared" ref="O8:P8" si="16">D8/7</f>
        <v>5.8571428571428568</v>
      </c>
      <c r="P8" s="35">
        <f t="shared" si="16"/>
        <v>0.14285714285714285</v>
      </c>
      <c r="Q8" s="30">
        <f t="shared" si="8"/>
        <v>17</v>
      </c>
      <c r="R8" s="30"/>
      <c r="S8" s="36">
        <v>4.0587002096436002</v>
      </c>
      <c r="T8" s="29">
        <v>900</v>
      </c>
      <c r="U8" s="37" t="s">
        <v>33</v>
      </c>
      <c r="V8" s="38" t="s">
        <v>33</v>
      </c>
      <c r="W8" s="29">
        <v>1</v>
      </c>
      <c r="X8" s="39">
        <f t="shared" si="9"/>
        <v>2.4390243902439025E-2</v>
      </c>
      <c r="Y8" s="40">
        <f t="shared" si="10"/>
        <v>1.1300000000000001</v>
      </c>
      <c r="Z8" s="29">
        <v>0</v>
      </c>
      <c r="AA8" s="29" t="s">
        <v>109</v>
      </c>
      <c r="AB8" s="41">
        <f t="shared" si="11"/>
        <v>-0.48</v>
      </c>
      <c r="AC8" s="42">
        <v>0.42693749999999997</v>
      </c>
      <c r="AD8" s="40">
        <f t="shared" si="12"/>
        <v>-16.804259999999999</v>
      </c>
      <c r="AE8" s="40">
        <v>-10.16</v>
      </c>
      <c r="AF8" s="40">
        <v>-10.84</v>
      </c>
      <c r="AG8" s="40">
        <v>0</v>
      </c>
    </row>
    <row r="9" spans="1:33" ht="15.75" customHeight="1" x14ac:dyDescent="0.2">
      <c r="A9" s="29" t="s">
        <v>39</v>
      </c>
      <c r="B9" s="29" t="s">
        <v>113</v>
      </c>
      <c r="C9" s="16">
        <f t="shared" si="4"/>
        <v>37.097391304347809</v>
      </c>
      <c r="D9" s="30">
        <v>46</v>
      </c>
      <c r="E9" s="30">
        <v>0</v>
      </c>
      <c r="F9" s="31">
        <v>1706.4799999999991</v>
      </c>
      <c r="G9" s="31">
        <v>-1.1900000000000002</v>
      </c>
      <c r="H9" s="32">
        <f t="shared" si="1"/>
        <v>6.973418967699597E-4</v>
      </c>
      <c r="I9" s="32">
        <f t="shared" si="2"/>
        <v>0.2611036168018373</v>
      </c>
      <c r="J9" s="33">
        <f t="shared" si="5"/>
        <v>445.56809999999905</v>
      </c>
      <c r="K9" s="33">
        <f t="shared" si="3"/>
        <v>9.68626304347824</v>
      </c>
      <c r="L9" s="30">
        <v>161</v>
      </c>
      <c r="M9" s="34">
        <f t="shared" si="6"/>
        <v>0.2857142857142857</v>
      </c>
      <c r="N9" s="30">
        <v>56</v>
      </c>
      <c r="O9" s="35">
        <f t="shared" ref="O9:P9" si="17">D9/7</f>
        <v>6.5714285714285712</v>
      </c>
      <c r="P9" s="35">
        <f t="shared" si="17"/>
        <v>0</v>
      </c>
      <c r="Q9" s="30">
        <f t="shared" si="8"/>
        <v>8</v>
      </c>
      <c r="R9" s="30"/>
      <c r="S9" s="36">
        <v>6.6124999999999998</v>
      </c>
      <c r="T9" s="29">
        <v>900</v>
      </c>
      <c r="U9" s="37" t="s">
        <v>33</v>
      </c>
      <c r="V9" s="38" t="s">
        <v>33</v>
      </c>
      <c r="W9" s="29">
        <v>2</v>
      </c>
      <c r="X9" s="39">
        <f t="shared" si="9"/>
        <v>4.3478260869565216E-2</v>
      </c>
      <c r="Y9" s="40">
        <f t="shared" si="10"/>
        <v>0.59500000000000008</v>
      </c>
      <c r="Z9" s="29">
        <v>0</v>
      </c>
      <c r="AA9" s="29" t="s">
        <v>109</v>
      </c>
      <c r="AB9" s="41">
        <f t="shared" si="11"/>
        <v>-0.48</v>
      </c>
      <c r="AC9" s="42">
        <v>0.42693749999999997</v>
      </c>
      <c r="AD9" s="40">
        <f t="shared" si="12"/>
        <v>-18.853559999999998</v>
      </c>
      <c r="AE9" s="40">
        <v>-10.16</v>
      </c>
      <c r="AF9" s="40">
        <v>-11.25079</v>
      </c>
      <c r="AG9" s="40">
        <v>0</v>
      </c>
    </row>
    <row r="10" spans="1:33" ht="15.75" customHeight="1" x14ac:dyDescent="0.2">
      <c r="A10" s="29" t="s">
        <v>40</v>
      </c>
      <c r="B10" s="29" t="s">
        <v>80</v>
      </c>
      <c r="C10" s="16">
        <f t="shared" si="4"/>
        <v>40.15677419354838</v>
      </c>
      <c r="D10" s="30">
        <v>31</v>
      </c>
      <c r="E10" s="30">
        <v>1</v>
      </c>
      <c r="F10" s="31">
        <v>1244.8599999999997</v>
      </c>
      <c r="G10" s="31">
        <v>-2.25</v>
      </c>
      <c r="H10" s="32">
        <f t="shared" si="1"/>
        <v>1.8074321610462225E-3</v>
      </c>
      <c r="I10" s="32">
        <f t="shared" si="2"/>
        <v>0.30480604244653992</v>
      </c>
      <c r="J10" s="33">
        <f t="shared" si="5"/>
        <v>379.44084999999961</v>
      </c>
      <c r="K10" s="33">
        <f t="shared" si="3"/>
        <v>12.240027419354826</v>
      </c>
      <c r="L10" s="30">
        <v>165</v>
      </c>
      <c r="M10" s="34">
        <f t="shared" si="6"/>
        <v>0.18787878787878787</v>
      </c>
      <c r="N10" s="30">
        <v>24</v>
      </c>
      <c r="O10" s="35">
        <f t="shared" ref="O10:P10" si="18">D10/7</f>
        <v>4.4285714285714288</v>
      </c>
      <c r="P10" s="35">
        <f t="shared" si="18"/>
        <v>0.14285714285714285</v>
      </c>
      <c r="Q10" s="30">
        <f t="shared" si="8"/>
        <v>5</v>
      </c>
      <c r="R10" s="30"/>
      <c r="S10" s="36">
        <v>9.5696202531645493</v>
      </c>
      <c r="T10" s="29">
        <v>900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109</v>
      </c>
      <c r="AB10" s="41">
        <f t="shared" si="11"/>
        <v>-0.48</v>
      </c>
      <c r="AC10" s="42">
        <v>0.42693749999999997</v>
      </c>
      <c r="AD10" s="40">
        <f t="shared" si="12"/>
        <v>-12.705659999999998</v>
      </c>
      <c r="AE10" s="40">
        <v>-10.16</v>
      </c>
      <c r="AF10" s="40">
        <v>-11.25079</v>
      </c>
      <c r="AG10" s="40">
        <v>0</v>
      </c>
    </row>
    <row r="11" spans="1:33" ht="15.75" customHeight="1" x14ac:dyDescent="0.2">
      <c r="A11" s="29" t="s">
        <v>41</v>
      </c>
      <c r="B11" s="29" t="s">
        <v>72</v>
      </c>
      <c r="C11" s="16">
        <f t="shared" si="4"/>
        <v>40.53045454545456</v>
      </c>
      <c r="D11" s="30">
        <v>22</v>
      </c>
      <c r="E11" s="30">
        <v>0</v>
      </c>
      <c r="F11" s="31">
        <v>891.6700000000003</v>
      </c>
      <c r="G11" s="31">
        <v>-1.1400000000000001</v>
      </c>
      <c r="H11" s="32">
        <f t="shared" si="1"/>
        <v>1.2784998934583418E-3</v>
      </c>
      <c r="I11" s="32">
        <f t="shared" si="2"/>
        <v>0.31034485852389349</v>
      </c>
      <c r="J11" s="33">
        <f t="shared" si="5"/>
        <v>276.7252000000002</v>
      </c>
      <c r="K11" s="33">
        <f t="shared" si="3"/>
        <v>12.578418181818192</v>
      </c>
      <c r="L11" s="30">
        <v>94</v>
      </c>
      <c r="M11" s="34">
        <f t="shared" si="6"/>
        <v>0.23404255319148937</v>
      </c>
      <c r="N11" s="30">
        <v>0</v>
      </c>
      <c r="O11" s="35">
        <f t="shared" ref="O11:P11" si="19">D11/7</f>
        <v>3.1428571428571428</v>
      </c>
      <c r="P11" s="35">
        <f t="shared" si="19"/>
        <v>0</v>
      </c>
      <c r="Q11" s="30">
        <f t="shared" si="8"/>
        <v>0</v>
      </c>
      <c r="R11" s="30"/>
      <c r="S11" s="36">
        <v>3.8012820512820502</v>
      </c>
      <c r="T11" s="29">
        <v>900</v>
      </c>
      <c r="U11" s="37" t="s">
        <v>33</v>
      </c>
      <c r="V11" s="38" t="s">
        <v>33</v>
      </c>
      <c r="W11" s="29">
        <v>1</v>
      </c>
      <c r="X11" s="39">
        <f t="shared" si="9"/>
        <v>4.5454545454545456E-2</v>
      </c>
      <c r="Y11" s="40">
        <f t="shared" si="10"/>
        <v>1.1400000000000001</v>
      </c>
      <c r="Z11" s="29">
        <v>0</v>
      </c>
      <c r="AA11" s="29" t="s">
        <v>109</v>
      </c>
      <c r="AB11" s="41">
        <f t="shared" si="11"/>
        <v>-0.48</v>
      </c>
      <c r="AC11" s="42">
        <v>0.42693749999999997</v>
      </c>
      <c r="AD11" s="40">
        <f t="shared" si="12"/>
        <v>-9.0169199999999989</v>
      </c>
      <c r="AE11" s="40">
        <v>-10.16</v>
      </c>
      <c r="AF11" s="40">
        <v>-11.25079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>
        <v>4.5275590551181102</v>
      </c>
      <c r="T12" s="29">
        <v>900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-11.25079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>
        <v>4.7655913978494597</v>
      </c>
      <c r="T13" s="29">
        <v>900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-11.46679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900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-11.46679</v>
      </c>
      <c r="AG14" s="40">
        <v>0</v>
      </c>
    </row>
    <row r="15" spans="1:33" ht="15.75" customHeight="1" x14ac:dyDescent="0.2">
      <c r="A15" s="29" t="s">
        <v>45</v>
      </c>
      <c r="B15" s="29"/>
      <c r="C15" s="16">
        <f t="shared" si="4"/>
        <v>38.590000000000003</v>
      </c>
      <c r="D15" s="30">
        <v>1</v>
      </c>
      <c r="E15" s="30">
        <v>0</v>
      </c>
      <c r="F15" s="33">
        <v>38.590000000000003</v>
      </c>
      <c r="G15" s="31">
        <v>-0.16</v>
      </c>
      <c r="H15" s="32">
        <f t="shared" si="1"/>
        <v>4.1461518528116094E-3</v>
      </c>
      <c r="I15" s="32">
        <f t="shared" si="2"/>
        <v>0.27480824047680763</v>
      </c>
      <c r="J15" s="33">
        <f t="shared" si="5"/>
        <v>10.604850000000008</v>
      </c>
      <c r="K15" s="33">
        <f t="shared" si="3"/>
        <v>10.604850000000008</v>
      </c>
      <c r="L15" s="30">
        <v>14</v>
      </c>
      <c r="M15" s="34">
        <f t="shared" si="6"/>
        <v>7.1428571428571425E-2</v>
      </c>
      <c r="N15" s="30">
        <v>0</v>
      </c>
      <c r="O15" s="35">
        <f t="shared" ref="O15:P15" si="23">D15/7</f>
        <v>0.14285714285714285</v>
      </c>
      <c r="P15" s="35">
        <f t="shared" si="23"/>
        <v>0</v>
      </c>
      <c r="Q15" s="30">
        <f t="shared" si="8"/>
        <v>0</v>
      </c>
      <c r="R15" s="30"/>
      <c r="S15" s="36" t="e">
        <v>#N/A</v>
      </c>
      <c r="T15" s="29">
        <v>900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109</v>
      </c>
      <c r="AB15" s="41">
        <f t="shared" si="11"/>
        <v>-0.48</v>
      </c>
      <c r="AC15" s="42">
        <v>0.42693749999999997</v>
      </c>
      <c r="AD15" s="40">
        <f t="shared" si="12"/>
        <v>-0.40985999999999995</v>
      </c>
      <c r="AE15" s="40">
        <v>-10.16</v>
      </c>
      <c r="AF15" s="40">
        <v>-11.46679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900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109</v>
      </c>
      <c r="AB16" s="41">
        <f t="shared" si="11"/>
        <v>-0.48</v>
      </c>
      <c r="AC16" s="42">
        <v>0.42693749999999997</v>
      </c>
      <c r="AD16" s="40">
        <f t="shared" si="12"/>
        <v>0</v>
      </c>
      <c r="AE16" s="40">
        <v>-10.16</v>
      </c>
      <c r="AF16" s="40">
        <v>-11.46679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900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109</v>
      </c>
      <c r="AB17" s="41">
        <f t="shared" si="11"/>
        <v>-0.48</v>
      </c>
      <c r="AC17" s="42">
        <v>0.42693749999999997</v>
      </c>
      <c r="AD17" s="40">
        <f t="shared" si="12"/>
        <v>0</v>
      </c>
      <c r="AE17" s="40">
        <v>-10.16</v>
      </c>
      <c r="AF17" s="40">
        <v>-11.46679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900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109</v>
      </c>
      <c r="AB18" s="41">
        <f t="shared" si="11"/>
        <v>-0.48</v>
      </c>
      <c r="AC18" s="42">
        <v>0.42693749999999997</v>
      </c>
      <c r="AD18" s="40">
        <f t="shared" si="12"/>
        <v>0</v>
      </c>
      <c r="AE18" s="40">
        <v>-10.16</v>
      </c>
      <c r="AF18" s="40">
        <v>-11.46679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900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109</v>
      </c>
      <c r="AB19" s="41">
        <f t="shared" si="11"/>
        <v>-0.48</v>
      </c>
      <c r="AC19" s="42">
        <v>0.42693749999999997</v>
      </c>
      <c r="AD19" s="40">
        <f t="shared" si="12"/>
        <v>0</v>
      </c>
      <c r="AE19" s="40">
        <v>-10.16</v>
      </c>
      <c r="AF19" s="40">
        <v>-11.46679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900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109</v>
      </c>
      <c r="AB20" s="41">
        <f t="shared" si="11"/>
        <v>-0.48</v>
      </c>
      <c r="AC20" s="42">
        <v>0.42693749999999997</v>
      </c>
      <c r="AD20" s="40">
        <f t="shared" si="12"/>
        <v>0</v>
      </c>
      <c r="AE20" s="40">
        <v>-10.16</v>
      </c>
      <c r="AF20" s="40">
        <v>-11.46679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900</v>
      </c>
      <c r="U21" s="37">
        <v>900</v>
      </c>
      <c r="V21" s="38" t="s">
        <v>114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109</v>
      </c>
      <c r="AB21" s="41">
        <f t="shared" si="11"/>
        <v>-0.48</v>
      </c>
      <c r="AC21" s="42">
        <v>0.42693749999999997</v>
      </c>
      <c r="AD21" s="40">
        <f t="shared" si="12"/>
        <v>0</v>
      </c>
      <c r="AE21" s="40">
        <v>-10.16</v>
      </c>
      <c r="AF21" s="40">
        <v>-11.46679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900</v>
      </c>
      <c r="U22" s="37">
        <v>900</v>
      </c>
      <c r="V22" s="38" t="s">
        <v>114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109</v>
      </c>
      <c r="AB22" s="41">
        <f t="shared" si="11"/>
        <v>-0.48</v>
      </c>
      <c r="AC22" s="42">
        <v>0.42693749999999997</v>
      </c>
      <c r="AD22" s="40">
        <f t="shared" si="12"/>
        <v>0</v>
      </c>
      <c r="AE22" s="40">
        <v>-10.16</v>
      </c>
      <c r="AF22" s="40">
        <v>-11.46679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1800</v>
      </c>
      <c r="U23" s="37" t="s">
        <v>33</v>
      </c>
      <c r="V23" s="38" t="s">
        <v>115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109</v>
      </c>
      <c r="AB23" s="41">
        <f t="shared" si="11"/>
        <v>-0.48</v>
      </c>
      <c r="AC23" s="42">
        <v>0.42693749999999997</v>
      </c>
      <c r="AD23" s="40">
        <f t="shared" si="12"/>
        <v>0</v>
      </c>
      <c r="AE23" s="40">
        <v>-10.16</v>
      </c>
      <c r="AF23" s="40">
        <v>-11.46679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1800</v>
      </c>
      <c r="U24" s="37" t="s">
        <v>33</v>
      </c>
      <c r="V24" s="38" t="s">
        <v>115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109</v>
      </c>
      <c r="AB24" s="41">
        <f t="shared" si="11"/>
        <v>-0.48</v>
      </c>
      <c r="AC24" s="42">
        <v>0.42693749999999997</v>
      </c>
      <c r="AD24" s="40">
        <f t="shared" si="12"/>
        <v>0</v>
      </c>
      <c r="AE24" s="40">
        <v>-10.16</v>
      </c>
      <c r="AF24" s="40">
        <v>-11.46679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1800</v>
      </c>
      <c r="U25" s="37">
        <v>900</v>
      </c>
      <c r="V25" s="38" t="s">
        <v>116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109</v>
      </c>
      <c r="AB25" s="41">
        <f t="shared" si="11"/>
        <v>-0.48</v>
      </c>
      <c r="AC25" s="42">
        <v>0.42693749999999997</v>
      </c>
      <c r="AD25" s="40">
        <f t="shared" si="12"/>
        <v>0</v>
      </c>
      <c r="AE25" s="40">
        <v>-10.16</v>
      </c>
      <c r="AF25" s="40">
        <v>-11.47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1800</v>
      </c>
      <c r="U26" s="37">
        <v>900</v>
      </c>
      <c r="V26" s="38" t="s">
        <v>116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109</v>
      </c>
      <c r="AB26" s="41">
        <f t="shared" si="11"/>
        <v>-0.48</v>
      </c>
      <c r="AC26" s="42">
        <v>0.42693749999999997</v>
      </c>
      <c r="AD26" s="40">
        <f t="shared" si="12"/>
        <v>0</v>
      </c>
      <c r="AE26" s="26">
        <v>-10.16</v>
      </c>
      <c r="AF26" s="26">
        <v>-11.46679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1800</v>
      </c>
      <c r="U27" s="37">
        <v>900</v>
      </c>
      <c r="V27" s="38" t="s">
        <v>117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109</v>
      </c>
      <c r="AB27" s="41">
        <f t="shared" si="11"/>
        <v>-0.48</v>
      </c>
      <c r="AC27" s="42">
        <v>0.42693749999999997</v>
      </c>
      <c r="AD27" s="40">
        <f t="shared" si="12"/>
        <v>0</v>
      </c>
      <c r="AE27" s="26">
        <v>-10.16</v>
      </c>
      <c r="AF27" s="26">
        <v>-11.46679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900</v>
      </c>
      <c r="U28" s="37">
        <v>900</v>
      </c>
      <c r="V28" s="38" t="s">
        <v>118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109</v>
      </c>
      <c r="AB28" s="41">
        <f t="shared" si="11"/>
        <v>-0.48</v>
      </c>
      <c r="AC28" s="42">
        <v>0.42693749999999997</v>
      </c>
      <c r="AD28" s="40">
        <f t="shared" si="12"/>
        <v>0</v>
      </c>
      <c r="AE28" s="26">
        <v>-10.16</v>
      </c>
      <c r="AF28" s="26">
        <v>-11.46679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109</v>
      </c>
      <c r="AB29" s="41">
        <f t="shared" si="11"/>
        <v>-0.48</v>
      </c>
      <c r="AC29" s="42">
        <v>0.42693749999999997</v>
      </c>
      <c r="AD29" s="40">
        <f t="shared" si="12"/>
        <v>0</v>
      </c>
      <c r="AE29" s="40">
        <v>-10.16</v>
      </c>
      <c r="AF29" s="26">
        <v>-11.46679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903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109</v>
      </c>
      <c r="AB30" s="41">
        <f t="shared" si="11"/>
        <v>-0.48</v>
      </c>
      <c r="AC30" s="42">
        <v>0.42693749999999997</v>
      </c>
      <c r="AD30" s="40">
        <f t="shared" si="12"/>
        <v>0</v>
      </c>
      <c r="AE30" s="26">
        <v>-10.16</v>
      </c>
      <c r="AF30" s="26">
        <v>-12.5426644</v>
      </c>
      <c r="AG30" s="26">
        <v>0</v>
      </c>
    </row>
    <row r="31" spans="1:33" ht="15.75" customHeight="1" x14ac:dyDescent="0.2">
      <c r="A31" s="15" t="s">
        <v>62</v>
      </c>
      <c r="B31" s="15"/>
      <c r="C31" s="16">
        <f t="shared" si="4"/>
        <v>38.590000000000003</v>
      </c>
      <c r="D31" s="17">
        <v>2</v>
      </c>
      <c r="E31" s="17">
        <v>0</v>
      </c>
      <c r="F31" s="18">
        <v>77.180000000000007</v>
      </c>
      <c r="G31" s="43">
        <v>0</v>
      </c>
      <c r="H31" s="32">
        <f t="shared" si="1"/>
        <v>0</v>
      </c>
      <c r="I31" s="32">
        <f t="shared" si="2"/>
        <v>0.24070939621663651</v>
      </c>
      <c r="J31" s="33">
        <f t="shared" si="5"/>
        <v>18.577951200000008</v>
      </c>
      <c r="K31" s="33">
        <f t="shared" si="3"/>
        <v>9.2889756000000041</v>
      </c>
      <c r="L31" s="17">
        <v>13</v>
      </c>
      <c r="M31" s="34">
        <f t="shared" si="6"/>
        <v>0.15384615384615385</v>
      </c>
      <c r="N31" s="17">
        <v>905</v>
      </c>
      <c r="O31" s="35">
        <f t="shared" ref="O31:P31" si="39">D31/7</f>
        <v>0.2857142857142857</v>
      </c>
      <c r="P31" s="35">
        <f t="shared" si="39"/>
        <v>0</v>
      </c>
      <c r="Q31" s="30">
        <f t="shared" si="8"/>
        <v>3167</v>
      </c>
      <c r="R31" s="30"/>
      <c r="S31" s="22">
        <v>4.4150110375275903E-3</v>
      </c>
      <c r="T31" s="15" t="s">
        <v>33</v>
      </c>
      <c r="U31" s="23" t="s">
        <v>33</v>
      </c>
      <c r="V31" s="1" t="s">
        <v>73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109</v>
      </c>
      <c r="AB31" s="41">
        <f t="shared" si="11"/>
        <v>-0.48</v>
      </c>
      <c r="AC31" s="28">
        <v>0.42693749999999997</v>
      </c>
      <c r="AD31" s="40">
        <f t="shared" si="12"/>
        <v>-0.81971999999999989</v>
      </c>
      <c r="AE31" s="44">
        <v>-10.56</v>
      </c>
      <c r="AF31" s="44">
        <v>-12.5426644</v>
      </c>
      <c r="AG31" s="26">
        <v>0</v>
      </c>
    </row>
    <row r="32" spans="1:33" ht="15.75" customHeight="1" x14ac:dyDescent="0.2">
      <c r="A32" s="15" t="s">
        <v>63</v>
      </c>
      <c r="B32" s="15"/>
      <c r="C32" s="16">
        <f t="shared" si="4"/>
        <v>38.590000000000003</v>
      </c>
      <c r="D32" s="17">
        <v>4</v>
      </c>
      <c r="E32" s="17">
        <v>1</v>
      </c>
      <c r="F32" s="18">
        <v>154.36000000000001</v>
      </c>
      <c r="G32" s="18">
        <v>-0.24</v>
      </c>
      <c r="H32" s="32">
        <f t="shared" si="1"/>
        <v>1.5548069448043532E-3</v>
      </c>
      <c r="I32" s="32">
        <f t="shared" si="2"/>
        <v>0.23915458927183211</v>
      </c>
      <c r="J32" s="33">
        <f t="shared" si="5"/>
        <v>36.915902400000007</v>
      </c>
      <c r="K32" s="33">
        <f t="shared" si="3"/>
        <v>9.2289756000000018</v>
      </c>
      <c r="L32" s="17">
        <v>31</v>
      </c>
      <c r="M32" s="34">
        <f t="shared" si="6"/>
        <v>0.12903225806451613</v>
      </c>
      <c r="N32" s="17">
        <v>897</v>
      </c>
      <c r="O32" s="35">
        <f t="shared" ref="O32:P32" si="40">D32/7</f>
        <v>0.5714285714285714</v>
      </c>
      <c r="P32" s="35">
        <f t="shared" si="40"/>
        <v>0.14285714285714285</v>
      </c>
      <c r="Q32" s="30">
        <f t="shared" si="8"/>
        <v>1255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2.222222222222222E-2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>
        <f ca="1">IFERROR(__xludf.DUMMYFUNCTION("IFERROR(VLOOKUP($B$2,IMPORTRANGE(""https://docs.google.com/spreadsheets/d/1KiWZV1ko8G7lnRucBRBd29jj3Be6ltMfljMDqzOkQmI/edit#gid=1381463014"",""Lookup!A:D""),3,FALSE),"""")"),900)</f>
        <v>900</v>
      </c>
      <c r="V32" s="1" t="str">
        <f ca="1">IFERROR(__xludf.DUMMYFUNCTION("IFERROR(VLOOKUP($B$2,IMPORTRANGE(""https://docs.google.com/spreadsheets/d/1KiWZV1ko8G7lnRucBRBd29jj3Be6ltMfljMDqzOkQmI/edit#gid=1381463014"",""Lookup!A:D""),2,FALSE),"""")"),"| AGL212  - 900 units 07/01")</f>
        <v>| AGL212  - 900 units 07/01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109</v>
      </c>
      <c r="AB32" s="41">
        <f t="shared" si="11"/>
        <v>-0.48</v>
      </c>
      <c r="AC32" s="28">
        <v>0.42693749999999997</v>
      </c>
      <c r="AD32" s="40">
        <f t="shared" si="12"/>
        <v>-1.6394399999999998</v>
      </c>
      <c r="AE32" s="26">
        <v>-10.56</v>
      </c>
      <c r="AF32" s="26">
        <v>-12.5426644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1:33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1:33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1:33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1:33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1:33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1:33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1:33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1:33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1:33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22.6640625" customWidth="1"/>
    <col min="21" max="21" width="24.83203125" customWidth="1"/>
    <col min="22" max="22" width="21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Info!B1:BJ5000""),3,FALSE),"""")"),"Booster Cables in Carry Bag 2 Gauge 20 Foot 500 Amps")</f>
        <v>Booster Cables in Carry Bag 2 Gauge 20 Foot 500 Amps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Info!B1:BJ5000""),2,FALSE),"""")"),"B01BX1GRJM")</f>
        <v>B01BX1GRJM</v>
      </c>
      <c r="B2" s="3" t="s">
        <v>119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46.5" customHeight="1" x14ac:dyDescent="0.2">
      <c r="A3" s="56" t="s">
        <v>31</v>
      </c>
      <c r="B3" s="57"/>
      <c r="C3" s="4">
        <f>((AE32+AF32)/0.85)*-1</f>
        <v>21.521764705882234</v>
      </c>
      <c r="D3" s="5">
        <f>SUM(D4:D99692)</f>
        <v>358</v>
      </c>
      <c r="E3" s="5"/>
      <c r="F3" s="6">
        <f t="shared" ref="F3:G3" si="0">SUM(F4:F99692)</f>
        <v>13453.15</v>
      </c>
      <c r="G3" s="6">
        <f t="shared" si="0"/>
        <v>-1.2600000000000002</v>
      </c>
      <c r="H3" s="7">
        <f t="shared" ref="H3:H32" si="1">G3/F3*-1</f>
        <v>9.3658362539628286E-5</v>
      </c>
      <c r="I3" s="8">
        <f t="shared" ref="I3:I32" si="2">J3/F3</f>
        <v>0.3416896411814842</v>
      </c>
      <c r="J3" s="6">
        <f>SUM(J4:J99692)</f>
        <v>4596.8019962606841</v>
      </c>
      <c r="K3" s="6">
        <f t="shared" ref="K3:K32" si="3">J3/D3</f>
        <v>12.840229039834313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4 - June
4 - July
4.5 - Aug
4.5 - Sept
2.5 - Oct
3 - Nov
4 - Dec
4 - Jan
2 - Feb")</f>
        <v>2 - March
2 - April
2 - May
4 - June
4 - July
4.5 - Aug
4.5 - Sept
2.5 - Oct
3 - Nov
4 - Dec
4 -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QTY-100")</f>
        <v>US QTY-100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SUM(W4:W99692)</f>
        <v>2</v>
      </c>
      <c r="X3" s="7">
        <f>W3/D3</f>
        <v>5.5865921787709499E-3</v>
      </c>
      <c r="Y3" s="6"/>
      <c r="Z3" s="5"/>
      <c r="AA3" s="5"/>
      <c r="AB3" s="5"/>
      <c r="AC3" s="5"/>
      <c r="AD3" s="6">
        <f>SUM(AD4:AD99692)</f>
        <v>-125.08246527777771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Info!B2:BZ3000""),37,FALSE)),"""")*-1"),-11.4134999999999)</f>
        <v>-11.4134999999999</v>
      </c>
      <c r="AG3" s="6">
        <f>SUM(AG4:AG99692)</f>
        <v>0</v>
      </c>
    </row>
    <row r="4" spans="1:33" ht="15.75" customHeight="1" x14ac:dyDescent="0.2">
      <c r="A4" s="15" t="s">
        <v>32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604</v>
      </c>
      <c r="U4" s="23">
        <v>304</v>
      </c>
      <c r="V4" s="24" t="s">
        <v>120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-11.042307692307691</v>
      </c>
      <c r="AG4" s="26">
        <v>0</v>
      </c>
    </row>
    <row r="5" spans="1:33" ht="15.75" customHeight="1" x14ac:dyDescent="0.2">
      <c r="A5" s="29" t="s">
        <v>34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604</v>
      </c>
      <c r="U5" s="37">
        <v>304</v>
      </c>
      <c r="V5" s="38" t="s">
        <v>121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-11.042307692307691</v>
      </c>
      <c r="AG5" s="40">
        <v>0</v>
      </c>
    </row>
    <row r="6" spans="1:33" ht="15.75" customHeight="1" x14ac:dyDescent="0.2">
      <c r="A6" s="29" t="s">
        <v>35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-11.042307692307691</v>
      </c>
      <c r="AG6" s="40">
        <v>0</v>
      </c>
    </row>
    <row r="7" spans="1:33" ht="15.75" customHeight="1" x14ac:dyDescent="0.2">
      <c r="A7" s="29" t="s">
        <v>37</v>
      </c>
      <c r="B7" s="29" t="s">
        <v>78</v>
      </c>
      <c r="C7" s="16">
        <f t="shared" si="4"/>
        <v>37.44</v>
      </c>
      <c r="D7" s="30">
        <v>11</v>
      </c>
      <c r="E7" s="30">
        <v>0</v>
      </c>
      <c r="F7" s="31">
        <v>411.84</v>
      </c>
      <c r="G7" s="31">
        <v>0</v>
      </c>
      <c r="H7" s="32">
        <f t="shared" si="1"/>
        <v>0</v>
      </c>
      <c r="I7" s="32">
        <f t="shared" si="2"/>
        <v>0.36037125925697633</v>
      </c>
      <c r="J7" s="33">
        <f t="shared" si="5"/>
        <v>148.41529941239313</v>
      </c>
      <c r="K7" s="33">
        <f t="shared" si="3"/>
        <v>13.492299946581193</v>
      </c>
      <c r="L7" s="30">
        <v>53</v>
      </c>
      <c r="M7" s="34">
        <f t="shared" si="6"/>
        <v>0.20754716981132076</v>
      </c>
      <c r="N7" s="30">
        <v>190</v>
      </c>
      <c r="O7" s="35">
        <f t="shared" ref="O7:P7" si="15">D7/7</f>
        <v>1.5714285714285714</v>
      </c>
      <c r="P7" s="35">
        <f t="shared" si="15"/>
        <v>0</v>
      </c>
      <c r="Q7" s="30">
        <f t="shared" si="8"/>
        <v>120</v>
      </c>
      <c r="R7" s="30"/>
      <c r="S7" s="36">
        <v>1.47945205479452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55</v>
      </c>
      <c r="AB7" s="41">
        <f t="shared" si="11"/>
        <v>-0.69</v>
      </c>
      <c r="AC7" s="42">
        <v>0.25318287037037035</v>
      </c>
      <c r="AD7" s="40">
        <f t="shared" si="12"/>
        <v>-3.8433159722222214</v>
      </c>
      <c r="AE7" s="40">
        <v>-6.94</v>
      </c>
      <c r="AF7" s="40">
        <v>-11.042307692307691</v>
      </c>
      <c r="AG7" s="40">
        <v>0</v>
      </c>
    </row>
    <row r="8" spans="1:33" ht="15.75" customHeight="1" x14ac:dyDescent="0.2">
      <c r="A8" s="29" t="s">
        <v>38</v>
      </c>
      <c r="B8" s="29" t="s">
        <v>122</v>
      </c>
      <c r="C8" s="16">
        <f t="shared" si="4"/>
        <v>37.056666666666672</v>
      </c>
      <c r="D8" s="30">
        <v>21</v>
      </c>
      <c r="E8" s="30">
        <v>0</v>
      </c>
      <c r="F8" s="31">
        <v>778.19</v>
      </c>
      <c r="G8" s="31">
        <v>-0.02</v>
      </c>
      <c r="H8" s="32">
        <f t="shared" si="1"/>
        <v>2.5700664362173762E-5</v>
      </c>
      <c r="I8" s="32">
        <f t="shared" si="2"/>
        <v>0.35534286024835415</v>
      </c>
      <c r="J8" s="33">
        <f t="shared" si="5"/>
        <v>276.52426041666672</v>
      </c>
      <c r="K8" s="33">
        <f t="shared" si="3"/>
        <v>13.167821924603178</v>
      </c>
      <c r="L8" s="30">
        <v>109</v>
      </c>
      <c r="M8" s="34">
        <f t="shared" si="6"/>
        <v>0.19266055045871561</v>
      </c>
      <c r="N8" s="30">
        <v>170</v>
      </c>
      <c r="O8" s="35">
        <f t="shared" ref="O8:P8" si="16">D8/7</f>
        <v>3</v>
      </c>
      <c r="P8" s="35">
        <f t="shared" si="16"/>
        <v>0</v>
      </c>
      <c r="Q8" s="30">
        <f t="shared" si="8"/>
        <v>56</v>
      </c>
      <c r="R8" s="30"/>
      <c r="S8" s="36">
        <v>1.3947368421052599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55</v>
      </c>
      <c r="AB8" s="41">
        <f t="shared" si="11"/>
        <v>-0.69</v>
      </c>
      <c r="AC8" s="42">
        <v>0.25318287037037035</v>
      </c>
      <c r="AD8" s="40">
        <f t="shared" si="12"/>
        <v>-7.3372395833333321</v>
      </c>
      <c r="AE8" s="40">
        <v>-6.94</v>
      </c>
      <c r="AF8" s="40">
        <v>-11.04</v>
      </c>
      <c r="AG8" s="40">
        <v>0</v>
      </c>
    </row>
    <row r="9" spans="1:33" ht="15.75" customHeight="1" x14ac:dyDescent="0.2">
      <c r="A9" s="29" t="s">
        <v>39</v>
      </c>
      <c r="B9" s="29" t="s">
        <v>123</v>
      </c>
      <c r="C9" s="16">
        <f t="shared" si="4"/>
        <v>36.387222222222228</v>
      </c>
      <c r="D9" s="30">
        <v>18</v>
      </c>
      <c r="E9" s="30">
        <v>0</v>
      </c>
      <c r="F9" s="31">
        <v>654.97000000000014</v>
      </c>
      <c r="G9" s="31">
        <v>-0.08</v>
      </c>
      <c r="H9" s="32">
        <f t="shared" si="1"/>
        <v>1.2214299891598085E-4</v>
      </c>
      <c r="I9" s="32">
        <f t="shared" si="2"/>
        <v>0.33604130870351107</v>
      </c>
      <c r="J9" s="33">
        <f t="shared" si="5"/>
        <v>220.0969759615387</v>
      </c>
      <c r="K9" s="33">
        <f t="shared" si="3"/>
        <v>12.227609775641039</v>
      </c>
      <c r="L9" s="30">
        <v>131</v>
      </c>
      <c r="M9" s="34">
        <f t="shared" si="6"/>
        <v>0.13740458015267176</v>
      </c>
      <c r="N9" s="30">
        <v>149</v>
      </c>
      <c r="O9" s="35">
        <f t="shared" ref="O9:P9" si="17">D9/7</f>
        <v>2.5714285714285716</v>
      </c>
      <c r="P9" s="35">
        <f t="shared" si="17"/>
        <v>0</v>
      </c>
      <c r="Q9" s="30">
        <f t="shared" si="8"/>
        <v>57</v>
      </c>
      <c r="R9" s="30"/>
      <c r="S9" s="36">
        <v>1.9310344827586201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55</v>
      </c>
      <c r="AB9" s="41">
        <f t="shared" si="11"/>
        <v>-0.69</v>
      </c>
      <c r="AC9" s="42">
        <v>0.25318287037037035</v>
      </c>
      <c r="AD9" s="40">
        <f t="shared" si="12"/>
        <v>-6.2890624999999991</v>
      </c>
      <c r="AE9" s="40">
        <v>-6.94</v>
      </c>
      <c r="AF9" s="40">
        <v>-11.407692307692299</v>
      </c>
      <c r="AG9" s="40">
        <v>0</v>
      </c>
    </row>
    <row r="10" spans="1:33" ht="15.75" customHeight="1" x14ac:dyDescent="0.2">
      <c r="A10" s="29" t="s">
        <v>40</v>
      </c>
      <c r="B10" s="29" t="s">
        <v>124</v>
      </c>
      <c r="C10" s="16">
        <f t="shared" si="4"/>
        <v>36.54451612903226</v>
      </c>
      <c r="D10" s="30">
        <v>31</v>
      </c>
      <c r="E10" s="30">
        <v>0</v>
      </c>
      <c r="F10" s="31">
        <v>1132.8800000000001</v>
      </c>
      <c r="G10" s="31">
        <v>-0.05</v>
      </c>
      <c r="H10" s="32">
        <f t="shared" si="1"/>
        <v>4.4135301179295245E-5</v>
      </c>
      <c r="I10" s="32">
        <f t="shared" si="2"/>
        <v>0.33833095761871895</v>
      </c>
      <c r="J10" s="33">
        <f t="shared" si="5"/>
        <v>383.28837526709435</v>
      </c>
      <c r="K10" s="33">
        <f t="shared" si="3"/>
        <v>12.364141137648206</v>
      </c>
      <c r="L10" s="30">
        <v>135</v>
      </c>
      <c r="M10" s="34">
        <f t="shared" si="6"/>
        <v>0.22962962962962963</v>
      </c>
      <c r="N10" s="30">
        <v>122</v>
      </c>
      <c r="O10" s="35">
        <f t="shared" ref="O10:P10" si="18">D10/7</f>
        <v>4.4285714285714288</v>
      </c>
      <c r="P10" s="35">
        <f t="shared" si="18"/>
        <v>0</v>
      </c>
      <c r="Q10" s="30">
        <f t="shared" si="8"/>
        <v>27</v>
      </c>
      <c r="R10" s="30"/>
      <c r="S10" s="36">
        <v>2.4751381215469599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55</v>
      </c>
      <c r="AB10" s="41">
        <f t="shared" si="11"/>
        <v>-0.69</v>
      </c>
      <c r="AC10" s="42">
        <v>0.25318287037037035</v>
      </c>
      <c r="AD10" s="40">
        <f t="shared" si="12"/>
        <v>-10.831163194444443</v>
      </c>
      <c r="AE10" s="40">
        <v>-6.94</v>
      </c>
      <c r="AF10" s="40">
        <v>-11.407692307692299</v>
      </c>
      <c r="AG10" s="40">
        <v>0</v>
      </c>
    </row>
    <row r="11" spans="1:33" ht="15.75" customHeight="1" x14ac:dyDescent="0.2">
      <c r="A11" s="29" t="s">
        <v>41</v>
      </c>
      <c r="B11" s="29" t="s">
        <v>80</v>
      </c>
      <c r="C11" s="16">
        <f t="shared" si="4"/>
        <v>36.959000000000003</v>
      </c>
      <c r="D11" s="30">
        <v>20</v>
      </c>
      <c r="E11" s="30">
        <v>0</v>
      </c>
      <c r="F11" s="31">
        <v>739.18000000000006</v>
      </c>
      <c r="G11" s="31">
        <v>-0.22000000000000003</v>
      </c>
      <c r="H11" s="32">
        <f t="shared" si="1"/>
        <v>2.9762710030033283E-4</v>
      </c>
      <c r="I11" s="32">
        <f t="shared" si="2"/>
        <v>0.34381518253190257</v>
      </c>
      <c r="J11" s="33">
        <f t="shared" si="5"/>
        <v>254.14130662393177</v>
      </c>
      <c r="K11" s="33">
        <f t="shared" si="3"/>
        <v>12.707065331196588</v>
      </c>
      <c r="L11" s="30">
        <v>135</v>
      </c>
      <c r="M11" s="34">
        <f t="shared" si="6"/>
        <v>0.14814814814814814</v>
      </c>
      <c r="N11" s="30">
        <v>92</v>
      </c>
      <c r="O11" s="35">
        <f t="shared" ref="O11:P11" si="19">D11/7</f>
        <v>2.8571428571428572</v>
      </c>
      <c r="P11" s="35">
        <f t="shared" si="19"/>
        <v>0</v>
      </c>
      <c r="Q11" s="30">
        <f t="shared" si="8"/>
        <v>32</v>
      </c>
      <c r="R11" s="30"/>
      <c r="S11" s="36">
        <v>1.69411764705882</v>
      </c>
      <c r="T11" s="29">
        <v>120</v>
      </c>
      <c r="U11" s="37" t="s">
        <v>33</v>
      </c>
      <c r="V11" s="38" t="s">
        <v>33</v>
      </c>
      <c r="W11" s="29">
        <v>1</v>
      </c>
      <c r="X11" s="39">
        <f t="shared" si="9"/>
        <v>0.05</v>
      </c>
      <c r="Y11" s="40">
        <f t="shared" si="10"/>
        <v>0.22000000000000003</v>
      </c>
      <c r="Z11" s="29">
        <v>0</v>
      </c>
      <c r="AA11" s="29" t="s">
        <v>55</v>
      </c>
      <c r="AB11" s="41">
        <f t="shared" si="11"/>
        <v>-0.69</v>
      </c>
      <c r="AC11" s="42">
        <v>0.25318287037037035</v>
      </c>
      <c r="AD11" s="40">
        <f t="shared" si="12"/>
        <v>-6.9878472222222214</v>
      </c>
      <c r="AE11" s="40">
        <v>-6.94</v>
      </c>
      <c r="AF11" s="40">
        <v>-11.407692307692299</v>
      </c>
      <c r="AG11" s="40">
        <v>0</v>
      </c>
    </row>
    <row r="12" spans="1:33" ht="15.75" customHeight="1" x14ac:dyDescent="0.2">
      <c r="A12" s="29" t="s">
        <v>42</v>
      </c>
      <c r="B12" s="29" t="s">
        <v>80</v>
      </c>
      <c r="C12" s="16">
        <f t="shared" si="4"/>
        <v>37.856666666666669</v>
      </c>
      <c r="D12" s="30">
        <v>15</v>
      </c>
      <c r="E12" s="30">
        <v>0</v>
      </c>
      <c r="F12" s="31">
        <v>567.85</v>
      </c>
      <c r="G12" s="31">
        <v>-0.18</v>
      </c>
      <c r="H12" s="32">
        <f t="shared" si="1"/>
        <v>3.1698511930967682E-4</v>
      </c>
      <c r="I12" s="32">
        <f t="shared" si="2"/>
        <v>0.35579154700704207</v>
      </c>
      <c r="J12" s="33">
        <f t="shared" si="5"/>
        <v>202.03622996794886</v>
      </c>
      <c r="K12" s="33">
        <f t="shared" si="3"/>
        <v>13.469081997863258</v>
      </c>
      <c r="L12" s="30">
        <v>107</v>
      </c>
      <c r="M12" s="34">
        <f t="shared" si="6"/>
        <v>0.14018691588785046</v>
      </c>
      <c r="N12" s="30">
        <v>75</v>
      </c>
      <c r="O12" s="35">
        <f t="shared" ref="O12:P12" si="20">D12/7</f>
        <v>2.1428571428571428</v>
      </c>
      <c r="P12" s="35">
        <f t="shared" si="20"/>
        <v>0</v>
      </c>
      <c r="Q12" s="30">
        <f t="shared" si="8"/>
        <v>35</v>
      </c>
      <c r="R12" s="30"/>
      <c r="S12" s="36">
        <v>1.7490494296577901</v>
      </c>
      <c r="T12" s="29">
        <v>120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55</v>
      </c>
      <c r="AB12" s="41">
        <f t="shared" si="11"/>
        <v>-0.69</v>
      </c>
      <c r="AC12" s="42">
        <v>0.25318287037037035</v>
      </c>
      <c r="AD12" s="40">
        <f t="shared" si="12"/>
        <v>-5.2408854166666661</v>
      </c>
      <c r="AE12" s="40">
        <v>-6.94</v>
      </c>
      <c r="AF12" s="40">
        <v>-11.407692307692299</v>
      </c>
      <c r="AG12" s="40">
        <v>0</v>
      </c>
    </row>
    <row r="13" spans="1:33" ht="15.75" customHeight="1" x14ac:dyDescent="0.2">
      <c r="A13" s="29" t="s">
        <v>43</v>
      </c>
      <c r="B13" s="29" t="s">
        <v>80</v>
      </c>
      <c r="C13" s="16">
        <f t="shared" si="4"/>
        <v>37.711212121212121</v>
      </c>
      <c r="D13" s="30">
        <v>33</v>
      </c>
      <c r="E13" s="30">
        <v>0</v>
      </c>
      <c r="F13" s="33">
        <v>1244.47</v>
      </c>
      <c r="G13" s="31">
        <v>-0.08</v>
      </c>
      <c r="H13" s="32">
        <f t="shared" si="1"/>
        <v>6.4284394159762795E-5</v>
      </c>
      <c r="I13" s="32">
        <f t="shared" si="2"/>
        <v>0.3490397937140578</v>
      </c>
      <c r="J13" s="33">
        <f t="shared" si="5"/>
        <v>434.36955208333353</v>
      </c>
      <c r="K13" s="33">
        <f t="shared" si="3"/>
        <v>13.162713699494956</v>
      </c>
      <c r="L13" s="30">
        <v>77</v>
      </c>
      <c r="M13" s="34">
        <f t="shared" si="6"/>
        <v>0.42857142857142855</v>
      </c>
      <c r="N13" s="30">
        <v>49</v>
      </c>
      <c r="O13" s="35">
        <f t="shared" ref="O13:P13" si="21">D13/7</f>
        <v>4.7142857142857144</v>
      </c>
      <c r="P13" s="35">
        <f t="shared" si="21"/>
        <v>0</v>
      </c>
      <c r="Q13" s="30">
        <f t="shared" si="8"/>
        <v>10</v>
      </c>
      <c r="R13" s="30"/>
      <c r="S13" s="36">
        <v>1.9359999999999999</v>
      </c>
      <c r="T13" s="29">
        <v>120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55</v>
      </c>
      <c r="AB13" s="41">
        <f t="shared" si="11"/>
        <v>-0.69</v>
      </c>
      <c r="AC13" s="42">
        <v>0.25318287037037035</v>
      </c>
      <c r="AD13" s="40">
        <f t="shared" si="12"/>
        <v>-11.529947916666664</v>
      </c>
      <c r="AE13" s="40">
        <v>-6.94</v>
      </c>
      <c r="AF13" s="40">
        <v>-11.6</v>
      </c>
      <c r="AG13" s="40">
        <v>0</v>
      </c>
    </row>
    <row r="14" spans="1:33" ht="15.75" customHeight="1" x14ac:dyDescent="0.2">
      <c r="A14" s="29" t="s">
        <v>44</v>
      </c>
      <c r="B14" s="29" t="s">
        <v>80</v>
      </c>
      <c r="C14" s="16">
        <f t="shared" si="4"/>
        <v>39.182499999999997</v>
      </c>
      <c r="D14" s="30">
        <v>20</v>
      </c>
      <c r="E14" s="30">
        <v>0</v>
      </c>
      <c r="F14" s="33">
        <v>783.65</v>
      </c>
      <c r="G14" s="31">
        <v>-0.08</v>
      </c>
      <c r="H14" s="32">
        <f t="shared" si="1"/>
        <v>1.0208639060805207E-4</v>
      </c>
      <c r="I14" s="32">
        <f t="shared" si="2"/>
        <v>0.36781044187810591</v>
      </c>
      <c r="J14" s="33">
        <f t="shared" si="5"/>
        <v>288.23465277777768</v>
      </c>
      <c r="K14" s="33">
        <f t="shared" si="3"/>
        <v>14.411732638888884</v>
      </c>
      <c r="L14" s="30">
        <v>99</v>
      </c>
      <c r="M14" s="34">
        <f t="shared" si="6"/>
        <v>0.20202020202020202</v>
      </c>
      <c r="N14" s="30">
        <v>25</v>
      </c>
      <c r="O14" s="35">
        <f t="shared" ref="O14:P14" si="22">D14/7</f>
        <v>2.8571428571428572</v>
      </c>
      <c r="P14" s="35">
        <f t="shared" si="22"/>
        <v>0</v>
      </c>
      <c r="Q14" s="30">
        <f t="shared" si="8"/>
        <v>8</v>
      </c>
      <c r="R14" s="30"/>
      <c r="S14" s="36">
        <v>3.6923076923076898</v>
      </c>
      <c r="T14" s="29">
        <v>120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55</v>
      </c>
      <c r="AB14" s="41">
        <f t="shared" si="11"/>
        <v>-0.69</v>
      </c>
      <c r="AC14" s="42">
        <v>0.25318287037037035</v>
      </c>
      <c r="AD14" s="40">
        <f t="shared" si="12"/>
        <v>-6.9878472222222214</v>
      </c>
      <c r="AE14" s="40">
        <v>-6.94</v>
      </c>
      <c r="AF14" s="40">
        <v>-11.6</v>
      </c>
      <c r="AG14" s="40">
        <v>0</v>
      </c>
    </row>
    <row r="15" spans="1:33" ht="15.75" customHeight="1" x14ac:dyDescent="0.2">
      <c r="A15" s="29" t="s">
        <v>45</v>
      </c>
      <c r="B15" s="29" t="s">
        <v>72</v>
      </c>
      <c r="C15" s="16">
        <f t="shared" si="4"/>
        <v>39.08</v>
      </c>
      <c r="D15" s="30">
        <v>17</v>
      </c>
      <c r="E15" s="30">
        <v>1</v>
      </c>
      <c r="F15" s="33">
        <v>664.36</v>
      </c>
      <c r="G15" s="31">
        <v>-0.06</v>
      </c>
      <c r="H15" s="32">
        <f t="shared" si="1"/>
        <v>9.0312481184899745E-5</v>
      </c>
      <c r="I15" s="32">
        <f t="shared" si="2"/>
        <v>0.36297538963982046</v>
      </c>
      <c r="J15" s="33">
        <f t="shared" si="5"/>
        <v>241.14632986111113</v>
      </c>
      <c r="K15" s="33">
        <f t="shared" si="3"/>
        <v>14.185078227124183</v>
      </c>
      <c r="L15" s="30">
        <v>100</v>
      </c>
      <c r="M15" s="34">
        <f t="shared" si="6"/>
        <v>0.17</v>
      </c>
      <c r="N15" s="30">
        <v>1</v>
      </c>
      <c r="O15" s="35">
        <f t="shared" ref="O15:P15" si="23">D15/7</f>
        <v>2.4285714285714284</v>
      </c>
      <c r="P15" s="35">
        <f t="shared" si="23"/>
        <v>0.14285714285714285</v>
      </c>
      <c r="Q15" s="30">
        <f t="shared" si="8"/>
        <v>0</v>
      </c>
      <c r="R15" s="30"/>
      <c r="S15" s="36">
        <v>6.6428571428571397</v>
      </c>
      <c r="T15" s="29">
        <v>120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55</v>
      </c>
      <c r="AB15" s="41">
        <f t="shared" si="11"/>
        <v>-0.69</v>
      </c>
      <c r="AC15" s="42">
        <v>0.25318287037037035</v>
      </c>
      <c r="AD15" s="40">
        <f t="shared" si="12"/>
        <v>-5.9396701388888875</v>
      </c>
      <c r="AE15" s="40">
        <v>-6.94</v>
      </c>
      <c r="AF15" s="40">
        <v>-11.74</v>
      </c>
      <c r="AG15" s="40">
        <v>0</v>
      </c>
    </row>
    <row r="16" spans="1:33" ht="15.75" customHeight="1" x14ac:dyDescent="0.2">
      <c r="A16" s="29" t="s">
        <v>46</v>
      </c>
      <c r="B16" s="29"/>
      <c r="C16" s="16">
        <f t="shared" si="4"/>
        <v>38.42</v>
      </c>
      <c r="D16" s="30">
        <v>1</v>
      </c>
      <c r="E16" s="30">
        <v>0</v>
      </c>
      <c r="F16" s="33">
        <v>38.42</v>
      </c>
      <c r="G16" s="31">
        <v>0</v>
      </c>
      <c r="H16" s="32">
        <f t="shared" si="1"/>
        <v>0</v>
      </c>
      <c r="I16" s="32">
        <f t="shared" si="2"/>
        <v>0.35470087555671237</v>
      </c>
      <c r="J16" s="33">
        <f t="shared" si="5"/>
        <v>13.62760763888889</v>
      </c>
      <c r="K16" s="33">
        <f t="shared" si="3"/>
        <v>13.62760763888889</v>
      </c>
      <c r="L16" s="30">
        <v>87</v>
      </c>
      <c r="M16" s="34">
        <f t="shared" si="6"/>
        <v>1.1494252873563218E-2</v>
      </c>
      <c r="N16" s="30">
        <v>0</v>
      </c>
      <c r="O16" s="35">
        <f t="shared" ref="O16:P16" si="24">D16/7</f>
        <v>0.14285714285714285</v>
      </c>
      <c r="P16" s="35">
        <f t="shared" si="24"/>
        <v>0</v>
      </c>
      <c r="Q16" s="30">
        <f t="shared" si="8"/>
        <v>0</v>
      </c>
      <c r="R16" s="30"/>
      <c r="S16" s="36" t="e">
        <v>#N/A</v>
      </c>
      <c r="T16" s="29">
        <v>120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55</v>
      </c>
      <c r="AB16" s="41">
        <f t="shared" si="11"/>
        <v>-0.69</v>
      </c>
      <c r="AC16" s="42">
        <v>0.25318287037037035</v>
      </c>
      <c r="AD16" s="40">
        <f t="shared" si="12"/>
        <v>-0.34939236111111105</v>
      </c>
      <c r="AE16" s="40">
        <v>-6.94</v>
      </c>
      <c r="AF16" s="40">
        <v>-11.74</v>
      </c>
      <c r="AG16" s="40">
        <v>0</v>
      </c>
    </row>
    <row r="17" spans="1:33" ht="15.75" customHeight="1" x14ac:dyDescent="0.2">
      <c r="A17" s="29" t="s">
        <v>47</v>
      </c>
      <c r="B17" s="29" t="s">
        <v>125</v>
      </c>
      <c r="C17" s="16">
        <f t="shared" si="4"/>
        <v>40.61</v>
      </c>
      <c r="D17" s="30">
        <v>4</v>
      </c>
      <c r="E17" s="30">
        <v>0</v>
      </c>
      <c r="F17" s="33">
        <v>162.44</v>
      </c>
      <c r="G17" s="31">
        <v>0</v>
      </c>
      <c r="H17" s="32">
        <f t="shared" si="1"/>
        <v>0</v>
      </c>
      <c r="I17" s="32">
        <f t="shared" si="2"/>
        <v>0.38141117062026303</v>
      </c>
      <c r="J17" s="33">
        <f t="shared" si="5"/>
        <v>61.956430555555528</v>
      </c>
      <c r="K17" s="33">
        <f t="shared" si="3"/>
        <v>15.489107638888882</v>
      </c>
      <c r="L17" s="30">
        <v>78</v>
      </c>
      <c r="M17" s="34">
        <f t="shared" si="6"/>
        <v>5.128205128205128E-2</v>
      </c>
      <c r="N17" s="30">
        <v>162</v>
      </c>
      <c r="O17" s="35">
        <f t="shared" ref="O17:P17" si="25">D17/7</f>
        <v>0.5714285714285714</v>
      </c>
      <c r="P17" s="35">
        <f t="shared" si="25"/>
        <v>0</v>
      </c>
      <c r="Q17" s="30">
        <f t="shared" si="8"/>
        <v>283</v>
      </c>
      <c r="R17" s="30"/>
      <c r="S17" s="36">
        <v>1.8706467661691499</v>
      </c>
      <c r="T17" s="29">
        <v>120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55</v>
      </c>
      <c r="AB17" s="41">
        <f t="shared" si="11"/>
        <v>-0.69</v>
      </c>
      <c r="AC17" s="42">
        <v>0.25318287037037035</v>
      </c>
      <c r="AD17" s="40">
        <f t="shared" si="12"/>
        <v>-1.3975694444444442</v>
      </c>
      <c r="AE17" s="40">
        <v>-6.94</v>
      </c>
      <c r="AF17" s="40">
        <v>-11.74</v>
      </c>
      <c r="AG17" s="40">
        <v>0</v>
      </c>
    </row>
    <row r="18" spans="1:33" ht="15.75" customHeight="1" x14ac:dyDescent="0.2">
      <c r="A18" s="29" t="s">
        <v>48</v>
      </c>
      <c r="B18" s="29" t="s">
        <v>126</v>
      </c>
      <c r="C18" s="16">
        <f t="shared" si="4"/>
        <v>38.323333333333338</v>
      </c>
      <c r="D18" s="30">
        <v>12</v>
      </c>
      <c r="E18" s="30">
        <v>0</v>
      </c>
      <c r="F18" s="33">
        <v>459.88000000000005</v>
      </c>
      <c r="G18" s="31">
        <v>-9.0000000000000011E-2</v>
      </c>
      <c r="H18" s="32">
        <f t="shared" si="1"/>
        <v>1.9570322692876404E-4</v>
      </c>
      <c r="I18" s="32">
        <f t="shared" si="2"/>
        <v>0.35325583123133575</v>
      </c>
      <c r="J18" s="33">
        <f t="shared" si="5"/>
        <v>162.45529166666671</v>
      </c>
      <c r="K18" s="33">
        <f t="shared" si="3"/>
        <v>13.537940972222225</v>
      </c>
      <c r="L18" s="30">
        <v>105</v>
      </c>
      <c r="M18" s="34">
        <f t="shared" si="6"/>
        <v>0.11428571428571428</v>
      </c>
      <c r="N18" s="30">
        <v>148</v>
      </c>
      <c r="O18" s="35">
        <f t="shared" ref="O18:P18" si="26">D18/7</f>
        <v>1.7142857142857142</v>
      </c>
      <c r="P18" s="35">
        <f t="shared" si="26"/>
        <v>0</v>
      </c>
      <c r="Q18" s="30">
        <f t="shared" si="8"/>
        <v>86</v>
      </c>
      <c r="R18" s="30"/>
      <c r="S18" s="36">
        <v>2.3832335329341299</v>
      </c>
      <c r="T18" s="29">
        <v>120</v>
      </c>
      <c r="U18" s="37">
        <v>0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55</v>
      </c>
      <c r="AB18" s="41">
        <f t="shared" si="11"/>
        <v>-0.69</v>
      </c>
      <c r="AC18" s="42">
        <v>0.25318287037037035</v>
      </c>
      <c r="AD18" s="40">
        <f t="shared" si="12"/>
        <v>-4.1927083333333321</v>
      </c>
      <c r="AE18" s="40">
        <v>-6.94</v>
      </c>
      <c r="AF18" s="40">
        <v>-11.74</v>
      </c>
      <c r="AG18" s="40">
        <v>0</v>
      </c>
    </row>
    <row r="19" spans="1:33" ht="15.75" customHeight="1" x14ac:dyDescent="0.2">
      <c r="A19" s="29" t="s">
        <v>49</v>
      </c>
      <c r="B19" s="29" t="s">
        <v>127</v>
      </c>
      <c r="C19" s="16">
        <f t="shared" si="4"/>
        <v>38.158571428571435</v>
      </c>
      <c r="D19" s="30">
        <v>21</v>
      </c>
      <c r="E19" s="30">
        <v>0</v>
      </c>
      <c r="F19" s="33">
        <v>801.33000000000015</v>
      </c>
      <c r="G19" s="31">
        <v>-0.02</v>
      </c>
      <c r="H19" s="32">
        <f t="shared" si="1"/>
        <v>2.4958506482972055E-5</v>
      </c>
      <c r="I19" s="32">
        <f t="shared" si="2"/>
        <v>0.3378648751658701</v>
      </c>
      <c r="J19" s="33">
        <f t="shared" si="5"/>
        <v>270.74126041666676</v>
      </c>
      <c r="K19" s="33">
        <f t="shared" si="3"/>
        <v>12.892440972222227</v>
      </c>
      <c r="L19" s="30">
        <v>103</v>
      </c>
      <c r="M19" s="34">
        <f t="shared" si="6"/>
        <v>0.20388349514563106</v>
      </c>
      <c r="N19" s="30">
        <v>131</v>
      </c>
      <c r="O19" s="35">
        <f t="shared" ref="O19:P19" si="27">D19/7</f>
        <v>3</v>
      </c>
      <c r="P19" s="35">
        <f t="shared" si="27"/>
        <v>0</v>
      </c>
      <c r="Q19" s="30">
        <f t="shared" si="8"/>
        <v>43</v>
      </c>
      <c r="R19" s="30"/>
      <c r="S19" s="36">
        <v>3.0613718411552302</v>
      </c>
      <c r="T19" s="29">
        <v>120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55</v>
      </c>
      <c r="AB19" s="41">
        <f t="shared" si="11"/>
        <v>-0.69</v>
      </c>
      <c r="AC19" s="42">
        <v>0.25318287037037035</v>
      </c>
      <c r="AD19" s="40">
        <f t="shared" si="12"/>
        <v>-7.3372395833333321</v>
      </c>
      <c r="AE19" s="40">
        <v>-6.94</v>
      </c>
      <c r="AF19" s="40">
        <v>-12.252000000000001</v>
      </c>
      <c r="AG19" s="40">
        <v>0</v>
      </c>
    </row>
    <row r="20" spans="1:33" ht="15.75" customHeight="1" x14ac:dyDescent="0.2">
      <c r="A20" s="29" t="s">
        <v>50</v>
      </c>
      <c r="B20" s="29" t="s">
        <v>126</v>
      </c>
      <c r="C20" s="16">
        <f t="shared" si="4"/>
        <v>37.81</v>
      </c>
      <c r="D20" s="30">
        <v>16</v>
      </c>
      <c r="E20" s="30">
        <v>0</v>
      </c>
      <c r="F20" s="33">
        <v>604.96</v>
      </c>
      <c r="G20" s="31">
        <v>-0.1</v>
      </c>
      <c r="H20" s="32">
        <f t="shared" si="1"/>
        <v>1.6530018513620734E-4</v>
      </c>
      <c r="I20" s="32">
        <f t="shared" si="2"/>
        <v>0.33300337579711409</v>
      </c>
      <c r="J20" s="33">
        <f t="shared" si="5"/>
        <v>201.45372222222215</v>
      </c>
      <c r="K20" s="33">
        <f t="shared" si="3"/>
        <v>12.590857638888885</v>
      </c>
      <c r="L20" s="30">
        <v>77</v>
      </c>
      <c r="M20" s="34">
        <f t="shared" si="6"/>
        <v>0.20779220779220781</v>
      </c>
      <c r="N20" s="30">
        <v>111</v>
      </c>
      <c r="O20" s="35">
        <f t="shared" ref="O20:P20" si="28">D20/7</f>
        <v>2.2857142857142856</v>
      </c>
      <c r="P20" s="35">
        <f t="shared" si="28"/>
        <v>0</v>
      </c>
      <c r="Q20" s="30">
        <f t="shared" si="8"/>
        <v>48</v>
      </c>
      <c r="R20" s="30"/>
      <c r="S20" s="36">
        <v>2.30150753768844</v>
      </c>
      <c r="T20" s="29">
        <v>120</v>
      </c>
      <c r="U20" s="37">
        <v>120</v>
      </c>
      <c r="V20" s="38" t="s">
        <v>128</v>
      </c>
      <c r="W20" s="29">
        <v>1</v>
      </c>
      <c r="X20" s="39">
        <f t="shared" si="9"/>
        <v>6.25E-2</v>
      </c>
      <c r="Y20" s="40">
        <f t="shared" si="10"/>
        <v>0.1</v>
      </c>
      <c r="Z20" s="29">
        <v>0</v>
      </c>
      <c r="AA20" s="29" t="s">
        <v>55</v>
      </c>
      <c r="AB20" s="41">
        <f t="shared" si="11"/>
        <v>-0.69</v>
      </c>
      <c r="AC20" s="42">
        <v>0.25318287037037035</v>
      </c>
      <c r="AD20" s="40">
        <f t="shared" si="12"/>
        <v>-5.5902777777777768</v>
      </c>
      <c r="AE20" s="40">
        <v>-6.94</v>
      </c>
      <c r="AF20" s="40">
        <v>-12.252000000000001</v>
      </c>
      <c r="AG20" s="40">
        <v>0</v>
      </c>
    </row>
    <row r="21" spans="1:33" ht="15.75" customHeight="1" x14ac:dyDescent="0.2">
      <c r="A21" s="29" t="s">
        <v>51</v>
      </c>
      <c r="B21" s="29" t="s">
        <v>80</v>
      </c>
      <c r="C21" s="16">
        <f t="shared" si="4"/>
        <v>37.254210526315795</v>
      </c>
      <c r="D21" s="30">
        <v>19</v>
      </c>
      <c r="E21" s="30">
        <v>0</v>
      </c>
      <c r="F21" s="33">
        <v>707.83</v>
      </c>
      <c r="G21" s="31">
        <v>-0.02</v>
      </c>
      <c r="H21" s="32">
        <f t="shared" si="1"/>
        <v>2.8255372052611501E-5</v>
      </c>
      <c r="I21" s="32">
        <f t="shared" si="2"/>
        <v>0.32542989861815541</v>
      </c>
      <c r="J21" s="33">
        <f t="shared" si="5"/>
        <v>230.34904513888895</v>
      </c>
      <c r="K21" s="33">
        <f t="shared" si="3"/>
        <v>12.123633954678366</v>
      </c>
      <c r="L21" s="30">
        <v>48</v>
      </c>
      <c r="M21" s="34">
        <f t="shared" si="6"/>
        <v>0.39583333333333331</v>
      </c>
      <c r="N21" s="30">
        <v>91</v>
      </c>
      <c r="O21" s="35">
        <f t="shared" ref="O21:P21" si="29">D21/7</f>
        <v>2.7142857142857144</v>
      </c>
      <c r="P21" s="35">
        <f t="shared" si="29"/>
        <v>0</v>
      </c>
      <c r="Q21" s="30">
        <f t="shared" si="8"/>
        <v>33</v>
      </c>
      <c r="R21" s="30"/>
      <c r="S21" s="36">
        <v>1.82539682539682</v>
      </c>
      <c r="T21" s="29">
        <v>120</v>
      </c>
      <c r="U21" s="37">
        <v>120</v>
      </c>
      <c r="V21" s="38" t="s">
        <v>128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55</v>
      </c>
      <c r="AB21" s="41">
        <f t="shared" si="11"/>
        <v>-0.69</v>
      </c>
      <c r="AC21" s="42">
        <v>0.25318287037037035</v>
      </c>
      <c r="AD21" s="40">
        <f t="shared" si="12"/>
        <v>-6.6384548611111098</v>
      </c>
      <c r="AE21" s="40">
        <v>-6.94</v>
      </c>
      <c r="AF21" s="40">
        <v>-12.252000000000001</v>
      </c>
      <c r="AG21" s="40">
        <v>0</v>
      </c>
    </row>
    <row r="22" spans="1:33" ht="15.75" customHeight="1" x14ac:dyDescent="0.2">
      <c r="A22" s="29" t="s">
        <v>52</v>
      </c>
      <c r="B22" s="29" t="s">
        <v>80</v>
      </c>
      <c r="C22" s="16">
        <f t="shared" si="4"/>
        <v>37.105000000000004</v>
      </c>
      <c r="D22" s="30">
        <v>6</v>
      </c>
      <c r="E22" s="30">
        <v>4</v>
      </c>
      <c r="F22" s="31">
        <v>222.63000000000002</v>
      </c>
      <c r="G22" s="31">
        <v>0</v>
      </c>
      <c r="H22" s="32">
        <f t="shared" si="1"/>
        <v>0</v>
      </c>
      <c r="I22" s="32">
        <f t="shared" si="2"/>
        <v>0.32334881118148195</v>
      </c>
      <c r="J22" s="33">
        <f t="shared" si="5"/>
        <v>71.987145833333329</v>
      </c>
      <c r="K22" s="33">
        <f t="shared" si="3"/>
        <v>11.997857638888888</v>
      </c>
      <c r="L22" s="30">
        <v>82</v>
      </c>
      <c r="M22" s="34">
        <f t="shared" si="6"/>
        <v>7.3170731707317069E-2</v>
      </c>
      <c r="N22" s="30">
        <v>79</v>
      </c>
      <c r="O22" s="35">
        <f t="shared" ref="O22:P22" si="30">D22/7</f>
        <v>0.8571428571428571</v>
      </c>
      <c r="P22" s="35">
        <f t="shared" si="30"/>
        <v>0.5714285714285714</v>
      </c>
      <c r="Q22" s="30">
        <f t="shared" si="8"/>
        <v>55</v>
      </c>
      <c r="R22" s="30"/>
      <c r="S22" s="36">
        <v>2.0894117647058801</v>
      </c>
      <c r="T22" s="29">
        <v>500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55</v>
      </c>
      <c r="AB22" s="41">
        <f t="shared" si="11"/>
        <v>-0.69</v>
      </c>
      <c r="AC22" s="42">
        <v>0.25318287037037035</v>
      </c>
      <c r="AD22" s="40">
        <f t="shared" si="12"/>
        <v>-2.0963541666666661</v>
      </c>
      <c r="AE22" s="40">
        <v>-6.94</v>
      </c>
      <c r="AF22" s="40">
        <v>-12.252000000000001</v>
      </c>
      <c r="AG22" s="40">
        <v>0</v>
      </c>
    </row>
    <row r="23" spans="1:33" ht="15.75" customHeight="1" x14ac:dyDescent="0.2">
      <c r="A23" s="29" t="s">
        <v>53</v>
      </c>
      <c r="B23" s="29" t="s">
        <v>80</v>
      </c>
      <c r="C23" s="16">
        <f t="shared" si="4"/>
        <v>37.088333333333338</v>
      </c>
      <c r="D23" s="30">
        <v>12</v>
      </c>
      <c r="E23" s="30">
        <v>0</v>
      </c>
      <c r="F23" s="33">
        <v>445.06000000000006</v>
      </c>
      <c r="G23" s="31">
        <v>0</v>
      </c>
      <c r="H23" s="32">
        <f t="shared" si="1"/>
        <v>0</v>
      </c>
      <c r="I23" s="32">
        <f t="shared" si="2"/>
        <v>0.32311214592788989</v>
      </c>
      <c r="J23" s="33">
        <f t="shared" si="5"/>
        <v>143.8042916666667</v>
      </c>
      <c r="K23" s="33">
        <f t="shared" si="3"/>
        <v>11.983690972222226</v>
      </c>
      <c r="L23" s="30">
        <v>93</v>
      </c>
      <c r="M23" s="34">
        <f t="shared" si="6"/>
        <v>0.12903225806451613</v>
      </c>
      <c r="N23" s="30">
        <v>68</v>
      </c>
      <c r="O23" s="35">
        <f t="shared" ref="O23:P23" si="31">D23/7</f>
        <v>1.7142857142857142</v>
      </c>
      <c r="P23" s="35">
        <f t="shared" si="31"/>
        <v>0</v>
      </c>
      <c r="Q23" s="30">
        <f t="shared" si="8"/>
        <v>39</v>
      </c>
      <c r="R23" s="30"/>
      <c r="S23" s="36">
        <v>2.1904761904761898</v>
      </c>
      <c r="T23" s="29">
        <v>500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55</v>
      </c>
      <c r="AB23" s="41">
        <f t="shared" si="11"/>
        <v>-0.69</v>
      </c>
      <c r="AC23" s="42">
        <v>0.25318287037037035</v>
      </c>
      <c r="AD23" s="40">
        <f t="shared" si="12"/>
        <v>-4.1927083333333321</v>
      </c>
      <c r="AE23" s="40">
        <v>-6.94</v>
      </c>
      <c r="AF23" s="40">
        <v>-12.252000000000001</v>
      </c>
      <c r="AG23" s="40">
        <v>0</v>
      </c>
    </row>
    <row r="24" spans="1:33" ht="15.75" customHeight="1" x14ac:dyDescent="0.2">
      <c r="A24" s="29" t="s">
        <v>54</v>
      </c>
      <c r="B24" s="29" t="s">
        <v>129</v>
      </c>
      <c r="C24" s="16">
        <f t="shared" si="4"/>
        <v>36.999090909090917</v>
      </c>
      <c r="D24" s="30">
        <v>11</v>
      </c>
      <c r="E24" s="30">
        <v>1</v>
      </c>
      <c r="F24" s="33">
        <v>406.99000000000007</v>
      </c>
      <c r="G24" s="33">
        <v>-0.02</v>
      </c>
      <c r="H24" s="32">
        <f t="shared" si="1"/>
        <v>4.9141256541929772E-5</v>
      </c>
      <c r="I24" s="32">
        <f t="shared" si="2"/>
        <v>0.32179214238133064</v>
      </c>
      <c r="J24" s="33">
        <f t="shared" si="5"/>
        <v>130.96618402777779</v>
      </c>
      <c r="K24" s="33">
        <f t="shared" si="3"/>
        <v>11.906016729797981</v>
      </c>
      <c r="L24" s="30">
        <v>68</v>
      </c>
      <c r="M24" s="34">
        <f t="shared" si="6"/>
        <v>0.16176470588235295</v>
      </c>
      <c r="N24" s="30">
        <v>56</v>
      </c>
      <c r="O24" s="35">
        <f t="shared" ref="O24:P24" si="32">D24/7</f>
        <v>1.5714285714285714</v>
      </c>
      <c r="P24" s="35">
        <f t="shared" si="32"/>
        <v>0.14285714285714285</v>
      </c>
      <c r="Q24" s="30">
        <f t="shared" si="8"/>
        <v>32</v>
      </c>
      <c r="R24" s="30"/>
      <c r="S24" s="36">
        <v>2.8185053380782898</v>
      </c>
      <c r="T24" s="29">
        <v>620</v>
      </c>
      <c r="U24" s="37">
        <v>120</v>
      </c>
      <c r="V24" s="38" t="s">
        <v>128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0.25318287037037035</v>
      </c>
      <c r="AD24" s="40">
        <f t="shared" si="12"/>
        <v>-3.8433159722222214</v>
      </c>
      <c r="AE24" s="40">
        <v>-6.94</v>
      </c>
      <c r="AF24" s="40">
        <v>-12.252000000000001</v>
      </c>
      <c r="AG24" s="40">
        <v>0</v>
      </c>
    </row>
    <row r="25" spans="1:33" ht="15.75" customHeight="1" x14ac:dyDescent="0.2">
      <c r="A25" s="29" t="s">
        <v>56</v>
      </c>
      <c r="B25" s="15" t="s">
        <v>130</v>
      </c>
      <c r="C25" s="16">
        <f t="shared" si="4"/>
        <v>37.054705882352941</v>
      </c>
      <c r="D25" s="30">
        <v>17</v>
      </c>
      <c r="E25" s="30">
        <v>0</v>
      </c>
      <c r="F25" s="33">
        <v>629.92999999999995</v>
      </c>
      <c r="G25" s="33">
        <v>-0.08</v>
      </c>
      <c r="H25" s="32">
        <f t="shared" si="1"/>
        <v>1.2699823789944916E-4</v>
      </c>
      <c r="I25" s="32">
        <f t="shared" si="2"/>
        <v>0.32256096687109836</v>
      </c>
      <c r="J25" s="33">
        <f t="shared" si="5"/>
        <v>203.19082986111098</v>
      </c>
      <c r="K25" s="33">
        <f t="shared" si="3"/>
        <v>11.95240175653594</v>
      </c>
      <c r="L25" s="30">
        <v>93</v>
      </c>
      <c r="M25" s="34">
        <f t="shared" si="6"/>
        <v>0.18279569892473119</v>
      </c>
      <c r="N25" s="30">
        <v>37</v>
      </c>
      <c r="O25" s="35">
        <f t="shared" ref="O25:P25" si="33">D25/7</f>
        <v>2.4285714285714284</v>
      </c>
      <c r="P25" s="35">
        <f t="shared" si="33"/>
        <v>0</v>
      </c>
      <c r="Q25" s="30">
        <f t="shared" si="8"/>
        <v>15</v>
      </c>
      <c r="R25" s="30"/>
      <c r="S25" s="36">
        <v>3.285714285714286</v>
      </c>
      <c r="T25" s="29">
        <v>920</v>
      </c>
      <c r="U25" s="37">
        <v>120</v>
      </c>
      <c r="V25" s="38" t="s">
        <v>128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0.25318287037037035</v>
      </c>
      <c r="AD25" s="40">
        <f t="shared" si="12"/>
        <v>-5.9396701388888875</v>
      </c>
      <c r="AE25" s="40">
        <v>-6.94</v>
      </c>
      <c r="AF25" s="40">
        <v>-12.25</v>
      </c>
      <c r="AG25" s="40">
        <v>0</v>
      </c>
    </row>
    <row r="26" spans="1:33" ht="15.75" customHeight="1" x14ac:dyDescent="0.2">
      <c r="A26" s="15" t="s">
        <v>57</v>
      </c>
      <c r="B26" s="15" t="s">
        <v>131</v>
      </c>
      <c r="C26" s="16">
        <f t="shared" si="4"/>
        <v>37.544615384615383</v>
      </c>
      <c r="D26" s="17">
        <v>13</v>
      </c>
      <c r="E26" s="17">
        <v>0</v>
      </c>
      <c r="F26" s="18">
        <v>488.08</v>
      </c>
      <c r="G26" s="18">
        <v>0</v>
      </c>
      <c r="H26" s="32">
        <f t="shared" si="1"/>
        <v>0</v>
      </c>
      <c r="I26" s="32">
        <f t="shared" si="2"/>
        <v>0.32911592219627017</v>
      </c>
      <c r="J26" s="33">
        <f t="shared" si="5"/>
        <v>160.63489930555554</v>
      </c>
      <c r="K26" s="33">
        <f t="shared" si="3"/>
        <v>12.356530715811964</v>
      </c>
      <c r="L26" s="17">
        <v>63</v>
      </c>
      <c r="M26" s="34">
        <f t="shared" si="6"/>
        <v>0.20634920634920634</v>
      </c>
      <c r="N26" s="17">
        <v>26</v>
      </c>
      <c r="O26" s="35">
        <f t="shared" ref="O26:P26" si="34">D26/7</f>
        <v>1.8571428571428572</v>
      </c>
      <c r="P26" s="35">
        <f t="shared" si="34"/>
        <v>0</v>
      </c>
      <c r="Q26" s="30">
        <f t="shared" si="8"/>
        <v>14</v>
      </c>
      <c r="R26" s="30"/>
      <c r="S26" s="22">
        <v>2.112094395280236</v>
      </c>
      <c r="T26" s="29">
        <v>920</v>
      </c>
      <c r="U26" s="37">
        <v>120</v>
      </c>
      <c r="V26" s="38" t="s">
        <v>128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0.25318287037037035</v>
      </c>
      <c r="AD26" s="40">
        <f t="shared" si="12"/>
        <v>-4.5421006944444438</v>
      </c>
      <c r="AE26" s="26">
        <v>-6.88</v>
      </c>
      <c r="AF26" s="26">
        <v>-12.327</v>
      </c>
      <c r="AG26" s="26">
        <v>0</v>
      </c>
    </row>
    <row r="27" spans="1:33" ht="15.75" customHeight="1" x14ac:dyDescent="0.2">
      <c r="A27" s="29" t="s">
        <v>58</v>
      </c>
      <c r="B27" s="29" t="s">
        <v>132</v>
      </c>
      <c r="C27" s="16">
        <f t="shared" si="4"/>
        <v>38.036923076923081</v>
      </c>
      <c r="D27" s="17">
        <v>13</v>
      </c>
      <c r="E27" s="17">
        <v>0</v>
      </c>
      <c r="F27" s="18">
        <v>494.48</v>
      </c>
      <c r="G27" s="18">
        <v>-0.08</v>
      </c>
      <c r="H27" s="32">
        <f t="shared" si="1"/>
        <v>1.6178611875101117E-4</v>
      </c>
      <c r="I27" s="32">
        <f t="shared" si="2"/>
        <v>0.31830488453639283</v>
      </c>
      <c r="J27" s="33">
        <f t="shared" si="5"/>
        <v>157.39539930555554</v>
      </c>
      <c r="K27" s="33">
        <f t="shared" si="3"/>
        <v>12.107338408119658</v>
      </c>
      <c r="L27" s="17">
        <v>52</v>
      </c>
      <c r="M27" s="34">
        <f t="shared" si="6"/>
        <v>0.25</v>
      </c>
      <c r="N27" s="17">
        <v>12</v>
      </c>
      <c r="O27" s="35">
        <f t="shared" ref="O27:P27" si="35">D27/7</f>
        <v>1.8571428571428572</v>
      </c>
      <c r="P27" s="35">
        <f t="shared" si="35"/>
        <v>0</v>
      </c>
      <c r="Q27" s="30">
        <f t="shared" si="8"/>
        <v>6</v>
      </c>
      <c r="R27" s="30"/>
      <c r="S27" s="22">
        <v>2.6315789473684208</v>
      </c>
      <c r="T27" s="29">
        <v>920</v>
      </c>
      <c r="U27" s="37">
        <v>120</v>
      </c>
      <c r="V27" s="38" t="s">
        <v>133</v>
      </c>
      <c r="W27" s="29">
        <v>0</v>
      </c>
      <c r="X27" s="39">
        <f t="shared" si="9"/>
        <v>0</v>
      </c>
      <c r="Y27" s="40">
        <f t="shared" si="10"/>
        <v>0</v>
      </c>
      <c r="Z27" s="29">
        <v>0</v>
      </c>
      <c r="AA27" s="29" t="s">
        <v>55</v>
      </c>
      <c r="AB27" s="41">
        <f t="shared" si="11"/>
        <v>-0.69</v>
      </c>
      <c r="AC27" s="42">
        <v>0.25318287037037035</v>
      </c>
      <c r="AD27" s="40">
        <f t="shared" si="12"/>
        <v>-4.5421006944444438</v>
      </c>
      <c r="AE27" s="26">
        <v>-6.88</v>
      </c>
      <c r="AF27" s="26">
        <v>-12.9885</v>
      </c>
      <c r="AG27" s="26">
        <v>0</v>
      </c>
    </row>
    <row r="28" spans="1:33" ht="15.75" customHeight="1" x14ac:dyDescent="0.2">
      <c r="A28" s="15" t="s">
        <v>59</v>
      </c>
      <c r="B28" s="29" t="s">
        <v>132</v>
      </c>
      <c r="C28" s="16">
        <f t="shared" si="4"/>
        <v>37.99</v>
      </c>
      <c r="D28" s="17">
        <v>7</v>
      </c>
      <c r="E28" s="17">
        <v>0</v>
      </c>
      <c r="F28" s="18">
        <v>265.93</v>
      </c>
      <c r="G28" s="18">
        <v>0</v>
      </c>
      <c r="H28" s="32">
        <f t="shared" si="1"/>
        <v>0</v>
      </c>
      <c r="I28" s="32">
        <f t="shared" si="2"/>
        <v>0.31781015106314536</v>
      </c>
      <c r="J28" s="33">
        <f t="shared" si="5"/>
        <v>84.515253472222241</v>
      </c>
      <c r="K28" s="33">
        <f t="shared" si="3"/>
        <v>12.073607638888891</v>
      </c>
      <c r="L28" s="17">
        <v>57</v>
      </c>
      <c r="M28" s="34">
        <f t="shared" si="6"/>
        <v>0.12280701754385964</v>
      </c>
      <c r="N28" s="17">
        <v>6</v>
      </c>
      <c r="O28" s="35">
        <f t="shared" ref="O28:P28" si="36">D28/7</f>
        <v>1</v>
      </c>
      <c r="P28" s="35">
        <f t="shared" si="36"/>
        <v>0</v>
      </c>
      <c r="Q28" s="30">
        <f t="shared" si="8"/>
        <v>6</v>
      </c>
      <c r="R28" s="30"/>
      <c r="S28" s="22">
        <v>3.2124352331606221</v>
      </c>
      <c r="T28" s="29">
        <v>920</v>
      </c>
      <c r="U28" s="37">
        <v>44384</v>
      </c>
      <c r="V28" s="38" t="s">
        <v>133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0.25318287037037035</v>
      </c>
      <c r="AD28" s="40">
        <f t="shared" si="12"/>
        <v>-2.4457465277777772</v>
      </c>
      <c r="AE28" s="26">
        <v>-6.88</v>
      </c>
      <c r="AF28" s="26">
        <v>-12.9885</v>
      </c>
      <c r="AG28" s="26">
        <v>0</v>
      </c>
    </row>
    <row r="29" spans="1:33" ht="15.75" customHeight="1" x14ac:dyDescent="0.2">
      <c r="A29" s="29" t="s">
        <v>60</v>
      </c>
      <c r="B29" s="29" t="s">
        <v>134</v>
      </c>
      <c r="C29" s="16">
        <f t="shared" si="4"/>
        <v>37.99</v>
      </c>
      <c r="D29" s="30">
        <v>7</v>
      </c>
      <c r="E29" s="30">
        <v>0</v>
      </c>
      <c r="F29" s="33">
        <v>265.93</v>
      </c>
      <c r="G29" s="33">
        <v>-0.08</v>
      </c>
      <c r="H29" s="32">
        <f t="shared" si="1"/>
        <v>3.0083104576392281E-4</v>
      </c>
      <c r="I29" s="32">
        <f t="shared" si="2"/>
        <v>0.31750932001738136</v>
      </c>
      <c r="J29" s="33">
        <f t="shared" si="5"/>
        <v>84.435253472222229</v>
      </c>
      <c r="K29" s="33">
        <f t="shared" si="3"/>
        <v>12.062179067460319</v>
      </c>
      <c r="L29" s="30">
        <v>59</v>
      </c>
      <c r="M29" s="34">
        <f t="shared" si="6"/>
        <v>0.11864406779661017</v>
      </c>
      <c r="N29" s="17">
        <v>77</v>
      </c>
      <c r="O29" s="35">
        <f t="shared" ref="O29:P29" si="37">D29/7</f>
        <v>1</v>
      </c>
      <c r="P29" s="35">
        <f t="shared" si="37"/>
        <v>0</v>
      </c>
      <c r="Q29" s="30">
        <f t="shared" si="8"/>
        <v>77</v>
      </c>
      <c r="R29" s="30"/>
      <c r="S29" s="22">
        <v>2.6890756302521011</v>
      </c>
      <c r="T29" s="29">
        <v>800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0.25318287037037035</v>
      </c>
      <c r="AD29" s="40">
        <f t="shared" si="12"/>
        <v>-2.4457465277777772</v>
      </c>
      <c r="AE29" s="40">
        <v>-6.88</v>
      </c>
      <c r="AF29" s="26">
        <v>-12.9885</v>
      </c>
      <c r="AG29" s="40">
        <v>0</v>
      </c>
    </row>
    <row r="30" spans="1:33" ht="15.75" customHeight="1" x14ac:dyDescent="0.2">
      <c r="A30" s="15" t="s">
        <v>61</v>
      </c>
      <c r="B30" s="15"/>
      <c r="C30" s="16">
        <f t="shared" si="4"/>
        <v>37.323333333333331</v>
      </c>
      <c r="D30" s="17">
        <v>3</v>
      </c>
      <c r="E30" s="17">
        <v>0</v>
      </c>
      <c r="F30" s="18">
        <v>111.97</v>
      </c>
      <c r="G30" s="18">
        <v>0</v>
      </c>
      <c r="H30" s="32">
        <f t="shared" si="1"/>
        <v>0</v>
      </c>
      <c r="I30" s="32">
        <f t="shared" si="2"/>
        <v>0.35050301792146971</v>
      </c>
      <c r="J30" s="33">
        <f t="shared" si="5"/>
        <v>39.24582291666696</v>
      </c>
      <c r="K30" s="33">
        <f t="shared" si="3"/>
        <v>13.08194097222232</v>
      </c>
      <c r="L30" s="17">
        <v>29</v>
      </c>
      <c r="M30" s="34">
        <f t="shared" si="6"/>
        <v>0.10344827586206896</v>
      </c>
      <c r="N30" s="17">
        <v>72</v>
      </c>
      <c r="O30" s="35">
        <f t="shared" ref="O30:P30" si="38">D30/7</f>
        <v>0.42857142857142855</v>
      </c>
      <c r="P30" s="35">
        <f t="shared" si="38"/>
        <v>0</v>
      </c>
      <c r="Q30" s="30">
        <f t="shared" si="8"/>
        <v>168</v>
      </c>
      <c r="R30" s="30"/>
      <c r="S30" s="22">
        <v>1.774193548387097</v>
      </c>
      <c r="T30" s="29">
        <v>800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0.25318287037037035</v>
      </c>
      <c r="AD30" s="40">
        <f t="shared" si="12"/>
        <v>-1.048177083333333</v>
      </c>
      <c r="AE30" s="26">
        <v>-6.88</v>
      </c>
      <c r="AF30" s="26">
        <v>-11.4134999999999</v>
      </c>
      <c r="AG30" s="26">
        <v>0</v>
      </c>
    </row>
    <row r="31" spans="1:33" ht="15.75" customHeight="1" x14ac:dyDescent="0.2">
      <c r="A31" s="15" t="s">
        <v>62</v>
      </c>
      <c r="B31" s="15"/>
      <c r="C31" s="16">
        <f t="shared" si="4"/>
        <v>36.99</v>
      </c>
      <c r="D31" s="17">
        <v>7</v>
      </c>
      <c r="E31" s="17">
        <v>0</v>
      </c>
      <c r="F31" s="18">
        <v>258.93</v>
      </c>
      <c r="G31" s="43">
        <v>0</v>
      </c>
      <c r="H31" s="32">
        <f t="shared" si="1"/>
        <v>0</v>
      </c>
      <c r="I31" s="32">
        <f t="shared" si="2"/>
        <v>0.36069498888588508</v>
      </c>
      <c r="J31" s="33">
        <f t="shared" si="5"/>
        <v>93.39475347222222</v>
      </c>
      <c r="K31" s="33">
        <f t="shared" si="3"/>
        <v>13.342107638888889</v>
      </c>
      <c r="L31" s="17">
        <v>57</v>
      </c>
      <c r="M31" s="34">
        <f t="shared" si="6"/>
        <v>0.12280701754385964</v>
      </c>
      <c r="N31" s="17">
        <v>69</v>
      </c>
      <c r="O31" s="35">
        <f t="shared" ref="O31:P31" si="39">D31/7</f>
        <v>1</v>
      </c>
      <c r="P31" s="35">
        <f t="shared" si="39"/>
        <v>0</v>
      </c>
      <c r="Q31" s="30">
        <f t="shared" si="8"/>
        <v>69</v>
      </c>
      <c r="R31" s="30"/>
      <c r="S31" s="22">
        <v>1.9327217125382199</v>
      </c>
      <c r="T31" s="15">
        <v>200</v>
      </c>
      <c r="U31" s="23">
        <v>420</v>
      </c>
      <c r="V31" s="1" t="s">
        <v>135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0.25318287037037035</v>
      </c>
      <c r="AD31" s="40">
        <f t="shared" si="12"/>
        <v>-2.4457465277777772</v>
      </c>
      <c r="AE31" s="44">
        <v>-6.88</v>
      </c>
      <c r="AF31" s="44">
        <v>-10.87</v>
      </c>
      <c r="AG31" s="26">
        <v>0</v>
      </c>
    </row>
    <row r="32" spans="1:33" ht="15.75" customHeight="1" x14ac:dyDescent="0.2">
      <c r="A32" s="15" t="s">
        <v>63</v>
      </c>
      <c r="B32" s="15"/>
      <c r="C32" s="16">
        <f t="shared" si="4"/>
        <v>36.99</v>
      </c>
      <c r="D32" s="17">
        <v>3</v>
      </c>
      <c r="E32" s="17">
        <v>0</v>
      </c>
      <c r="F32" s="18">
        <v>110.97</v>
      </c>
      <c r="G32" s="18">
        <v>0</v>
      </c>
      <c r="H32" s="32">
        <f t="shared" si="1"/>
        <v>0</v>
      </c>
      <c r="I32" s="32">
        <f t="shared" si="2"/>
        <v>0.3460018285722895</v>
      </c>
      <c r="J32" s="33">
        <f t="shared" si="5"/>
        <v>38.395822916666965</v>
      </c>
      <c r="K32" s="33">
        <f t="shared" si="3"/>
        <v>12.798607638888988</v>
      </c>
      <c r="L32" s="17">
        <v>44</v>
      </c>
      <c r="M32" s="34">
        <f t="shared" si="6"/>
        <v>6.8181818181818177E-2</v>
      </c>
      <c r="N32" s="17">
        <v>63</v>
      </c>
      <c r="O32" s="35">
        <f t="shared" ref="O32:P32" si="40">D32/7</f>
        <v>0.42857142857142855</v>
      </c>
      <c r="P32" s="35">
        <f t="shared" si="40"/>
        <v>0</v>
      </c>
      <c r="Q32" s="30">
        <f t="shared" si="8"/>
        <v>147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2.1107011070110699</v>
      </c>
      <c r="T32" s="15">
        <f ca="1">IFERROR(__xludf.DUMMYFUNCTION("IFERROR(VLOOKUP($B$2,IMPORTRANGE(""https://docs.google.com/spreadsheets/d/1KiWZV1ko8G7lnRucBRBd29jj3Be6ltMfljMDqzOkQmI/edit#gid=1381463014"",""Lookup!A:D""),4,FALSE),"""")"),200)</f>
        <v>200</v>
      </c>
      <c r="U32" s="23">
        <f ca="1">IFERROR(__xludf.DUMMYFUNCTION("IFERROR(VLOOKUP($B$2,IMPORTRANGE(""https://docs.google.com/spreadsheets/d/1KiWZV1ko8G7lnRucBRBd29jj3Be6ltMfljMDqzOkQmI/edit#gid=1381463014"",""Lookup!A:D""),3,FALSE),"""")"),120)</f>
        <v>120</v>
      </c>
      <c r="V32" s="1" t="str">
        <f ca="1">IFERROR(__xludf.DUMMYFUNCTION("IFERROR(VLOOKUP($B$2,IMPORTRANGE(""https://docs.google.com/spreadsheets/d/1KiWZV1ko8G7lnRucBRBd29jj3Be6ltMfljMDqzOkQmI/edit#gid=1381463014"",""Lookup!A:D""),2,FALSE),"""")"),"| 410  - 120 units 07/20| S210711-STAR  - 300 units 11/01")</f>
        <v>| 410  - 120 units 07/20| S210711-STAR  - 300 units 11/01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0.25318287037037035</v>
      </c>
      <c r="AD32" s="40">
        <f t="shared" si="12"/>
        <v>-1.048177083333333</v>
      </c>
      <c r="AE32" s="26">
        <v>-6.88</v>
      </c>
      <c r="AF32" s="26">
        <v>-11.4134999999999</v>
      </c>
      <c r="AG32" s="26">
        <v>0</v>
      </c>
    </row>
    <row r="33" spans="3:27" ht="15.75" customHeight="1" x14ac:dyDescent="0.2"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AA33" s="2"/>
    </row>
    <row r="34" spans="3:27" ht="15.75" customHeight="1" x14ac:dyDescent="0.2"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AA34" s="2"/>
    </row>
    <row r="35" spans="3:27" ht="15.75" customHeight="1" x14ac:dyDescent="0.2"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AA35" s="2"/>
    </row>
    <row r="36" spans="3:27" ht="15.75" customHeight="1" x14ac:dyDescent="0.2"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AA36" s="2"/>
    </row>
    <row r="37" spans="3:27" ht="15.75" customHeight="1" x14ac:dyDescent="0.2"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AA37" s="2"/>
    </row>
    <row r="38" spans="3:27" ht="15.75" customHeight="1" x14ac:dyDescent="0.2"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AA38" s="2"/>
    </row>
    <row r="39" spans="3:27" ht="15.75" customHeight="1" x14ac:dyDescent="0.2"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AA39" s="2"/>
    </row>
    <row r="40" spans="3:27" ht="15.75" customHeight="1" x14ac:dyDescent="0.2"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AA40" s="2"/>
    </row>
    <row r="41" spans="3:27" ht="15.75" customHeight="1" x14ac:dyDescent="0.2"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AA41" s="2"/>
    </row>
    <row r="42" spans="3:27" ht="15.75" customHeight="1" x14ac:dyDescent="0.2"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</row>
    <row r="43" spans="3:27" ht="15.75" customHeight="1" x14ac:dyDescent="0.2"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</row>
    <row r="44" spans="3:27" ht="15.75" customHeight="1" x14ac:dyDescent="0.2"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</row>
    <row r="45" spans="3:27" ht="15.75" customHeight="1" x14ac:dyDescent="0.2"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</row>
    <row r="46" spans="3:27" ht="15.75" customHeight="1" x14ac:dyDescent="0.2"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</row>
    <row r="47" spans="3:27" ht="15.75" customHeight="1" x14ac:dyDescent="0.2"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</row>
    <row r="48" spans="3:27" ht="15.75" customHeight="1" x14ac:dyDescent="0.2"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</row>
    <row r="49" spans="3:19" ht="15.75" customHeight="1" x14ac:dyDescent="0.2"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</row>
    <row r="50" spans="3:19" ht="15.75" customHeight="1" x14ac:dyDescent="0.2"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</row>
    <row r="51" spans="3:19" ht="15.75" customHeight="1" x14ac:dyDescent="0.2"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</row>
    <row r="52" spans="3:19" ht="15.75" customHeight="1" x14ac:dyDescent="0.2"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</row>
    <row r="53" spans="3:19" ht="15.75" customHeight="1" x14ac:dyDescent="0.2"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</row>
    <row r="54" spans="3:19" ht="15.75" customHeight="1" x14ac:dyDescent="0.2"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</row>
    <row r="55" spans="3:19" ht="15.75" customHeight="1" x14ac:dyDescent="0.2"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</row>
    <row r="56" spans="3:19" ht="15.75" customHeight="1" x14ac:dyDescent="0.2"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</row>
    <row r="57" spans="3:19" ht="15.75" customHeight="1" x14ac:dyDescent="0.2"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</row>
    <row r="58" spans="3:19" ht="15.75" customHeight="1" x14ac:dyDescent="0.2"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</row>
    <row r="59" spans="3:19" ht="15.75" customHeight="1" x14ac:dyDescent="0.2"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</row>
    <row r="60" spans="3:19" ht="15.75" customHeight="1" x14ac:dyDescent="0.2"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</row>
    <row r="61" spans="3:19" ht="15.75" customHeight="1" x14ac:dyDescent="0.2"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</row>
    <row r="62" spans="3:19" ht="15.75" customHeight="1" x14ac:dyDescent="0.2"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</row>
    <row r="63" spans="3:19" ht="15.75" customHeight="1" x14ac:dyDescent="0.2"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</row>
    <row r="64" spans="3:19" ht="15.75" customHeight="1" x14ac:dyDescent="0.2"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</row>
    <row r="65" spans="3:19" ht="15.75" customHeight="1" x14ac:dyDescent="0.2"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</row>
    <row r="66" spans="3:19" ht="15.75" customHeight="1" x14ac:dyDescent="0.2"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</row>
    <row r="67" spans="3:19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3:19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3:19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3:19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3:19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3:19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3:19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3:19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3:19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3:19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3:19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3:19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3:19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3:19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Info!B1:BJ5000""),3,FALSE),"""")"),"Booster Cables in Carry Bag 8 Gauge 20 Foot 400 Amps")</f>
        <v>Booster Cables in Carry Bag 8 Gauge 20 Foot 400 Amps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Info!B1:BJ5000""),2,FALSE),"""")"),"B016YJ4MN6")</f>
        <v>B016YJ4MN6</v>
      </c>
      <c r="B2" s="3" t="s">
        <v>136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36" customHeight="1" x14ac:dyDescent="0.2">
      <c r="A3" s="56" t="s">
        <v>31</v>
      </c>
      <c r="B3" s="57"/>
      <c r="C3" s="4">
        <f>((AE32+AF32)/0.85)*-1</f>
        <v>15.962207205882352</v>
      </c>
      <c r="D3" s="5">
        <f>SUM(D4:D99692)</f>
        <v>0</v>
      </c>
      <c r="E3" s="5"/>
      <c r="F3" s="6">
        <f t="shared" ref="F3:G3" si="0">SUM(F4:F99692)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SUM(J4:J99692)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SUM(AD4:AD99692)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Info!B2:BZ3000""),37,FALSE)),"""")*-1"),-7.387876125)</f>
        <v>-7.387876125</v>
      </c>
      <c r="AG3" s="6">
        <f>SUM(AG4:AG99692)</f>
        <v>0</v>
      </c>
    </row>
    <row r="4" spans="1:33" ht="15.75" customHeight="1" x14ac:dyDescent="0.2">
      <c r="A4" s="15" t="s">
        <v>32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 t="s">
        <v>33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-6.7052289743589757</v>
      </c>
      <c r="AG4" s="26">
        <v>0</v>
      </c>
    </row>
    <row r="5" spans="1:33" ht="15.75" customHeight="1" x14ac:dyDescent="0.2">
      <c r="A5" s="29" t="s">
        <v>34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 t="s">
        <v>33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-6.7052289743589757</v>
      </c>
      <c r="AG5" s="40">
        <v>0</v>
      </c>
    </row>
    <row r="6" spans="1:33" ht="15.75" customHeight="1" x14ac:dyDescent="0.2">
      <c r="A6" s="29" t="s">
        <v>35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 t="s">
        <v>33</v>
      </c>
      <c r="U6" s="37" t="s">
        <v>33</v>
      </c>
      <c r="V6" s="38" t="s">
        <v>33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-6.7052289743589757</v>
      </c>
      <c r="AG6" s="40">
        <v>0</v>
      </c>
    </row>
    <row r="7" spans="1:33" ht="15.75" customHeight="1" x14ac:dyDescent="0.2">
      <c r="A7" s="29" t="s">
        <v>37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 t="s">
        <v>33</v>
      </c>
      <c r="U7" s="37" t="s">
        <v>33</v>
      </c>
      <c r="V7" s="38" t="s">
        <v>33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-6.7052289743589757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 t="s">
        <v>33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-6.71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 t="s">
        <v>33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-6.8940110256410199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 t="s">
        <v>33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-6.8940110256410199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 t="s">
        <v>33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-6.8940110256410199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 t="s">
        <v>33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-6.8940110256410199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 t="s">
        <v>33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-6.9933699999999996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 t="s">
        <v>33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-6.9933699999999996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 t="s">
        <v>33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-6.9933699999999996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 t="s">
        <v>33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-6.9933699999999996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 t="s">
        <v>33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-6.9933699999999996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 t="s">
        <v>33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-6.9933699999999996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 t="s">
        <v>33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-7.304288500000002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 t="s">
        <v>33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-7.304288500000002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 t="s">
        <v>33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-7.304288500000002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 t="s">
        <v>33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-7.304288500000002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 t="s">
        <v>33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-7.304288500000002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 t="s">
        <v>33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28">
        <v>0.11408680555555557</v>
      </c>
      <c r="AD24" s="40">
        <f t="shared" si="12"/>
        <v>0</v>
      </c>
      <c r="AE24" s="26">
        <v>-6.18</v>
      </c>
      <c r="AF24" s="40">
        <v>-7.304288500000002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 t="s">
        <v>33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0.11408680555555557</v>
      </c>
      <c r="AD25" s="40">
        <f t="shared" si="12"/>
        <v>0</v>
      </c>
      <c r="AE25" s="40">
        <v>-6.18</v>
      </c>
      <c r="AF25" s="40">
        <v>-7.3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 t="s">
        <v>33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0.11408680555555557</v>
      </c>
      <c r="AD26" s="40">
        <f t="shared" si="12"/>
        <v>0</v>
      </c>
      <c r="AE26" s="26">
        <v>-6.18</v>
      </c>
      <c r="AF26" s="26">
        <v>-7.3430384999999996</v>
      </c>
      <c r="AG26" s="26">
        <v>0</v>
      </c>
    </row>
    <row r="27" spans="1:33" ht="15.75" customHeight="1" x14ac:dyDescent="0.2">
      <c r="A27" s="29" t="s">
        <v>58</v>
      </c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 t="s">
        <v>33</v>
      </c>
      <c r="U27" s="37" t="s">
        <v>33</v>
      </c>
      <c r="V27" s="38" t="s">
        <v>33</v>
      </c>
      <c r="W27" s="29">
        <v>0</v>
      </c>
      <c r="X27" s="39">
        <f t="shared" si="9"/>
        <v>0</v>
      </c>
      <c r="Y27" s="40">
        <f t="shared" si="10"/>
        <v>0</v>
      </c>
      <c r="Z27" s="29">
        <v>0</v>
      </c>
      <c r="AA27" s="29" t="s">
        <v>55</v>
      </c>
      <c r="AB27" s="41">
        <f t="shared" si="11"/>
        <v>-0.69</v>
      </c>
      <c r="AC27" s="42">
        <v>0.11408680555555557</v>
      </c>
      <c r="AD27" s="40">
        <f t="shared" si="12"/>
        <v>0</v>
      </c>
      <c r="AE27" s="26">
        <v>-6.18</v>
      </c>
      <c r="AF27" s="26">
        <v>-7.3430384999999996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 t="s">
        <v>33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0.11408680555555557</v>
      </c>
      <c r="AD28" s="40">
        <f t="shared" si="12"/>
        <v>0</v>
      </c>
      <c r="AE28" s="26">
        <v>-6.18</v>
      </c>
      <c r="AF28" s="26">
        <v>-7.3430384999999996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 t="s">
        <v>33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0.11408680555555557</v>
      </c>
      <c r="AD29" s="40">
        <f t="shared" si="12"/>
        <v>0</v>
      </c>
      <c r="AE29" s="40">
        <v>-6.18</v>
      </c>
      <c r="AF29" s="26">
        <v>-7.3430384999999996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 t="s">
        <v>33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0.11408680555555557</v>
      </c>
      <c r="AD30" s="40">
        <f t="shared" si="12"/>
        <v>0</v>
      </c>
      <c r="AE30" s="26">
        <v>-6.18</v>
      </c>
      <c r="AF30" s="26">
        <v>-7.387876125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0.11408680555555557</v>
      </c>
      <c r="AD31" s="40">
        <f t="shared" si="12"/>
        <v>0</v>
      </c>
      <c r="AE31" s="44">
        <v>-6.18</v>
      </c>
      <c r="AF31" s="44">
        <v>-7.0360725000000013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0.11408680555555557</v>
      </c>
      <c r="AD32" s="40">
        <f t="shared" si="12"/>
        <v>0</v>
      </c>
      <c r="AE32" s="26">
        <v>-6.18</v>
      </c>
      <c r="AF32" s="26">
        <v>-7.387876125</v>
      </c>
      <c r="AG32" s="26">
        <v>0</v>
      </c>
    </row>
    <row r="33" spans="3:27" ht="15.75" customHeight="1" x14ac:dyDescent="0.2"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AA33" s="2"/>
    </row>
    <row r="34" spans="3:27" ht="15.75" customHeight="1" x14ac:dyDescent="0.2"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AA34" s="2"/>
    </row>
    <row r="35" spans="3:27" ht="15.75" customHeight="1" x14ac:dyDescent="0.2"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AA35" s="2"/>
    </row>
    <row r="36" spans="3:27" ht="15.75" customHeight="1" x14ac:dyDescent="0.2"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AA36" s="2"/>
    </row>
    <row r="37" spans="3:27" ht="15.75" customHeight="1" x14ac:dyDescent="0.2"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AA37" s="2"/>
    </row>
    <row r="38" spans="3:27" ht="15.75" customHeight="1" x14ac:dyDescent="0.2"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AA38" s="2"/>
    </row>
    <row r="39" spans="3:27" ht="15.75" customHeight="1" x14ac:dyDescent="0.2"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AA39" s="2"/>
    </row>
    <row r="40" spans="3:27" ht="15.75" customHeight="1" x14ac:dyDescent="0.2"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AA40" s="2"/>
    </row>
    <row r="41" spans="3:27" ht="15.75" customHeight="1" x14ac:dyDescent="0.2"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AA41" s="2"/>
    </row>
    <row r="42" spans="3:27" ht="15.75" customHeight="1" x14ac:dyDescent="0.2"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</row>
    <row r="43" spans="3:27" ht="15.75" customHeight="1" x14ac:dyDescent="0.2"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</row>
    <row r="44" spans="3:27" ht="15.75" customHeight="1" x14ac:dyDescent="0.2"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</row>
    <row r="45" spans="3:27" ht="15.75" customHeight="1" x14ac:dyDescent="0.2"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</row>
    <row r="46" spans="3:27" ht="15.75" customHeight="1" x14ac:dyDescent="0.2"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</row>
    <row r="47" spans="3:27" ht="15.75" customHeight="1" x14ac:dyDescent="0.2"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</row>
    <row r="48" spans="3:27" ht="15.75" customHeight="1" x14ac:dyDescent="0.2"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</row>
    <row r="49" spans="3:19" ht="15.75" customHeight="1" x14ac:dyDescent="0.2"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</row>
    <row r="50" spans="3:19" ht="15.75" customHeight="1" x14ac:dyDescent="0.2"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</row>
    <row r="51" spans="3:19" ht="15.75" customHeight="1" x14ac:dyDescent="0.2"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</row>
    <row r="52" spans="3:19" ht="15.75" customHeight="1" x14ac:dyDescent="0.2"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</row>
    <row r="53" spans="3:19" ht="15.75" customHeight="1" x14ac:dyDescent="0.2"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</row>
    <row r="54" spans="3:19" ht="15.75" customHeight="1" x14ac:dyDescent="0.2"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</row>
    <row r="55" spans="3:19" ht="15.75" customHeight="1" x14ac:dyDescent="0.2"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</row>
    <row r="56" spans="3:19" ht="15.75" customHeight="1" x14ac:dyDescent="0.2"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</row>
    <row r="57" spans="3:19" ht="15.75" customHeight="1" x14ac:dyDescent="0.2"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</row>
    <row r="58" spans="3:19" ht="15.75" customHeight="1" x14ac:dyDescent="0.2"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</row>
    <row r="59" spans="3:19" ht="15.75" customHeight="1" x14ac:dyDescent="0.2"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</row>
    <row r="60" spans="3:19" ht="15.75" customHeight="1" x14ac:dyDescent="0.2"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</row>
    <row r="61" spans="3:19" ht="15.75" customHeight="1" x14ac:dyDescent="0.2"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</row>
    <row r="62" spans="3:19" ht="15.75" customHeight="1" x14ac:dyDescent="0.2"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</row>
    <row r="63" spans="3:19" ht="15.75" customHeight="1" x14ac:dyDescent="0.2"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</row>
    <row r="64" spans="3:19" ht="15.75" customHeight="1" x14ac:dyDescent="0.2"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</row>
    <row r="65" spans="3:19" ht="15.75" customHeight="1" x14ac:dyDescent="0.2"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</row>
    <row r="66" spans="3:19" ht="15.75" customHeight="1" x14ac:dyDescent="0.2"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</row>
    <row r="67" spans="3:19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3:19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3:19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3:19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3:19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3:19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3:19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3:19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3:19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3:19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3:19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3:19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3:19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3:19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6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0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Info!B1:BJ5000""),3,FALSE),"""")"),"Gate Wheel with 360 Degree Swivel and Universal Mount - 8 Inch Spring Loaded Gate Caster for Wooden Gate or Metal Fence")</f>
        <v>Gate Wheel with 360 Degree Swivel and Universal Mount - 8 Inch Spring Loaded Gate Caster for Wooden Gate or Metal Fence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Info!B1:BJ5000""),2,FALSE),"""")"),"B08NK9XKBP")</f>
        <v>B08NK9XKBP</v>
      </c>
      <c r="B2" s="3" t="s">
        <v>137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101.25" customHeight="1" x14ac:dyDescent="0.2">
      <c r="A3" s="56" t="s">
        <v>31</v>
      </c>
      <c r="B3" s="57"/>
      <c r="C3" s="4">
        <f>((AE32+AF32)/0.85)*-1</f>
        <v>33.008692129411763</v>
      </c>
      <c r="D3" s="5">
        <f>SUM(D4:D99692)</f>
        <v>180</v>
      </c>
      <c r="E3" s="5"/>
      <c r="F3" s="6">
        <f t="shared" ref="F3:G3" si="0">SUM(F4:F99692)</f>
        <v>8477.4</v>
      </c>
      <c r="G3" s="6">
        <f t="shared" si="0"/>
        <v>-121.22</v>
      </c>
      <c r="H3" s="7">
        <f>G3/F3*-1</f>
        <v>1.4299195508056715E-2</v>
      </c>
      <c r="I3" s="8">
        <f>J3/F3</f>
        <v>0.2257536777908965</v>
      </c>
      <c r="J3" s="6">
        <f>SUM(J4:J99692)</f>
        <v>1913.8042281045459</v>
      </c>
      <c r="K3" s="6">
        <f>J3/D3</f>
        <v>10.632245711691922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3 - April
3 - May
3 - June
3 - July
3 - Aug
3 - Sept
2 - Oct
2 - Nov
2 - Dec
2 - Jan
3 - Feb")</f>
        <v>3 - March
3 - April
3 - May
3 - June
3 - July
3 - Aug
3 - Sept
2 - Oct
2 - Nov
2 - Dec
2 - Jan
3 -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8</v>
      </c>
      <c r="X3" s="7">
        <f>W3/D3</f>
        <v>4.4444444444444446E-2</v>
      </c>
      <c r="Y3" s="6"/>
      <c r="Z3" s="5"/>
      <c r="AA3" s="5"/>
      <c r="AB3" s="5"/>
      <c r="AC3" s="5"/>
      <c r="AD3" s="6">
        <f>SUM(AD4:AD99692)</f>
        <v>-100.35462579999998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Info!B2:BZ3000""),37,FALSE)),"""")*-1"),-20.87738831)</f>
        <v>-20.877388310000001</v>
      </c>
      <c r="AG3" s="6">
        <f>SUM(AG4:AG99692)</f>
        <v>0</v>
      </c>
    </row>
    <row r="4" spans="1:33" ht="15.75" hidden="1" customHeight="1" x14ac:dyDescent="0.2">
      <c r="A4" s="15"/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/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/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/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/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/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/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/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/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/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/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/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/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customHeight="1" x14ac:dyDescent="0.2">
      <c r="A17" s="29" t="s">
        <v>47</v>
      </c>
      <c r="B17" s="29" t="s">
        <v>138</v>
      </c>
      <c r="C17" s="16">
        <f t="shared" ref="C17:C32" si="1">IFERROR(F17/D17," - ")</f>
        <v>30.990000000000006</v>
      </c>
      <c r="D17" s="30">
        <v>11</v>
      </c>
      <c r="E17" s="30">
        <v>0</v>
      </c>
      <c r="F17" s="33">
        <v>340.89000000000004</v>
      </c>
      <c r="G17" s="31">
        <v>-53.11</v>
      </c>
      <c r="H17" s="32">
        <f t="shared" ref="H17:H32" si="2">G17/F17*-1</f>
        <v>0.15579805802458269</v>
      </c>
      <c r="I17" s="32">
        <f t="shared" ref="I17:I32" si="3">J17/F17</f>
        <v>-0.23311415027656357</v>
      </c>
      <c r="J17" s="33">
        <f t="shared" ref="J17:J32" si="4">F17*0.85+G17+AF17*D17+D17*AE17+AG17+AD17</f>
        <v>-79.466282687777763</v>
      </c>
      <c r="K17" s="33">
        <f t="shared" ref="K17:K32" si="5">J17/D17</f>
        <v>-7.2242075170707061</v>
      </c>
      <c r="L17" s="30">
        <v>54</v>
      </c>
      <c r="M17" s="34">
        <f t="shared" ref="M17:M32" si="6">IFERROR(D17/L17,"-")</f>
        <v>0.20370370370370369</v>
      </c>
      <c r="N17" s="30">
        <v>194</v>
      </c>
      <c r="O17" s="35">
        <f t="shared" ref="O17:P17" si="7">D17/7</f>
        <v>1.5714285714285714</v>
      </c>
      <c r="P17" s="35">
        <f t="shared" si="7"/>
        <v>0</v>
      </c>
      <c r="Q17" s="30">
        <f t="shared" ref="Q17:Q32" si="8">ROUNDDOWN(N17/(O17+P17),0)</f>
        <v>123</v>
      </c>
      <c r="R17" s="30"/>
      <c r="S17" s="36">
        <v>3.98009950248756E-2</v>
      </c>
      <c r="T17" s="29">
        <v>0</v>
      </c>
      <c r="U17" s="37" t="s">
        <v>33</v>
      </c>
      <c r="V17" s="38" t="s">
        <v>33</v>
      </c>
      <c r="W17" s="29">
        <v>2</v>
      </c>
      <c r="X17" s="39">
        <f t="shared" ref="X17:X32" si="9">IFERROR(W17/D17,0)</f>
        <v>0.18181818181818182</v>
      </c>
      <c r="Y17" s="40">
        <f t="shared" ref="Y17:Y32" si="10">IFERROR(G17/(W17+Z17)*-1,0)</f>
        <v>8.8516666666666666</v>
      </c>
      <c r="Z17" s="29">
        <v>4</v>
      </c>
      <c r="AA17" s="29" t="s">
        <v>55</v>
      </c>
      <c r="AB17" s="41">
        <f t="shared" ref="AB17:AB32" si="11">IF(OR(AA17="UsLargeStandardSize",AA17="UsSmallStandardSize"),-0.69,-0.48)</f>
        <v>-0.69</v>
      </c>
      <c r="AC17" s="42">
        <v>0.40400412962962956</v>
      </c>
      <c r="AD17" s="40">
        <f t="shared" ref="AD17:AD32" si="12">IFERROR(AB17*AC17*D17*2,0)</f>
        <v>-6.1327826877777758</v>
      </c>
      <c r="AE17" s="40">
        <v>-7.32</v>
      </c>
      <c r="AF17" s="40">
        <v>-20.86</v>
      </c>
      <c r="AG17" s="40">
        <v>0</v>
      </c>
    </row>
    <row r="18" spans="1:33" ht="15.75" customHeight="1" x14ac:dyDescent="0.2">
      <c r="A18" s="29" t="s">
        <v>48</v>
      </c>
      <c r="B18" s="29"/>
      <c r="C18" s="16">
        <f t="shared" si="1"/>
        <v>34.991395348837209</v>
      </c>
      <c r="D18" s="30">
        <v>43</v>
      </c>
      <c r="E18" s="30">
        <v>0</v>
      </c>
      <c r="F18" s="33">
        <v>1504.63</v>
      </c>
      <c r="G18" s="31">
        <v>-63.47</v>
      </c>
      <c r="H18" s="32">
        <f t="shared" si="2"/>
        <v>4.2183128077999239E-2</v>
      </c>
      <c r="I18" s="32">
        <f t="shared" si="3"/>
        <v>-1.3387376454038221E-2</v>
      </c>
      <c r="J18" s="33">
        <f t="shared" si="4"/>
        <v>-20.143048234039529</v>
      </c>
      <c r="K18" s="33">
        <f t="shared" si="5"/>
        <v>-0.46844298218696578</v>
      </c>
      <c r="L18" s="30">
        <v>111</v>
      </c>
      <c r="M18" s="34">
        <f t="shared" si="6"/>
        <v>0.38738738738738737</v>
      </c>
      <c r="N18" s="30">
        <v>153</v>
      </c>
      <c r="O18" s="35">
        <f t="shared" ref="O18:P18" si="13">D18/7</f>
        <v>6.1428571428571432</v>
      </c>
      <c r="P18" s="35">
        <f t="shared" si="13"/>
        <v>0</v>
      </c>
      <c r="Q18" s="30">
        <f t="shared" si="8"/>
        <v>24</v>
      </c>
      <c r="R18" s="30"/>
      <c r="S18" s="36">
        <v>0.77647058823529402</v>
      </c>
      <c r="T18" s="29">
        <v>0</v>
      </c>
      <c r="U18" s="37" t="s">
        <v>33</v>
      </c>
      <c r="V18" s="38" t="s">
        <v>33</v>
      </c>
      <c r="W18" s="29">
        <v>6</v>
      </c>
      <c r="X18" s="39">
        <f t="shared" si="9"/>
        <v>0.13953488372093023</v>
      </c>
      <c r="Y18" s="40">
        <f t="shared" si="10"/>
        <v>10.578333333333333</v>
      </c>
      <c r="Z18" s="29">
        <v>0</v>
      </c>
      <c r="AA18" s="29" t="s">
        <v>55</v>
      </c>
      <c r="AB18" s="41">
        <f t="shared" si="11"/>
        <v>-0.69</v>
      </c>
      <c r="AC18" s="42">
        <v>0.40400412962962956</v>
      </c>
      <c r="AD18" s="40">
        <f t="shared" si="12"/>
        <v>-23.973605052222215</v>
      </c>
      <c r="AE18" s="40">
        <v>-7.32</v>
      </c>
      <c r="AF18" s="40">
        <v>-20.857556818181799</v>
      </c>
      <c r="AG18" s="40">
        <v>0</v>
      </c>
    </row>
    <row r="19" spans="1:33" ht="15.75" customHeight="1" x14ac:dyDescent="0.2">
      <c r="A19" s="29" t="s">
        <v>49</v>
      </c>
      <c r="B19" s="29" t="s">
        <v>139</v>
      </c>
      <c r="C19" s="16">
        <f t="shared" si="1"/>
        <v>39.966486486486495</v>
      </c>
      <c r="D19" s="30">
        <v>37</v>
      </c>
      <c r="E19" s="30">
        <v>0</v>
      </c>
      <c r="F19" s="33">
        <v>1478.7600000000002</v>
      </c>
      <c r="G19" s="31">
        <v>-4.6399999999999997</v>
      </c>
      <c r="H19" s="32">
        <f t="shared" si="2"/>
        <v>3.137764072601368E-3</v>
      </c>
      <c r="I19" s="32">
        <f t="shared" si="3"/>
        <v>0.12788278481185844</v>
      </c>
      <c r="J19" s="33">
        <f t="shared" si="4"/>
        <v>189.10794686838381</v>
      </c>
      <c r="K19" s="33">
        <f t="shared" si="5"/>
        <v>5.1110255910374001</v>
      </c>
      <c r="L19" s="30">
        <v>83</v>
      </c>
      <c r="M19" s="34">
        <f t="shared" si="6"/>
        <v>0.44578313253012047</v>
      </c>
      <c r="N19" s="30">
        <v>100</v>
      </c>
      <c r="O19" s="35">
        <f t="shared" ref="O19:P19" si="14">D19/7</f>
        <v>5.2857142857142856</v>
      </c>
      <c r="P19" s="35">
        <f t="shared" si="14"/>
        <v>0</v>
      </c>
      <c r="Q19" s="30">
        <f t="shared" si="8"/>
        <v>18</v>
      </c>
      <c r="R19" s="30"/>
      <c r="S19" s="36">
        <v>2.7428571428571402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55</v>
      </c>
      <c r="AB19" s="41">
        <f t="shared" si="11"/>
        <v>-0.69</v>
      </c>
      <c r="AC19" s="42">
        <v>0.40400412962962956</v>
      </c>
      <c r="AD19" s="40">
        <f t="shared" si="12"/>
        <v>-20.628450858888883</v>
      </c>
      <c r="AE19" s="40">
        <v>-7.32</v>
      </c>
      <c r="AF19" s="40">
        <v>-20.85755681818182</v>
      </c>
      <c r="AG19" s="40">
        <v>0</v>
      </c>
    </row>
    <row r="20" spans="1:33" ht="15.75" customHeight="1" x14ac:dyDescent="0.2">
      <c r="A20" s="29" t="s">
        <v>50</v>
      </c>
      <c r="B20" s="29" t="s">
        <v>140</v>
      </c>
      <c r="C20" s="16">
        <f t="shared" si="1"/>
        <v>51.275714285714287</v>
      </c>
      <c r="D20" s="30">
        <v>21</v>
      </c>
      <c r="E20" s="30">
        <v>0</v>
      </c>
      <c r="F20" s="33">
        <v>1076.79</v>
      </c>
      <c r="G20" s="31">
        <v>0</v>
      </c>
      <c r="H20" s="32">
        <f t="shared" si="2"/>
        <v>0</v>
      </c>
      <c r="I20" s="32">
        <f t="shared" si="3"/>
        <v>0.28959664107348232</v>
      </c>
      <c r="J20" s="33">
        <f t="shared" si="4"/>
        <v>311.83476714151504</v>
      </c>
      <c r="K20" s="33">
        <f t="shared" si="5"/>
        <v>14.84927462578643</v>
      </c>
      <c r="L20" s="30">
        <v>68</v>
      </c>
      <c r="M20" s="34">
        <f t="shared" si="6"/>
        <v>0.30882352941176472</v>
      </c>
      <c r="N20" s="30">
        <v>86</v>
      </c>
      <c r="O20" s="35">
        <f t="shared" ref="O20:P20" si="15">D20/7</f>
        <v>3</v>
      </c>
      <c r="P20" s="35">
        <f t="shared" si="15"/>
        <v>0</v>
      </c>
      <c r="Q20" s="30">
        <f t="shared" si="8"/>
        <v>28</v>
      </c>
      <c r="R20" s="30"/>
      <c r="S20" s="36">
        <v>4.6153846153846096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55</v>
      </c>
      <c r="AB20" s="41">
        <f t="shared" si="11"/>
        <v>-0.69</v>
      </c>
      <c r="AC20" s="42">
        <v>0.40400412962962956</v>
      </c>
      <c r="AD20" s="40">
        <f t="shared" si="12"/>
        <v>-11.708039676666663</v>
      </c>
      <c r="AE20" s="40">
        <v>-7.32</v>
      </c>
      <c r="AF20" s="40">
        <v>-20.85755681818182</v>
      </c>
      <c r="AG20" s="40">
        <v>0</v>
      </c>
    </row>
    <row r="21" spans="1:33" ht="15.75" customHeight="1" x14ac:dyDescent="0.2">
      <c r="A21" s="29" t="s">
        <v>51</v>
      </c>
      <c r="B21" s="29" t="s">
        <v>141</v>
      </c>
      <c r="C21" s="16">
        <f t="shared" si="1"/>
        <v>53.140499999999996</v>
      </c>
      <c r="D21" s="30">
        <v>20</v>
      </c>
      <c r="E21" s="30">
        <v>0</v>
      </c>
      <c r="F21" s="33">
        <v>1062.81</v>
      </c>
      <c r="G21" s="31">
        <v>0</v>
      </c>
      <c r="H21" s="32">
        <f t="shared" si="2"/>
        <v>0</v>
      </c>
      <c r="I21" s="32">
        <f t="shared" si="3"/>
        <v>0.30926209732556692</v>
      </c>
      <c r="J21" s="33">
        <f t="shared" si="4"/>
        <v>328.68684965858574</v>
      </c>
      <c r="K21" s="33">
        <f t="shared" si="5"/>
        <v>16.434342482929289</v>
      </c>
      <c r="L21" s="30">
        <v>36</v>
      </c>
      <c r="M21" s="34">
        <f t="shared" si="6"/>
        <v>0.55555555555555558</v>
      </c>
      <c r="N21" s="30">
        <v>71</v>
      </c>
      <c r="O21" s="35">
        <f t="shared" ref="O21:P21" si="16">D21/7</f>
        <v>2.8571428571428572</v>
      </c>
      <c r="P21" s="35">
        <f t="shared" si="16"/>
        <v>0</v>
      </c>
      <c r="Q21" s="30">
        <f t="shared" si="8"/>
        <v>24</v>
      </c>
      <c r="R21" s="30"/>
      <c r="S21" s="36">
        <v>1.72661870503597</v>
      </c>
      <c r="T21" s="29">
        <v>240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55</v>
      </c>
      <c r="AB21" s="41">
        <f t="shared" si="11"/>
        <v>-0.69</v>
      </c>
      <c r="AC21" s="42">
        <v>0.40400412962962956</v>
      </c>
      <c r="AD21" s="40">
        <f t="shared" si="12"/>
        <v>-11.150513977777774</v>
      </c>
      <c r="AE21" s="40">
        <v>-7.32</v>
      </c>
      <c r="AF21" s="40">
        <v>-20.85755681818182</v>
      </c>
      <c r="AG21" s="40">
        <v>0</v>
      </c>
    </row>
    <row r="22" spans="1:33" ht="15.75" customHeight="1" x14ac:dyDescent="0.2">
      <c r="A22" s="29" t="s">
        <v>52</v>
      </c>
      <c r="B22" s="29" t="s">
        <v>142</v>
      </c>
      <c r="C22" s="16">
        <f t="shared" si="1"/>
        <v>61.39</v>
      </c>
      <c r="D22" s="30">
        <v>15</v>
      </c>
      <c r="E22" s="30">
        <v>0</v>
      </c>
      <c r="F22" s="31">
        <v>920.85</v>
      </c>
      <c r="G22" s="31">
        <v>0</v>
      </c>
      <c r="H22" s="32">
        <f t="shared" si="2"/>
        <v>0</v>
      </c>
      <c r="I22" s="32">
        <f t="shared" si="3"/>
        <v>0.38192567980011871</v>
      </c>
      <c r="J22" s="33">
        <f t="shared" si="4"/>
        <v>351.69626224393932</v>
      </c>
      <c r="K22" s="33">
        <f t="shared" si="5"/>
        <v>23.446417482929288</v>
      </c>
      <c r="L22" s="30">
        <v>52</v>
      </c>
      <c r="M22" s="34">
        <f t="shared" si="6"/>
        <v>0.28846153846153844</v>
      </c>
      <c r="N22" s="30">
        <v>51</v>
      </c>
      <c r="O22" s="35">
        <f t="shared" ref="O22:P22" si="17">D22/7</f>
        <v>2.1428571428571428</v>
      </c>
      <c r="P22" s="35">
        <f t="shared" si="17"/>
        <v>0</v>
      </c>
      <c r="Q22" s="30">
        <f t="shared" si="8"/>
        <v>23</v>
      </c>
      <c r="R22" s="30"/>
      <c r="S22" s="36">
        <v>2.3765690376569002</v>
      </c>
      <c r="T22" s="29">
        <v>240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55</v>
      </c>
      <c r="AB22" s="41">
        <f t="shared" si="11"/>
        <v>-0.69</v>
      </c>
      <c r="AC22" s="42">
        <v>0.40400412962962956</v>
      </c>
      <c r="AD22" s="40">
        <f t="shared" si="12"/>
        <v>-8.362885483333331</v>
      </c>
      <c r="AE22" s="40">
        <v>-7.32</v>
      </c>
      <c r="AF22" s="40">
        <v>-20.85755681818182</v>
      </c>
      <c r="AG22" s="40">
        <v>0</v>
      </c>
    </row>
    <row r="23" spans="1:33" ht="15.75" customHeight="1" x14ac:dyDescent="0.2">
      <c r="A23" s="29" t="s">
        <v>53</v>
      </c>
      <c r="B23" s="29" t="s">
        <v>143</v>
      </c>
      <c r="C23" s="16">
        <f t="shared" si="1"/>
        <v>65.177499999999995</v>
      </c>
      <c r="D23" s="30">
        <v>16</v>
      </c>
      <c r="E23" s="30">
        <v>0</v>
      </c>
      <c r="F23" s="33">
        <v>1042.8399999999999</v>
      </c>
      <c r="G23" s="31">
        <v>0</v>
      </c>
      <c r="H23" s="32">
        <f t="shared" si="2"/>
        <v>0</v>
      </c>
      <c r="I23" s="32">
        <f t="shared" si="3"/>
        <v>0.40912573331179142</v>
      </c>
      <c r="J23" s="33">
        <f t="shared" si="4"/>
        <v>426.65267972686854</v>
      </c>
      <c r="K23" s="33">
        <f t="shared" si="5"/>
        <v>26.665792482929284</v>
      </c>
      <c r="L23" s="30">
        <v>51</v>
      </c>
      <c r="M23" s="34">
        <f t="shared" si="6"/>
        <v>0.31372549019607843</v>
      </c>
      <c r="N23" s="30">
        <v>38</v>
      </c>
      <c r="O23" s="35">
        <f t="shared" ref="O23:P23" si="18">D23/7</f>
        <v>2.2857142857142856</v>
      </c>
      <c r="P23" s="35">
        <f t="shared" si="18"/>
        <v>0</v>
      </c>
      <c r="Q23" s="30">
        <f t="shared" si="8"/>
        <v>16</v>
      </c>
      <c r="R23" s="30"/>
      <c r="S23" s="36">
        <v>3.2299465240641698</v>
      </c>
      <c r="T23" s="29">
        <v>240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55</v>
      </c>
      <c r="AB23" s="41">
        <f t="shared" si="11"/>
        <v>-0.69</v>
      </c>
      <c r="AC23" s="42">
        <v>0.40400412962962956</v>
      </c>
      <c r="AD23" s="40">
        <f t="shared" si="12"/>
        <v>-8.9204111822222192</v>
      </c>
      <c r="AE23" s="40">
        <v>-7.32</v>
      </c>
      <c r="AF23" s="40">
        <v>-20.85755681818182</v>
      </c>
      <c r="AG23" s="40">
        <v>0</v>
      </c>
    </row>
    <row r="24" spans="1:33" ht="15.75" customHeight="1" x14ac:dyDescent="0.2">
      <c r="A24" s="29" t="s">
        <v>54</v>
      </c>
      <c r="B24" s="29" t="s">
        <v>144</v>
      </c>
      <c r="C24" s="16">
        <f t="shared" si="1"/>
        <v>69.323333333333338</v>
      </c>
      <c r="D24" s="30">
        <v>3</v>
      </c>
      <c r="E24" s="30">
        <v>0</v>
      </c>
      <c r="F24" s="33">
        <v>207.97</v>
      </c>
      <c r="G24" s="33">
        <v>0</v>
      </c>
      <c r="H24" s="32">
        <f t="shared" si="2"/>
        <v>0</v>
      </c>
      <c r="I24" s="32">
        <f t="shared" si="3"/>
        <v>0.43549190964460188</v>
      </c>
      <c r="J24" s="33">
        <f t="shared" si="4"/>
        <v>90.56925244878785</v>
      </c>
      <c r="K24" s="33">
        <f t="shared" si="5"/>
        <v>30.189750816262617</v>
      </c>
      <c r="L24" s="30">
        <v>36</v>
      </c>
      <c r="M24" s="34">
        <f t="shared" si="6"/>
        <v>8.3333333333333329E-2</v>
      </c>
      <c r="N24" s="30">
        <v>31</v>
      </c>
      <c r="O24" s="35">
        <f t="shared" ref="O24:P24" si="19">D24/7</f>
        <v>0.42857142857142855</v>
      </c>
      <c r="P24" s="35">
        <f t="shared" si="19"/>
        <v>0</v>
      </c>
      <c r="Q24" s="30">
        <f t="shared" si="8"/>
        <v>72</v>
      </c>
      <c r="R24" s="30"/>
      <c r="S24" s="36">
        <v>4.6153846153846096</v>
      </c>
      <c r="T24" s="29">
        <v>240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0.40400412962962956</v>
      </c>
      <c r="AD24" s="40">
        <f t="shared" si="12"/>
        <v>-1.6725770966666662</v>
      </c>
      <c r="AE24" s="40">
        <v>-7.32</v>
      </c>
      <c r="AF24" s="40">
        <v>-20.85755681818182</v>
      </c>
      <c r="AG24" s="40">
        <v>0</v>
      </c>
    </row>
    <row r="25" spans="1:33" ht="15.75" customHeight="1" x14ac:dyDescent="0.2">
      <c r="A25" s="29" t="s">
        <v>56</v>
      </c>
      <c r="B25" s="15" t="s">
        <v>145</v>
      </c>
      <c r="C25" s="16">
        <f t="shared" si="1"/>
        <v>62.99</v>
      </c>
      <c r="D25" s="30">
        <v>2</v>
      </c>
      <c r="E25" s="30">
        <v>0</v>
      </c>
      <c r="F25" s="33">
        <v>125.98</v>
      </c>
      <c r="G25" s="33">
        <v>0</v>
      </c>
      <c r="H25" s="32">
        <f t="shared" si="2"/>
        <v>0</v>
      </c>
      <c r="I25" s="32">
        <f t="shared" si="3"/>
        <v>0.39377638198303083</v>
      </c>
      <c r="J25" s="33">
        <f t="shared" si="4"/>
        <v>49.607948602222223</v>
      </c>
      <c r="K25" s="33">
        <f t="shared" si="5"/>
        <v>24.803974301111111</v>
      </c>
      <c r="L25" s="30">
        <v>29</v>
      </c>
      <c r="M25" s="34">
        <f t="shared" si="6"/>
        <v>6.8965517241379309E-2</v>
      </c>
      <c r="N25" s="30">
        <v>29</v>
      </c>
      <c r="O25" s="35">
        <f t="shared" ref="O25:P25" si="20">D25/7</f>
        <v>0.2857142857142857</v>
      </c>
      <c r="P25" s="35">
        <f t="shared" si="20"/>
        <v>0</v>
      </c>
      <c r="Q25" s="30">
        <f t="shared" si="8"/>
        <v>101</v>
      </c>
      <c r="R25" s="30"/>
      <c r="S25" s="36">
        <v>5.5206611570247937</v>
      </c>
      <c r="T25" s="29">
        <v>240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0.40400412962962956</v>
      </c>
      <c r="AD25" s="40">
        <f t="shared" si="12"/>
        <v>-1.1150513977777774</v>
      </c>
      <c r="AE25" s="40">
        <v>-7.32</v>
      </c>
      <c r="AF25" s="40">
        <v>-20.86</v>
      </c>
      <c r="AG25" s="40">
        <v>0</v>
      </c>
    </row>
    <row r="26" spans="1:33" ht="15.75" customHeight="1" x14ac:dyDescent="0.2">
      <c r="A26" s="15" t="s">
        <v>57</v>
      </c>
      <c r="B26" s="15" t="s">
        <v>146</v>
      </c>
      <c r="C26" s="16">
        <f t="shared" si="1"/>
        <v>65.489999999999995</v>
      </c>
      <c r="D26" s="17">
        <v>4</v>
      </c>
      <c r="E26" s="17">
        <v>0</v>
      </c>
      <c r="F26" s="18">
        <v>261.95999999999998</v>
      </c>
      <c r="G26" s="18">
        <v>0</v>
      </c>
      <c r="H26" s="32">
        <f t="shared" si="2"/>
        <v>0</v>
      </c>
      <c r="I26" s="32">
        <f t="shared" si="3"/>
        <v>0.41336719320399007</v>
      </c>
      <c r="J26" s="33">
        <f t="shared" si="4"/>
        <v>108.28566993171722</v>
      </c>
      <c r="K26" s="33">
        <f t="shared" si="5"/>
        <v>27.071417482929306</v>
      </c>
      <c r="L26" s="17">
        <v>34</v>
      </c>
      <c r="M26" s="34">
        <f t="shared" si="6"/>
        <v>0.11764705882352941</v>
      </c>
      <c r="N26" s="17">
        <v>27</v>
      </c>
      <c r="O26" s="35">
        <f t="shared" ref="O26:P26" si="21">D26/7</f>
        <v>0.5714285714285714</v>
      </c>
      <c r="P26" s="35">
        <f t="shared" si="21"/>
        <v>0</v>
      </c>
      <c r="Q26" s="30">
        <f t="shared" si="8"/>
        <v>47</v>
      </c>
      <c r="R26" s="30"/>
      <c r="S26" s="22">
        <v>2.272425249169435</v>
      </c>
      <c r="T26" s="29">
        <v>240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0.40400412962962956</v>
      </c>
      <c r="AD26" s="40">
        <f t="shared" si="12"/>
        <v>-2.2301027955555548</v>
      </c>
      <c r="AE26" s="26">
        <v>-7.18</v>
      </c>
      <c r="AF26" s="26">
        <v>-20.857556818181799</v>
      </c>
      <c r="AG26" s="26">
        <v>0</v>
      </c>
    </row>
    <row r="27" spans="1:33" ht="15.75" customHeight="1" x14ac:dyDescent="0.2">
      <c r="A27" s="15" t="s">
        <v>58</v>
      </c>
      <c r="B27" s="29" t="s">
        <v>140</v>
      </c>
      <c r="C27" s="16">
        <f t="shared" si="1"/>
        <v>62.99</v>
      </c>
      <c r="D27" s="17">
        <v>1</v>
      </c>
      <c r="E27" s="17">
        <v>1</v>
      </c>
      <c r="F27" s="18">
        <v>62.99</v>
      </c>
      <c r="G27" s="18">
        <v>0</v>
      </c>
      <c r="H27" s="32">
        <f t="shared" si="2"/>
        <v>0</v>
      </c>
      <c r="I27" s="32">
        <f t="shared" si="3"/>
        <v>0.39603774381535661</v>
      </c>
      <c r="J27" s="33">
        <f t="shared" si="4"/>
        <v>24.946417482929313</v>
      </c>
      <c r="K27" s="33">
        <f t="shared" si="5"/>
        <v>24.946417482929313</v>
      </c>
      <c r="L27" s="17">
        <v>24</v>
      </c>
      <c r="M27" s="34">
        <f t="shared" si="6"/>
        <v>4.1666666666666664E-2</v>
      </c>
      <c r="N27" s="17">
        <v>25</v>
      </c>
      <c r="O27" s="35">
        <f t="shared" ref="O27:P27" si="22">D27/7</f>
        <v>0.14285714285714285</v>
      </c>
      <c r="P27" s="35">
        <f t="shared" si="22"/>
        <v>0.14285714285714285</v>
      </c>
      <c r="Q27" s="30">
        <f t="shared" si="8"/>
        <v>87</v>
      </c>
      <c r="R27" s="30"/>
      <c r="S27" s="22">
        <v>3.0619469026548671</v>
      </c>
      <c r="T27" s="29">
        <v>240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0.40400412962962956</v>
      </c>
      <c r="AD27" s="40">
        <f t="shared" si="12"/>
        <v>-0.5575256988888887</v>
      </c>
      <c r="AE27" s="26">
        <v>-7.18</v>
      </c>
      <c r="AF27" s="26">
        <v>-20.857556818181799</v>
      </c>
      <c r="AG27" s="26">
        <v>0</v>
      </c>
    </row>
    <row r="28" spans="1:33" ht="15.75" customHeight="1" x14ac:dyDescent="0.2">
      <c r="A28" s="15" t="s">
        <v>59</v>
      </c>
      <c r="B28" s="15" t="s">
        <v>146</v>
      </c>
      <c r="C28" s="16">
        <f t="shared" si="1"/>
        <v>55.49</v>
      </c>
      <c r="D28" s="17">
        <v>2</v>
      </c>
      <c r="E28" s="17">
        <v>0</v>
      </c>
      <c r="F28" s="18">
        <v>110.98</v>
      </c>
      <c r="G28" s="18">
        <v>0</v>
      </c>
      <c r="H28" s="32">
        <f t="shared" si="2"/>
        <v>0</v>
      </c>
      <c r="I28" s="32">
        <f t="shared" si="3"/>
        <v>0.33468043760910637</v>
      </c>
      <c r="J28" s="33">
        <f t="shared" si="4"/>
        <v>37.142834965858626</v>
      </c>
      <c r="K28" s="33">
        <f t="shared" si="5"/>
        <v>18.571417482929313</v>
      </c>
      <c r="L28" s="17">
        <v>29</v>
      </c>
      <c r="M28" s="34">
        <f t="shared" si="6"/>
        <v>6.8965517241379309E-2</v>
      </c>
      <c r="N28" s="17">
        <v>23</v>
      </c>
      <c r="O28" s="35">
        <f t="shared" ref="O28:P28" si="23">D28/7</f>
        <v>0.2857142857142857</v>
      </c>
      <c r="P28" s="35">
        <f t="shared" si="23"/>
        <v>0</v>
      </c>
      <c r="Q28" s="30">
        <f t="shared" si="8"/>
        <v>80</v>
      </c>
      <c r="R28" s="30"/>
      <c r="S28" s="22">
        <v>3.8032786885245899</v>
      </c>
      <c r="T28" s="29">
        <v>240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0.40400412962962956</v>
      </c>
      <c r="AD28" s="40">
        <f t="shared" si="12"/>
        <v>-1.1150513977777774</v>
      </c>
      <c r="AE28" s="26">
        <v>-7.18</v>
      </c>
      <c r="AF28" s="26">
        <v>-20.857556818181799</v>
      </c>
      <c r="AG28" s="26">
        <v>0</v>
      </c>
    </row>
    <row r="29" spans="1:33" ht="15.75" customHeight="1" x14ac:dyDescent="0.2">
      <c r="A29" s="29" t="s">
        <v>60</v>
      </c>
      <c r="B29" s="29" t="s">
        <v>147</v>
      </c>
      <c r="C29" s="16" t="str">
        <f t="shared" si="1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2"/>
        <v>#DIV/0!</v>
      </c>
      <c r="I29" s="32" t="e">
        <f t="shared" si="3"/>
        <v>#DIV/0!</v>
      </c>
      <c r="J29" s="33">
        <f t="shared" si="4"/>
        <v>0</v>
      </c>
      <c r="K29" s="33" t="e">
        <f t="shared" si="5"/>
        <v>#DIV/0!</v>
      </c>
      <c r="L29" s="30">
        <v>0</v>
      </c>
      <c r="M29" s="34" t="str">
        <f t="shared" si="6"/>
        <v>-</v>
      </c>
      <c r="N29" s="17">
        <v>29</v>
      </c>
      <c r="O29" s="35">
        <f t="shared" ref="O29:P29" si="24">D29/7</f>
        <v>0</v>
      </c>
      <c r="P29" s="35">
        <f t="shared" si="24"/>
        <v>0</v>
      </c>
      <c r="Q29" s="30" t="e">
        <f t="shared" si="8"/>
        <v>#DIV/0!</v>
      </c>
      <c r="R29" s="30"/>
      <c r="S29" s="22">
        <v>4.2682926829268304</v>
      </c>
      <c r="T29" s="29">
        <v>240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0.40400412962962956</v>
      </c>
      <c r="AD29" s="40">
        <f t="shared" si="12"/>
        <v>0</v>
      </c>
      <c r="AE29" s="40">
        <v>-7.18</v>
      </c>
      <c r="AF29" s="26">
        <v>-20.857556818181799</v>
      </c>
      <c r="AG29" s="40">
        <v>0</v>
      </c>
    </row>
    <row r="30" spans="1:33" ht="15.75" customHeight="1" x14ac:dyDescent="0.2">
      <c r="A30" s="15" t="s">
        <v>61</v>
      </c>
      <c r="B30" s="15" t="s">
        <v>148</v>
      </c>
      <c r="C30" s="16">
        <f t="shared" si="1"/>
        <v>55.99</v>
      </c>
      <c r="D30" s="17">
        <v>1</v>
      </c>
      <c r="E30" s="17">
        <v>0</v>
      </c>
      <c r="F30" s="18">
        <v>55.99</v>
      </c>
      <c r="G30" s="18">
        <v>0</v>
      </c>
      <c r="H30" s="32">
        <f t="shared" si="2"/>
        <v>0</v>
      </c>
      <c r="I30" s="32">
        <f t="shared" si="3"/>
        <v>0.33892812986445997</v>
      </c>
      <c r="J30" s="33">
        <f t="shared" si="4"/>
        <v>18.976585991111115</v>
      </c>
      <c r="K30" s="33">
        <f t="shared" si="5"/>
        <v>18.976585991111115</v>
      </c>
      <c r="L30" s="17">
        <v>15</v>
      </c>
      <c r="M30" s="34">
        <f t="shared" si="6"/>
        <v>6.6666666666666666E-2</v>
      </c>
      <c r="N30" s="17">
        <v>29</v>
      </c>
      <c r="O30" s="35">
        <f t="shared" ref="O30:P30" si="25">D30/7</f>
        <v>0.14285714285714285</v>
      </c>
      <c r="P30" s="35">
        <f t="shared" si="25"/>
        <v>0</v>
      </c>
      <c r="Q30" s="30">
        <f t="shared" si="8"/>
        <v>203</v>
      </c>
      <c r="R30" s="30"/>
      <c r="S30" s="22">
        <v>1.9283746556473831</v>
      </c>
      <c r="T30" s="29">
        <v>510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0.40400412962962956</v>
      </c>
      <c r="AD30" s="40">
        <f t="shared" si="12"/>
        <v>-0.5575256988888887</v>
      </c>
      <c r="AE30" s="26">
        <v>-7.18</v>
      </c>
      <c r="AF30" s="26">
        <v>-20.877388310000001</v>
      </c>
      <c r="AG30" s="26">
        <v>0</v>
      </c>
    </row>
    <row r="31" spans="1:33" ht="15.75" customHeight="1" x14ac:dyDescent="0.2">
      <c r="A31" s="15" t="s">
        <v>62</v>
      </c>
      <c r="B31" s="15" t="s">
        <v>149</v>
      </c>
      <c r="C31" s="16">
        <f t="shared" si="1"/>
        <v>55.99</v>
      </c>
      <c r="D31" s="17">
        <v>4</v>
      </c>
      <c r="E31" s="17">
        <v>0</v>
      </c>
      <c r="F31" s="18">
        <v>223.96</v>
      </c>
      <c r="G31" s="43">
        <v>0</v>
      </c>
      <c r="H31" s="32">
        <f t="shared" si="2"/>
        <v>0</v>
      </c>
      <c r="I31" s="32">
        <f t="shared" si="3"/>
        <v>0.33892812986445997</v>
      </c>
      <c r="J31" s="33">
        <f t="shared" si="4"/>
        <v>75.90634396444446</v>
      </c>
      <c r="K31" s="33">
        <f t="shared" si="5"/>
        <v>18.976585991111115</v>
      </c>
      <c r="L31" s="17">
        <v>23</v>
      </c>
      <c r="M31" s="34">
        <f t="shared" si="6"/>
        <v>0.17391304347826086</v>
      </c>
      <c r="N31" s="17">
        <v>24</v>
      </c>
      <c r="O31" s="35">
        <f t="shared" ref="O31:P31" si="26">D31/7</f>
        <v>0.5714285714285714</v>
      </c>
      <c r="P31" s="35">
        <f t="shared" si="26"/>
        <v>0</v>
      </c>
      <c r="Q31" s="30">
        <f t="shared" si="8"/>
        <v>42</v>
      </c>
      <c r="R31" s="30"/>
      <c r="S31" s="22">
        <v>1.90062111801242</v>
      </c>
      <c r="T31" s="15">
        <v>150</v>
      </c>
      <c r="U31" s="23">
        <v>90</v>
      </c>
      <c r="V31" s="1" t="s">
        <v>150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0.40400412962962956</v>
      </c>
      <c r="AD31" s="40">
        <f t="shared" si="12"/>
        <v>-2.2301027955555548</v>
      </c>
      <c r="AE31" s="44">
        <v>-7.18</v>
      </c>
      <c r="AF31" s="44">
        <v>-20.877388310000001</v>
      </c>
      <c r="AG31" s="26">
        <v>0</v>
      </c>
    </row>
    <row r="32" spans="1:33" ht="15.75" customHeight="1" x14ac:dyDescent="0.2">
      <c r="A32" s="15" t="s">
        <v>63</v>
      </c>
      <c r="B32" s="46" t="s">
        <v>151</v>
      </c>
      <c r="C32" s="16" t="str">
        <f t="shared" si="1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2"/>
        <v>#DIV/0!</v>
      </c>
      <c r="I32" s="32" t="e">
        <f t="shared" si="3"/>
        <v>#DIV/0!</v>
      </c>
      <c r="J32" s="33">
        <f t="shared" si="4"/>
        <v>0</v>
      </c>
      <c r="K32" s="33" t="e">
        <f t="shared" si="5"/>
        <v>#DIV/0!</v>
      </c>
      <c r="L32" s="17">
        <v>0</v>
      </c>
      <c r="M32" s="34" t="str">
        <f t="shared" si="6"/>
        <v>-</v>
      </c>
      <c r="N32" s="17">
        <v>24</v>
      </c>
      <c r="O32" s="35">
        <f t="shared" ref="O32:P32" si="27">D32/7</f>
        <v>0</v>
      </c>
      <c r="P32" s="35">
        <f t="shared" si="27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1.662100456621004</v>
      </c>
      <c r="T32" s="15">
        <f ca="1">IFERROR(__xludf.DUMMYFUNCTION("IFERROR(VLOOKUP($B$2,IMPORTRANGE(""https://docs.google.com/spreadsheets/d/1KiWZV1ko8G7lnRucBRBd29jj3Be6ltMfljMDqzOkQmI/edit#gid=1381463014"",""Lookup!A:D""),4,FALSE),"""")"),150)</f>
        <v>150</v>
      </c>
      <c r="U32" s="23">
        <f ca="1">IFERROR(__xludf.DUMMYFUNCTION("IFERROR(VLOOKUP($B$2,IMPORTRANGE(""https://docs.google.com/spreadsheets/d/1KiWZV1ko8G7lnRucBRBd29jj3Be6ltMfljMDqzOkQmI/edit#gid=1381463014"",""Lookup!A:D""),3,FALSE),"""")"),90)</f>
        <v>90</v>
      </c>
      <c r="V32" s="1" t="str">
        <f ca="1">IFERROR(__xludf.DUMMYFUNCTION("IFERROR(VLOOKUP($B$2,IMPORTRANGE(""https://docs.google.com/spreadsheets/d/1KiWZV1ko8G7lnRucBRBd29jj3Be6ltMfljMDqzOkQmI/edit#gid=1381463014"",""Lookup!A:D""),2,FALSE),"""")"),"| AGL257  - 90 units 08/17")</f>
        <v>| AGL257  - 90 units 08/17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0.40400412962962956</v>
      </c>
      <c r="AD32" s="40">
        <f t="shared" si="12"/>
        <v>0</v>
      </c>
      <c r="AE32" s="26">
        <v>-7.18</v>
      </c>
      <c r="AF32" s="26">
        <v>-20.877388310000001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R221" s="15"/>
      <c r="S221" s="22"/>
    </row>
    <row r="222" spans="1:33" ht="15.75" customHeight="1" x14ac:dyDescent="0.2">
      <c r="R222" s="15"/>
      <c r="S222" s="22"/>
    </row>
    <row r="223" spans="1:33" ht="15.75" customHeight="1" x14ac:dyDescent="0.2">
      <c r="R223" s="15"/>
      <c r="S223" s="22"/>
    </row>
    <row r="224" spans="1:33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6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Info!B1:BJ5000""),3,FALSE),"""")"),"Rolling Gate Wheels, 6 Inch - Sliding Gate Casters for Wooden Gate or Metal Fence")</f>
        <v>Rolling Gate Wheels, 6 Inch - Sliding Gate Casters for Wooden Gate or Metal Fence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Info!B1:BJ5000""),2,FALSE),"""")"),"B08NK93G56")</f>
        <v>B08NK93G56</v>
      </c>
      <c r="B2" s="3" t="s">
        <v>152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101.25" customHeight="1" x14ac:dyDescent="0.2">
      <c r="A3" s="56" t="s">
        <v>31</v>
      </c>
      <c r="B3" s="57"/>
      <c r="C3" s="4">
        <f>((AE32+AF32)/0.85)*-1</f>
        <v>23.37337835882353</v>
      </c>
      <c r="D3" s="5">
        <f>SUM(D4:D99692)</f>
        <v>133</v>
      </c>
      <c r="E3" s="5"/>
      <c r="F3" s="6">
        <f t="shared" ref="F3:G3" si="0">SUM(F4:F99692)</f>
        <v>5949.6699999999983</v>
      </c>
      <c r="G3" s="6">
        <f t="shared" si="0"/>
        <v>-124.08000000000001</v>
      </c>
      <c r="H3" s="7">
        <f>G3/F3*-1</f>
        <v>2.0854938173041539E-2</v>
      </c>
      <c r="I3" s="8">
        <f>J3/F3</f>
        <v>0.33861973330735734</v>
      </c>
      <c r="J3" s="6">
        <f>SUM(J4:J99692)</f>
        <v>2014.6756686667841</v>
      </c>
      <c r="K3" s="6">
        <f>J3/D3</f>
        <v>15.147937358396872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3 - April
3 - May
3 - June
3 - July
3 - Aug
3 - Sept
2 - Oct
2 - Nov
2 - Dec
2 - Jan
3 - Feb")</f>
        <v>3 - March
3 - April
3 - May
3 - June
3 - July
3 - Aug
3 - Sept
2 - Oct
2 - Nov
2 - Dec
2 - Jan
3 -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9</v>
      </c>
      <c r="X3" s="7">
        <f>W3/D3</f>
        <v>6.7669172932330823E-2</v>
      </c>
      <c r="Y3" s="6"/>
      <c r="Z3" s="5"/>
      <c r="AA3" s="5"/>
      <c r="AB3" s="5"/>
      <c r="AC3" s="5"/>
      <c r="AD3" s="6">
        <f>SUM(AD4:AD99692)</f>
        <v>-133.81856194458331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Info!B2:BZ3000""),37,FALSE)),"""")*-1"),-12.987371605)</f>
        <v>-12.987371605</v>
      </c>
      <c r="AG3" s="6">
        <f>SUM(AG4:AG99692)</f>
        <v>0</v>
      </c>
    </row>
    <row r="4" spans="1:33" ht="15.75" hidden="1" customHeight="1" x14ac:dyDescent="0.2">
      <c r="A4" s="15"/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/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/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/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/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/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/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/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/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/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/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/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/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customHeight="1" x14ac:dyDescent="0.2">
      <c r="A17" s="29" t="s">
        <v>47</v>
      </c>
      <c r="B17" s="29" t="s">
        <v>153</v>
      </c>
      <c r="C17" s="16">
        <f t="shared" ref="C17:C32" si="1">IFERROR(F17/D17," - ")</f>
        <v>34.99</v>
      </c>
      <c r="D17" s="30">
        <v>14</v>
      </c>
      <c r="E17" s="30">
        <v>0</v>
      </c>
      <c r="F17" s="33">
        <v>489.86000000000007</v>
      </c>
      <c r="G17" s="31">
        <v>-51.290000000000006</v>
      </c>
      <c r="H17" s="32">
        <f t="shared" ref="H17:H32" si="2">G17/F17*-1</f>
        <v>0.10470338464050953</v>
      </c>
      <c r="I17" s="32">
        <f t="shared" ref="I17:I32" si="3">J17/F17</f>
        <v>0.11372596347879435</v>
      </c>
      <c r="J17" s="33">
        <f t="shared" ref="J17:J32" si="4">F17*0.85+G17+AF17*D17+D17*AE17+AG17+AD17</f>
        <v>55.709800469722211</v>
      </c>
      <c r="K17" s="33">
        <f t="shared" ref="K17:K32" si="5">J17/D17</f>
        <v>3.9792714621230152</v>
      </c>
      <c r="L17" s="30">
        <v>49</v>
      </c>
      <c r="M17" s="34">
        <f t="shared" ref="M17:M32" si="6">IFERROR(D17/L17,"-")</f>
        <v>0.2857142857142857</v>
      </c>
      <c r="N17" s="30">
        <v>126</v>
      </c>
      <c r="O17" s="35">
        <f t="shared" ref="O17:P17" si="7">D17/7</f>
        <v>2</v>
      </c>
      <c r="P17" s="35">
        <f t="shared" si="7"/>
        <v>0</v>
      </c>
      <c r="Q17" s="30">
        <f t="shared" ref="Q17:Q32" si="8">ROUNDDOWN(N17/(O17+P17),0)</f>
        <v>63</v>
      </c>
      <c r="R17" s="30"/>
      <c r="S17" s="36">
        <v>9.0225563909774403E-2</v>
      </c>
      <c r="T17" s="29">
        <v>0</v>
      </c>
      <c r="U17" s="37" t="s">
        <v>33</v>
      </c>
      <c r="V17" s="38" t="s">
        <v>33</v>
      </c>
      <c r="W17" s="29">
        <v>4</v>
      </c>
      <c r="X17" s="39">
        <f t="shared" ref="X17:X32" si="9">IFERROR(W17/D17,0)</f>
        <v>0.2857142857142857</v>
      </c>
      <c r="Y17" s="40">
        <f t="shared" ref="Y17:Y32" si="10">IFERROR(G17/(W17+Z17)*-1,0)</f>
        <v>8.5483333333333338</v>
      </c>
      <c r="Z17" s="29">
        <v>2</v>
      </c>
      <c r="AA17" s="29" t="s">
        <v>55</v>
      </c>
      <c r="AB17" s="41">
        <f t="shared" ref="AB17:AB32" si="11">IF(OR(AA17="UsLargeStandardSize",AA17="UsSmallStandardSize"),-0.69,-0.48)</f>
        <v>-0.69</v>
      </c>
      <c r="AC17" s="42">
        <v>0.75989645601851852</v>
      </c>
      <c r="AD17" s="40">
        <f t="shared" ref="AD17:AD32" si="12">IFERROR(AB17*AC17*D17*2,0)</f>
        <v>-14.681199530277777</v>
      </c>
      <c r="AE17" s="40">
        <v>-8.08</v>
      </c>
      <c r="AF17" s="40">
        <v>-12.97</v>
      </c>
      <c r="AG17" s="40">
        <v>0</v>
      </c>
    </row>
    <row r="18" spans="1:33" ht="15.75" customHeight="1" x14ac:dyDescent="0.2">
      <c r="A18" s="29" t="s">
        <v>48</v>
      </c>
      <c r="B18" s="29" t="s">
        <v>154</v>
      </c>
      <c r="C18" s="16">
        <f t="shared" si="1"/>
        <v>35.454285714285717</v>
      </c>
      <c r="D18" s="30">
        <v>28</v>
      </c>
      <c r="E18" s="30">
        <v>0</v>
      </c>
      <c r="F18" s="33">
        <v>992.72000000000014</v>
      </c>
      <c r="G18" s="31">
        <v>-66.25</v>
      </c>
      <c r="H18" s="32">
        <f t="shared" si="2"/>
        <v>6.6735836892577963E-2</v>
      </c>
      <c r="I18" s="32">
        <f t="shared" si="3"/>
        <v>0.15998971698821193</v>
      </c>
      <c r="J18" s="33">
        <f t="shared" si="4"/>
        <v>158.82499184853776</v>
      </c>
      <c r="K18" s="33">
        <f t="shared" si="5"/>
        <v>5.6723211374477769</v>
      </c>
      <c r="L18" s="30">
        <v>123</v>
      </c>
      <c r="M18" s="34">
        <f t="shared" si="6"/>
        <v>0.22764227642276422</v>
      </c>
      <c r="N18" s="30">
        <v>95</v>
      </c>
      <c r="O18" s="35">
        <f t="shared" ref="O18:P18" si="13">D18/7</f>
        <v>4</v>
      </c>
      <c r="P18" s="35">
        <f t="shared" si="13"/>
        <v>0</v>
      </c>
      <c r="Q18" s="30">
        <f t="shared" si="8"/>
        <v>23</v>
      </c>
      <c r="R18" s="30"/>
      <c r="S18" s="36">
        <v>1.4</v>
      </c>
      <c r="T18" s="29">
        <v>0</v>
      </c>
      <c r="U18" s="37" t="s">
        <v>33</v>
      </c>
      <c r="V18" s="38" t="s">
        <v>33</v>
      </c>
      <c r="W18" s="29">
        <v>3</v>
      </c>
      <c r="X18" s="39">
        <f t="shared" si="9"/>
        <v>0.10714285714285714</v>
      </c>
      <c r="Y18" s="40">
        <f t="shared" si="10"/>
        <v>11.041666666666666</v>
      </c>
      <c r="Z18" s="29">
        <v>3</v>
      </c>
      <c r="AA18" s="29" t="s">
        <v>55</v>
      </c>
      <c r="AB18" s="41">
        <f t="shared" si="11"/>
        <v>-0.69</v>
      </c>
      <c r="AC18" s="42">
        <v>0.75989645601851852</v>
      </c>
      <c r="AD18" s="40">
        <f t="shared" si="12"/>
        <v>-29.362399060555553</v>
      </c>
      <c r="AE18" s="40">
        <v>-8.08</v>
      </c>
      <c r="AF18" s="40">
        <v>-12.969093181818099</v>
      </c>
      <c r="AG18" s="40">
        <v>0</v>
      </c>
    </row>
    <row r="19" spans="1:33" ht="15.75" customHeight="1" x14ac:dyDescent="0.2">
      <c r="A19" s="29" t="s">
        <v>49</v>
      </c>
      <c r="B19" s="29" t="s">
        <v>155</v>
      </c>
      <c r="C19" s="16">
        <f t="shared" si="1"/>
        <v>41.323333333333338</v>
      </c>
      <c r="D19" s="30">
        <v>18</v>
      </c>
      <c r="E19" s="30">
        <v>0</v>
      </c>
      <c r="F19" s="33">
        <v>743.82</v>
      </c>
      <c r="G19" s="31">
        <v>-6.54</v>
      </c>
      <c r="H19" s="32">
        <f t="shared" si="2"/>
        <v>8.7924497862386063E-3</v>
      </c>
      <c r="I19" s="32">
        <f t="shared" si="3"/>
        <v>0.30645518372694047</v>
      </c>
      <c r="J19" s="33">
        <f t="shared" si="4"/>
        <v>227.94749475977287</v>
      </c>
      <c r="K19" s="33">
        <f t="shared" si="5"/>
        <v>12.663749708876271</v>
      </c>
      <c r="L19" s="30">
        <v>75</v>
      </c>
      <c r="M19" s="34">
        <f t="shared" si="6"/>
        <v>0.24</v>
      </c>
      <c r="N19" s="30">
        <v>77</v>
      </c>
      <c r="O19" s="35">
        <f t="shared" ref="O19:P19" si="14">D19/7</f>
        <v>2.5714285714285716</v>
      </c>
      <c r="P19" s="35">
        <f t="shared" si="14"/>
        <v>0</v>
      </c>
      <c r="Q19" s="30">
        <f t="shared" si="8"/>
        <v>29</v>
      </c>
      <c r="R19" s="30"/>
      <c r="S19" s="36">
        <v>2.8169014084507</v>
      </c>
      <c r="T19" s="29">
        <v>0</v>
      </c>
      <c r="U19" s="37" t="s">
        <v>33</v>
      </c>
      <c r="V19" s="38" t="s">
        <v>33</v>
      </c>
      <c r="W19" s="29">
        <v>2</v>
      </c>
      <c r="X19" s="39">
        <f t="shared" si="9"/>
        <v>0.1111111111111111</v>
      </c>
      <c r="Y19" s="40">
        <f t="shared" si="10"/>
        <v>3.27</v>
      </c>
      <c r="Z19" s="29">
        <v>0</v>
      </c>
      <c r="AA19" s="29" t="s">
        <v>55</v>
      </c>
      <c r="AB19" s="41">
        <f t="shared" si="11"/>
        <v>-0.69</v>
      </c>
      <c r="AC19" s="42">
        <v>0.75989645601851852</v>
      </c>
      <c r="AD19" s="40">
        <f t="shared" si="12"/>
        <v>-18.875827967499998</v>
      </c>
      <c r="AE19" s="40">
        <v>-8.08</v>
      </c>
      <c r="AF19" s="40">
        <v>-12.969093181818181</v>
      </c>
      <c r="AG19" s="40">
        <v>0</v>
      </c>
    </row>
    <row r="20" spans="1:33" ht="15.75" customHeight="1" x14ac:dyDescent="0.2">
      <c r="A20" s="29" t="s">
        <v>50</v>
      </c>
      <c r="B20" s="29" t="s">
        <v>156</v>
      </c>
      <c r="C20" s="16">
        <f t="shared" si="1"/>
        <v>46.190000000000005</v>
      </c>
      <c r="D20" s="30">
        <v>10</v>
      </c>
      <c r="E20" s="30">
        <v>0</v>
      </c>
      <c r="F20" s="33">
        <v>461.90000000000003</v>
      </c>
      <c r="G20" s="31">
        <v>0</v>
      </c>
      <c r="H20" s="32">
        <f t="shared" si="2"/>
        <v>0</v>
      </c>
      <c r="I20" s="32">
        <f t="shared" si="3"/>
        <v>0.37159016472994721</v>
      </c>
      <c r="J20" s="33">
        <f t="shared" si="4"/>
        <v>171.63749708876264</v>
      </c>
      <c r="K20" s="33">
        <f t="shared" si="5"/>
        <v>17.163749708876264</v>
      </c>
      <c r="L20" s="30">
        <v>59</v>
      </c>
      <c r="M20" s="34">
        <f t="shared" si="6"/>
        <v>0.16949152542372881</v>
      </c>
      <c r="N20" s="30">
        <v>66</v>
      </c>
      <c r="O20" s="35">
        <f t="shared" ref="O20:P20" si="15">D20/7</f>
        <v>1.4285714285714286</v>
      </c>
      <c r="P20" s="35">
        <f t="shared" si="15"/>
        <v>0</v>
      </c>
      <c r="Q20" s="30">
        <f t="shared" si="8"/>
        <v>46</v>
      </c>
      <c r="R20" s="30"/>
      <c r="S20" s="36">
        <v>4.1194029850746201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55</v>
      </c>
      <c r="AB20" s="41">
        <f t="shared" si="11"/>
        <v>-0.69</v>
      </c>
      <c r="AC20" s="42">
        <v>0.75989645601851852</v>
      </c>
      <c r="AD20" s="40">
        <f t="shared" si="12"/>
        <v>-10.486571093055554</v>
      </c>
      <c r="AE20" s="40">
        <v>-8.08</v>
      </c>
      <c r="AF20" s="40">
        <v>-12.969093181818181</v>
      </c>
      <c r="AG20" s="40">
        <v>0</v>
      </c>
    </row>
    <row r="21" spans="1:33" ht="15.75" customHeight="1" x14ac:dyDescent="0.2">
      <c r="A21" s="29" t="s">
        <v>51</v>
      </c>
      <c r="B21" s="29" t="s">
        <v>157</v>
      </c>
      <c r="C21" s="16">
        <f t="shared" si="1"/>
        <v>53.99</v>
      </c>
      <c r="D21" s="30">
        <v>3</v>
      </c>
      <c r="E21" s="30">
        <v>0</v>
      </c>
      <c r="F21" s="33">
        <v>161.97</v>
      </c>
      <c r="G21" s="31">
        <v>0</v>
      </c>
      <c r="H21" s="32">
        <f t="shared" si="2"/>
        <v>0</v>
      </c>
      <c r="I21" s="32">
        <f t="shared" si="3"/>
        <v>0.44070660694343877</v>
      </c>
      <c r="J21" s="33">
        <f t="shared" si="4"/>
        <v>71.381249126628774</v>
      </c>
      <c r="K21" s="33">
        <f t="shared" si="5"/>
        <v>23.793749708876259</v>
      </c>
      <c r="L21" s="30">
        <v>15</v>
      </c>
      <c r="M21" s="34">
        <f t="shared" si="6"/>
        <v>0.2</v>
      </c>
      <c r="N21" s="30">
        <v>62</v>
      </c>
      <c r="O21" s="35">
        <f t="shared" ref="O21:P21" si="16">D21/7</f>
        <v>0.42857142857142855</v>
      </c>
      <c r="P21" s="35">
        <f t="shared" si="16"/>
        <v>0</v>
      </c>
      <c r="Q21" s="30">
        <f t="shared" si="8"/>
        <v>144</v>
      </c>
      <c r="R21" s="30"/>
      <c r="S21" s="36">
        <v>1.4243902439024301</v>
      </c>
      <c r="T21" s="29">
        <v>180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55</v>
      </c>
      <c r="AB21" s="41">
        <f t="shared" si="11"/>
        <v>-0.69</v>
      </c>
      <c r="AC21" s="42">
        <v>0.75989645601851852</v>
      </c>
      <c r="AD21" s="40">
        <f t="shared" si="12"/>
        <v>-3.1459713279166666</v>
      </c>
      <c r="AE21" s="40">
        <v>-8.08</v>
      </c>
      <c r="AF21" s="40">
        <v>-12.969093181818181</v>
      </c>
      <c r="AG21" s="40">
        <v>0</v>
      </c>
    </row>
    <row r="22" spans="1:33" ht="15.75" customHeight="1" x14ac:dyDescent="0.2">
      <c r="A22" s="29" t="s">
        <v>52</v>
      </c>
      <c r="B22" s="29" t="s">
        <v>146</v>
      </c>
      <c r="C22" s="16">
        <f t="shared" si="1"/>
        <v>53.989999999999995</v>
      </c>
      <c r="D22" s="30">
        <v>5</v>
      </c>
      <c r="E22" s="30">
        <v>0</v>
      </c>
      <c r="F22" s="31">
        <v>269.95</v>
      </c>
      <c r="G22" s="31">
        <v>0</v>
      </c>
      <c r="H22" s="32">
        <f t="shared" si="2"/>
        <v>0</v>
      </c>
      <c r="I22" s="32">
        <f t="shared" si="3"/>
        <v>0.44070660694343877</v>
      </c>
      <c r="J22" s="33">
        <f t="shared" si="4"/>
        <v>118.9687485443813</v>
      </c>
      <c r="K22" s="33">
        <f t="shared" si="5"/>
        <v>23.793749708876259</v>
      </c>
      <c r="L22" s="30">
        <v>33</v>
      </c>
      <c r="M22" s="34">
        <f t="shared" si="6"/>
        <v>0.15151515151515152</v>
      </c>
      <c r="N22" s="30">
        <v>61</v>
      </c>
      <c r="O22" s="35">
        <f t="shared" ref="O22:P22" si="17">D22/7</f>
        <v>0.7142857142857143</v>
      </c>
      <c r="P22" s="35">
        <f t="shared" si="17"/>
        <v>0</v>
      </c>
      <c r="Q22" s="30">
        <f t="shared" si="8"/>
        <v>85</v>
      </c>
      <c r="R22" s="30"/>
      <c r="S22" s="36">
        <v>1.7674418604651101</v>
      </c>
      <c r="T22" s="29">
        <v>180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55</v>
      </c>
      <c r="AB22" s="41">
        <f t="shared" si="11"/>
        <v>-0.69</v>
      </c>
      <c r="AC22" s="42">
        <v>0.75989645601851852</v>
      </c>
      <c r="AD22" s="40">
        <f t="shared" si="12"/>
        <v>-5.243285546527777</v>
      </c>
      <c r="AE22" s="40">
        <v>-8.08</v>
      </c>
      <c r="AF22" s="40">
        <v>-12.969093181818181</v>
      </c>
      <c r="AG22" s="40">
        <v>0</v>
      </c>
    </row>
    <row r="23" spans="1:33" ht="15.75" customHeight="1" x14ac:dyDescent="0.2">
      <c r="A23" s="29" t="s">
        <v>53</v>
      </c>
      <c r="B23" s="29" t="s">
        <v>158</v>
      </c>
      <c r="C23" s="16">
        <f t="shared" si="1"/>
        <v>51.836153846153849</v>
      </c>
      <c r="D23" s="30">
        <v>13</v>
      </c>
      <c r="E23" s="30">
        <v>0</v>
      </c>
      <c r="F23" s="33">
        <v>673.87</v>
      </c>
      <c r="G23" s="31">
        <v>0</v>
      </c>
      <c r="H23" s="32">
        <f t="shared" si="2"/>
        <v>0</v>
      </c>
      <c r="I23" s="32">
        <f t="shared" si="3"/>
        <v>0.42370004038670867</v>
      </c>
      <c r="J23" s="33">
        <f t="shared" si="4"/>
        <v>285.51874621539139</v>
      </c>
      <c r="K23" s="33">
        <f t="shared" si="5"/>
        <v>21.962980478107031</v>
      </c>
      <c r="L23" s="30">
        <v>28</v>
      </c>
      <c r="M23" s="34">
        <f t="shared" si="6"/>
        <v>0.4642857142857143</v>
      </c>
      <c r="N23" s="30">
        <v>48</v>
      </c>
      <c r="O23" s="35">
        <f t="shared" ref="O23:P23" si="18">D23/7</f>
        <v>1.8571428571428572</v>
      </c>
      <c r="P23" s="35">
        <f t="shared" si="18"/>
        <v>0</v>
      </c>
      <c r="Q23" s="30">
        <f t="shared" si="8"/>
        <v>25</v>
      </c>
      <c r="R23" s="30"/>
      <c r="S23" s="36">
        <v>2.2432432432432399</v>
      </c>
      <c r="T23" s="29">
        <v>180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55</v>
      </c>
      <c r="AB23" s="41">
        <f t="shared" si="11"/>
        <v>-0.69</v>
      </c>
      <c r="AC23" s="42">
        <v>0.75989645601851852</v>
      </c>
      <c r="AD23" s="40">
        <f t="shared" si="12"/>
        <v>-13.632542420972221</v>
      </c>
      <c r="AE23" s="40">
        <v>-8.08</v>
      </c>
      <c r="AF23" s="40">
        <v>-12.969093181818181</v>
      </c>
      <c r="AG23" s="40">
        <v>0</v>
      </c>
    </row>
    <row r="24" spans="1:33" ht="15.75" customHeight="1" x14ac:dyDescent="0.2">
      <c r="A24" s="29" t="s">
        <v>54</v>
      </c>
      <c r="B24" s="29" t="s">
        <v>158</v>
      </c>
      <c r="C24" s="16">
        <f t="shared" si="1"/>
        <v>49.99</v>
      </c>
      <c r="D24" s="30">
        <v>9</v>
      </c>
      <c r="E24" s="30">
        <v>0</v>
      </c>
      <c r="F24" s="33">
        <v>449.91</v>
      </c>
      <c r="G24" s="33">
        <v>0</v>
      </c>
      <c r="H24" s="32">
        <f t="shared" si="2"/>
        <v>0</v>
      </c>
      <c r="I24" s="32">
        <f t="shared" si="3"/>
        <v>0.40795658549462421</v>
      </c>
      <c r="J24" s="33">
        <f t="shared" si="4"/>
        <v>183.54374737988638</v>
      </c>
      <c r="K24" s="33">
        <f t="shared" si="5"/>
        <v>20.393749708876264</v>
      </c>
      <c r="L24" s="30">
        <v>30</v>
      </c>
      <c r="M24" s="34">
        <f t="shared" si="6"/>
        <v>0.3</v>
      </c>
      <c r="N24" s="30">
        <v>38</v>
      </c>
      <c r="O24" s="35">
        <f t="shared" ref="O24:P24" si="19">D24/7</f>
        <v>1.2857142857142858</v>
      </c>
      <c r="P24" s="35">
        <f t="shared" si="19"/>
        <v>0</v>
      </c>
      <c r="Q24" s="30">
        <f t="shared" si="8"/>
        <v>29</v>
      </c>
      <c r="R24" s="30"/>
      <c r="S24" s="36">
        <v>3.1666666666666599</v>
      </c>
      <c r="T24" s="29">
        <v>180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0.75989645601851852</v>
      </c>
      <c r="AD24" s="40">
        <f t="shared" si="12"/>
        <v>-9.4379139837499988</v>
      </c>
      <c r="AE24" s="40">
        <v>-8.08</v>
      </c>
      <c r="AF24" s="40">
        <v>-12.969093181818181</v>
      </c>
      <c r="AG24" s="40">
        <v>0</v>
      </c>
    </row>
    <row r="25" spans="1:33" ht="15.75" customHeight="1" x14ac:dyDescent="0.2">
      <c r="A25" s="29" t="s">
        <v>56</v>
      </c>
      <c r="B25" s="29" t="s">
        <v>146</v>
      </c>
      <c r="C25" s="16">
        <f t="shared" si="1"/>
        <v>51.759230769230768</v>
      </c>
      <c r="D25" s="30">
        <v>13</v>
      </c>
      <c r="E25" s="30">
        <v>0</v>
      </c>
      <c r="F25" s="33">
        <v>672.87</v>
      </c>
      <c r="G25" s="33">
        <v>0</v>
      </c>
      <c r="H25" s="32">
        <f t="shared" si="2"/>
        <v>0</v>
      </c>
      <c r="I25" s="32">
        <f t="shared" si="3"/>
        <v>0.42304896574230932</v>
      </c>
      <c r="J25" s="33">
        <f t="shared" si="4"/>
        <v>284.65695757902768</v>
      </c>
      <c r="K25" s="33">
        <f t="shared" si="5"/>
        <v>21.89668904454059</v>
      </c>
      <c r="L25" s="30">
        <v>49</v>
      </c>
      <c r="M25" s="34">
        <f t="shared" si="6"/>
        <v>0.26530612244897961</v>
      </c>
      <c r="N25" s="30">
        <v>22</v>
      </c>
      <c r="O25" s="35">
        <f t="shared" ref="O25:P25" si="20">D25/7</f>
        <v>1.8571428571428572</v>
      </c>
      <c r="P25" s="35">
        <f t="shared" si="20"/>
        <v>0</v>
      </c>
      <c r="Q25" s="30">
        <f t="shared" si="8"/>
        <v>11</v>
      </c>
      <c r="R25" s="30"/>
      <c r="S25" s="36">
        <v>4.757894736842105</v>
      </c>
      <c r="T25" s="29">
        <v>180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0.75989645601851852</v>
      </c>
      <c r="AD25" s="40">
        <f t="shared" si="12"/>
        <v>-13.632542420972221</v>
      </c>
      <c r="AE25" s="40">
        <v>-8.08</v>
      </c>
      <c r="AF25" s="40">
        <v>-12.97</v>
      </c>
      <c r="AG25" s="40">
        <v>0</v>
      </c>
    </row>
    <row r="26" spans="1:33" ht="15.75" customHeight="1" x14ac:dyDescent="0.2">
      <c r="A26" s="15" t="s">
        <v>57</v>
      </c>
      <c r="B26" s="29" t="s">
        <v>146</v>
      </c>
      <c r="C26" s="16">
        <f t="shared" si="1"/>
        <v>51.39</v>
      </c>
      <c r="D26" s="17">
        <v>5</v>
      </c>
      <c r="E26" s="17">
        <v>0</v>
      </c>
      <c r="F26" s="18">
        <v>256.95</v>
      </c>
      <c r="G26" s="18">
        <v>0</v>
      </c>
      <c r="H26" s="32">
        <f t="shared" si="2"/>
        <v>0</v>
      </c>
      <c r="I26" s="32">
        <f t="shared" si="3"/>
        <v>0.42583673300012342</v>
      </c>
      <c r="J26" s="33">
        <f t="shared" si="4"/>
        <v>109.41874854438171</v>
      </c>
      <c r="K26" s="33">
        <f t="shared" si="5"/>
        <v>21.883749708876344</v>
      </c>
      <c r="L26" s="17">
        <v>36</v>
      </c>
      <c r="M26" s="34">
        <f t="shared" si="6"/>
        <v>0.1388888888888889</v>
      </c>
      <c r="N26" s="17">
        <v>20</v>
      </c>
      <c r="O26" s="35">
        <f t="shared" ref="O26:P26" si="21">D26/7</f>
        <v>0.7142857142857143</v>
      </c>
      <c r="P26" s="35">
        <f t="shared" si="21"/>
        <v>0</v>
      </c>
      <c r="Q26" s="30">
        <f t="shared" si="8"/>
        <v>28</v>
      </c>
      <c r="R26" s="30"/>
      <c r="S26" s="22">
        <v>2.1284403669724772</v>
      </c>
      <c r="T26" s="29">
        <v>180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0.75989645601851852</v>
      </c>
      <c r="AD26" s="40">
        <f t="shared" si="12"/>
        <v>-5.243285546527777</v>
      </c>
      <c r="AE26" s="26">
        <v>-7.78</v>
      </c>
      <c r="AF26" s="26">
        <v>-12.969093181818099</v>
      </c>
      <c r="AG26" s="26">
        <v>0</v>
      </c>
    </row>
    <row r="27" spans="1:33" ht="15.75" customHeight="1" x14ac:dyDescent="0.2">
      <c r="A27" s="15" t="s">
        <v>58</v>
      </c>
      <c r="B27" s="29" t="s">
        <v>146</v>
      </c>
      <c r="C27" s="16">
        <f t="shared" si="1"/>
        <v>51.656666666666666</v>
      </c>
      <c r="D27" s="17">
        <v>3</v>
      </c>
      <c r="E27" s="17">
        <v>0</v>
      </c>
      <c r="F27" s="18">
        <v>154.97</v>
      </c>
      <c r="G27" s="18">
        <v>0</v>
      </c>
      <c r="H27" s="32">
        <f t="shared" si="2"/>
        <v>0</v>
      </c>
      <c r="I27" s="32">
        <f t="shared" si="3"/>
        <v>0.42802638656920072</v>
      </c>
      <c r="J27" s="33">
        <f t="shared" si="4"/>
        <v>66.331249126629032</v>
      </c>
      <c r="K27" s="33">
        <f t="shared" si="5"/>
        <v>22.110416375543011</v>
      </c>
      <c r="L27" s="17">
        <v>26</v>
      </c>
      <c r="M27" s="34">
        <f t="shared" si="6"/>
        <v>0.11538461538461539</v>
      </c>
      <c r="N27" s="17">
        <v>17</v>
      </c>
      <c r="O27" s="35">
        <f t="shared" ref="O27:P27" si="22">D27/7</f>
        <v>0.42857142857142855</v>
      </c>
      <c r="P27" s="35">
        <f t="shared" si="22"/>
        <v>0</v>
      </c>
      <c r="Q27" s="30">
        <f t="shared" si="8"/>
        <v>39</v>
      </c>
      <c r="R27" s="30"/>
      <c r="S27" s="22">
        <v>2.7745664739884388</v>
      </c>
      <c r="T27" s="29">
        <v>180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0.75989645601851852</v>
      </c>
      <c r="AD27" s="40">
        <f t="shared" si="12"/>
        <v>-3.1459713279166666</v>
      </c>
      <c r="AE27" s="26">
        <v>-7.78</v>
      </c>
      <c r="AF27" s="26">
        <v>-12.969093181818099</v>
      </c>
      <c r="AG27" s="26">
        <v>0</v>
      </c>
    </row>
    <row r="28" spans="1:33" ht="15.75" customHeight="1" x14ac:dyDescent="0.2">
      <c r="A28" s="15" t="s">
        <v>59</v>
      </c>
      <c r="B28" s="29" t="s">
        <v>146</v>
      </c>
      <c r="C28" s="16">
        <f t="shared" si="1"/>
        <v>49.99</v>
      </c>
      <c r="D28" s="17">
        <v>2</v>
      </c>
      <c r="E28" s="17">
        <v>0</v>
      </c>
      <c r="F28" s="18">
        <v>99.98</v>
      </c>
      <c r="G28" s="18">
        <v>0</v>
      </c>
      <c r="H28" s="32">
        <f t="shared" si="2"/>
        <v>0</v>
      </c>
      <c r="I28" s="32">
        <f t="shared" si="3"/>
        <v>0.41395778573467384</v>
      </c>
      <c r="J28" s="33">
        <f t="shared" si="4"/>
        <v>41.387499417752693</v>
      </c>
      <c r="K28" s="33">
        <f t="shared" si="5"/>
        <v>20.693749708876346</v>
      </c>
      <c r="L28" s="17">
        <v>29</v>
      </c>
      <c r="M28" s="34">
        <f t="shared" si="6"/>
        <v>6.8965517241379309E-2</v>
      </c>
      <c r="N28" s="17">
        <v>14</v>
      </c>
      <c r="O28" s="35">
        <f t="shared" ref="O28:P28" si="23">D28/7</f>
        <v>0.2857142857142857</v>
      </c>
      <c r="P28" s="35">
        <f t="shared" si="23"/>
        <v>0</v>
      </c>
      <c r="Q28" s="30">
        <f t="shared" si="8"/>
        <v>49</v>
      </c>
      <c r="R28" s="30"/>
      <c r="S28" s="22">
        <v>3.28</v>
      </c>
      <c r="T28" s="29">
        <v>180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0.75989645601851852</v>
      </c>
      <c r="AD28" s="40">
        <f t="shared" si="12"/>
        <v>-2.0973142186111109</v>
      </c>
      <c r="AE28" s="26">
        <v>-7.78</v>
      </c>
      <c r="AF28" s="26">
        <v>-12.969093181818099</v>
      </c>
      <c r="AG28" s="26">
        <v>0</v>
      </c>
    </row>
    <row r="29" spans="1:33" ht="15.75" customHeight="1" x14ac:dyDescent="0.2">
      <c r="A29" s="29" t="s">
        <v>60</v>
      </c>
      <c r="B29" s="29" t="s">
        <v>146</v>
      </c>
      <c r="C29" s="16">
        <f t="shared" si="1"/>
        <v>52.19</v>
      </c>
      <c r="D29" s="30">
        <v>5</v>
      </c>
      <c r="E29" s="30">
        <v>0</v>
      </c>
      <c r="F29" s="33">
        <v>260.95</v>
      </c>
      <c r="G29" s="33">
        <v>0</v>
      </c>
      <c r="H29" s="32">
        <f t="shared" si="2"/>
        <v>0</v>
      </c>
      <c r="I29" s="32">
        <f t="shared" si="3"/>
        <v>0.46041450600080269</v>
      </c>
      <c r="J29" s="33">
        <f t="shared" si="4"/>
        <v>120.14516534090946</v>
      </c>
      <c r="K29" s="33">
        <f t="shared" si="5"/>
        <v>24.029033068181892</v>
      </c>
      <c r="L29" s="30">
        <v>21</v>
      </c>
      <c r="M29" s="34">
        <f t="shared" si="6"/>
        <v>0.23809523809523808</v>
      </c>
      <c r="N29" s="17">
        <v>10</v>
      </c>
      <c r="O29" s="35">
        <f t="shared" ref="O29:P29" si="24">D29/7</f>
        <v>0.7142857142857143</v>
      </c>
      <c r="P29" s="35">
        <f t="shared" si="24"/>
        <v>0</v>
      </c>
      <c r="Q29" s="30">
        <f t="shared" si="8"/>
        <v>14</v>
      </c>
      <c r="R29" s="30"/>
      <c r="S29" s="22">
        <v>4.1311475409836067</v>
      </c>
      <c r="T29" s="29">
        <v>180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0.35027083333333336</v>
      </c>
      <c r="AD29" s="40">
        <f t="shared" si="12"/>
        <v>-2.4168687499999999</v>
      </c>
      <c r="AE29" s="40">
        <v>-6.88</v>
      </c>
      <c r="AF29" s="26">
        <v>-12.969093181818099</v>
      </c>
      <c r="AG29" s="40">
        <v>0</v>
      </c>
    </row>
    <row r="30" spans="1:33" ht="15.75" customHeight="1" x14ac:dyDescent="0.2">
      <c r="A30" s="15" t="s">
        <v>61</v>
      </c>
      <c r="B30" s="29" t="s">
        <v>146</v>
      </c>
      <c r="C30" s="16">
        <f t="shared" si="1"/>
        <v>49.99</v>
      </c>
      <c r="D30" s="17">
        <v>2</v>
      </c>
      <c r="E30" s="17">
        <v>0</v>
      </c>
      <c r="F30" s="18">
        <v>99.98</v>
      </c>
      <c r="G30" s="18">
        <v>0</v>
      </c>
      <c r="H30" s="32">
        <f t="shared" si="2"/>
        <v>0</v>
      </c>
      <c r="I30" s="32">
        <f t="shared" si="3"/>
        <v>0.44290367363472705</v>
      </c>
      <c r="J30" s="33">
        <f t="shared" si="4"/>
        <v>44.28150929000001</v>
      </c>
      <c r="K30" s="33">
        <f t="shared" si="5"/>
        <v>22.140754645000005</v>
      </c>
      <c r="L30" s="17">
        <v>22</v>
      </c>
      <c r="M30" s="34">
        <f t="shared" si="6"/>
        <v>9.0909090909090912E-2</v>
      </c>
      <c r="N30" s="17">
        <v>7</v>
      </c>
      <c r="O30" s="35">
        <f t="shared" ref="O30:P30" si="25">D30/7</f>
        <v>0.2857142857142857</v>
      </c>
      <c r="P30" s="35">
        <f t="shared" si="25"/>
        <v>0</v>
      </c>
      <c r="Q30" s="30">
        <f t="shared" si="8"/>
        <v>24</v>
      </c>
      <c r="R30" s="30"/>
      <c r="S30" s="22">
        <v>2.0634920634920642</v>
      </c>
      <c r="T30" s="29">
        <v>468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0.35027083333333336</v>
      </c>
      <c r="AD30" s="40">
        <f t="shared" si="12"/>
        <v>-0.96674749999999998</v>
      </c>
      <c r="AE30" s="26">
        <v>-6.88</v>
      </c>
      <c r="AF30" s="26">
        <v>-12.987371605</v>
      </c>
      <c r="AG30" s="26">
        <v>0</v>
      </c>
    </row>
    <row r="31" spans="1:33" ht="15.75" customHeight="1" x14ac:dyDescent="0.2">
      <c r="A31" s="15" t="s">
        <v>62</v>
      </c>
      <c r="B31" s="15" t="s">
        <v>159</v>
      </c>
      <c r="C31" s="16">
        <f t="shared" si="1"/>
        <v>52.99</v>
      </c>
      <c r="D31" s="17">
        <v>2</v>
      </c>
      <c r="E31" s="17">
        <v>0</v>
      </c>
      <c r="F31" s="18">
        <v>105.98</v>
      </c>
      <c r="G31" s="43">
        <v>0</v>
      </c>
      <c r="H31" s="32">
        <f t="shared" si="2"/>
        <v>0</v>
      </c>
      <c r="I31" s="32">
        <f t="shared" si="3"/>
        <v>0.46595121051141741</v>
      </c>
      <c r="J31" s="33">
        <f t="shared" si="4"/>
        <v>49.381509290000018</v>
      </c>
      <c r="K31" s="33">
        <f t="shared" si="5"/>
        <v>24.690754645000009</v>
      </c>
      <c r="L31" s="17">
        <v>19</v>
      </c>
      <c r="M31" s="34">
        <f t="shared" si="6"/>
        <v>0.10526315789473684</v>
      </c>
      <c r="N31" s="17">
        <v>5</v>
      </c>
      <c r="O31" s="35">
        <f t="shared" ref="O31:P31" si="26">D31/7</f>
        <v>0.2857142857142857</v>
      </c>
      <c r="P31" s="35">
        <f t="shared" si="26"/>
        <v>0</v>
      </c>
      <c r="Q31" s="30">
        <f t="shared" si="8"/>
        <v>17</v>
      </c>
      <c r="R31" s="30"/>
      <c r="S31" s="22">
        <v>1.86666666666666</v>
      </c>
      <c r="T31" s="15">
        <v>90</v>
      </c>
      <c r="U31" s="23">
        <v>90</v>
      </c>
      <c r="V31" s="1" t="s">
        <v>150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0.35027083333333336</v>
      </c>
      <c r="AD31" s="40">
        <f t="shared" si="12"/>
        <v>-0.96674749999999998</v>
      </c>
      <c r="AE31" s="44">
        <v>-6.88</v>
      </c>
      <c r="AF31" s="44">
        <v>-12.987371604999989</v>
      </c>
      <c r="AG31" s="26">
        <v>0</v>
      </c>
    </row>
    <row r="32" spans="1:33" ht="15.75" customHeight="1" x14ac:dyDescent="0.2">
      <c r="A32" s="15" t="s">
        <v>63</v>
      </c>
      <c r="B32" s="29" t="s">
        <v>146</v>
      </c>
      <c r="C32" s="16">
        <f t="shared" si="1"/>
        <v>53.99</v>
      </c>
      <c r="D32" s="17">
        <v>1</v>
      </c>
      <c r="E32" s="17">
        <v>0</v>
      </c>
      <c r="F32" s="18">
        <v>53.99</v>
      </c>
      <c r="G32" s="18">
        <v>0</v>
      </c>
      <c r="H32" s="32">
        <f t="shared" si="2"/>
        <v>0</v>
      </c>
      <c r="I32" s="32">
        <f t="shared" si="3"/>
        <v>0.47306454241526213</v>
      </c>
      <c r="J32" s="33">
        <f t="shared" si="4"/>
        <v>25.540754645000003</v>
      </c>
      <c r="K32" s="33">
        <f t="shared" si="5"/>
        <v>25.540754645000003</v>
      </c>
      <c r="L32" s="17">
        <v>18</v>
      </c>
      <c r="M32" s="34">
        <f t="shared" si="6"/>
        <v>5.5555555555555552E-2</v>
      </c>
      <c r="N32" s="17">
        <v>4</v>
      </c>
      <c r="O32" s="35">
        <f t="shared" ref="O32:P32" si="27">D32/7</f>
        <v>0.14285714285714285</v>
      </c>
      <c r="P32" s="35">
        <f t="shared" si="27"/>
        <v>0</v>
      </c>
      <c r="Q32" s="30">
        <f t="shared" si="8"/>
        <v>28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1.8181818181818179</v>
      </c>
      <c r="T32" s="15">
        <f ca="1">IFERROR(__xludf.DUMMYFUNCTION("IFERROR(VLOOKUP($B$2,IMPORTRANGE(""https://docs.google.com/spreadsheets/d/1KiWZV1ko8G7lnRucBRBd29jj3Be6ltMfljMDqzOkQmI/edit#gid=1381463014"",""Lookup!A:D""),4,FALSE),"""")"),90)</f>
        <v>90</v>
      </c>
      <c r="U32" s="23">
        <f ca="1">IFERROR(__xludf.DUMMYFUNCTION("IFERROR(VLOOKUP($B$2,IMPORTRANGE(""https://docs.google.com/spreadsheets/d/1KiWZV1ko8G7lnRucBRBd29jj3Be6ltMfljMDqzOkQmI/edit#gid=1381463014"",""Lookup!A:D""),3,FALSE),"""")"),90)</f>
        <v>90</v>
      </c>
      <c r="V32" s="1" t="str">
        <f ca="1">IFERROR(__xludf.DUMMYFUNCTION("IFERROR(VLOOKUP($B$2,IMPORTRANGE(""https://docs.google.com/spreadsheets/d/1KiWZV1ko8G7lnRucBRBd29jj3Be6ltMfljMDqzOkQmI/edit#gid=1381463014"",""Lookup!A:D""),2,FALSE),"""")"),"| AGL257  - 90 units 08/17")</f>
        <v>| AGL257  - 90 units 08/17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0.35027083333333336</v>
      </c>
      <c r="AD32" s="40">
        <f t="shared" si="12"/>
        <v>-0.48337374999999999</v>
      </c>
      <c r="AE32" s="26">
        <v>-6.88</v>
      </c>
      <c r="AF32" s="26">
        <v>-12.987371605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R221" s="15"/>
      <c r="S221" s="22"/>
    </row>
    <row r="222" spans="1:33" ht="15.75" customHeight="1" x14ac:dyDescent="0.2">
      <c r="R222" s="15"/>
      <c r="S222" s="22"/>
    </row>
    <row r="223" spans="1:33" ht="15.75" customHeight="1" x14ac:dyDescent="0.2">
      <c r="R223" s="15"/>
      <c r="S223" s="22"/>
    </row>
    <row r="224" spans="1:33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6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Info!B1:BJ5000""),3,FALSE),"""")"),"Gate Wheel for Metal Swing Gates - 6 Inch Side Mount Farm Gate Caster to Prevent Dragging")</f>
        <v>Gate Wheel for Metal Swing Gates - 6 Inch Side Mount Farm Gate Caster to Prevent Dragging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Info!B1:BJ5000""),2,FALSE),"""")"),"B08NK9TL6V")</f>
        <v>B08NK9TL6V</v>
      </c>
      <c r="B2" s="3" t="s">
        <v>160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101.25" customHeight="1" x14ac:dyDescent="0.2">
      <c r="A3" s="56" t="s">
        <v>31</v>
      </c>
      <c r="B3" s="57"/>
      <c r="C3" s="4">
        <f>((AE32+AF32)/0.85)*-1</f>
        <v>17.150579142922791</v>
      </c>
      <c r="D3" s="5">
        <f>SUM(D4:D99692)</f>
        <v>101</v>
      </c>
      <c r="E3" s="5"/>
      <c r="F3" s="6">
        <f t="shared" ref="F3:G3" si="0">SUM(F4:F99692)</f>
        <v>2586.9999999999995</v>
      </c>
      <c r="G3" s="6">
        <f t="shared" si="0"/>
        <v>-266.05000000000007</v>
      </c>
      <c r="H3" s="7">
        <f>G3/F3*-1</f>
        <v>0.10284112872052575</v>
      </c>
      <c r="I3" s="8">
        <f>J3/F3</f>
        <v>0.1695398425706558</v>
      </c>
      <c r="J3" s="6">
        <f>SUM(J4:J99692)</f>
        <v>438.59957273028647</v>
      </c>
      <c r="K3" s="6">
        <f>J3/D3</f>
        <v>4.3425700270325391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2 - July
2 - Aug
2 - Sept
1 - Oct
1 - Nov
1 - Dec
1 - Jan
2 - Feb")</f>
        <v>2 - March
2 - April
2 - May
2 - June
2 - July
2 - Aug
2 - Sept
1 - Oct
1 - Nov
1 - Dec
1 -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43</v>
      </c>
      <c r="X3" s="7">
        <f>W3/D3</f>
        <v>0.42574257425742573</v>
      </c>
      <c r="Y3" s="6"/>
      <c r="Z3" s="5"/>
      <c r="AA3" s="5"/>
      <c r="AB3" s="5"/>
      <c r="AC3" s="5"/>
      <c r="AD3" s="6">
        <f>SUM(AD4:AD99692)</f>
        <v>-26.292777740416671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Info!B2:BZ3000""),37,FALSE)),"""")*-1"),-8.59799227148437)</f>
        <v>-8.5979922714843706</v>
      </c>
      <c r="AG3" s="6">
        <f>SUM(AG4:AG99692)</f>
        <v>-8.9</v>
      </c>
    </row>
    <row r="4" spans="1:33" ht="15.75" hidden="1" customHeight="1" x14ac:dyDescent="0.2">
      <c r="A4" s="15"/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/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/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/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/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/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/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/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/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/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/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/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/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customHeight="1" x14ac:dyDescent="0.2">
      <c r="A17" s="29" t="s">
        <v>47</v>
      </c>
      <c r="B17" s="29" t="s">
        <v>161</v>
      </c>
      <c r="C17" s="16">
        <f t="shared" ref="C17:C32" si="1">IFERROR(F17/D17," - ")</f>
        <v>23.99</v>
      </c>
      <c r="D17" s="30">
        <v>7</v>
      </c>
      <c r="E17" s="30">
        <v>0</v>
      </c>
      <c r="F17" s="33">
        <v>167.92999999999998</v>
      </c>
      <c r="G17" s="31">
        <v>-31.870000000000005</v>
      </c>
      <c r="H17" s="32">
        <f t="shared" ref="H17:H32" si="2">G17/F17*-1</f>
        <v>0.18978145655928069</v>
      </c>
      <c r="I17" s="32">
        <f t="shared" ref="I17:I32" si="3">J17/F17</f>
        <v>4.9533902670259242E-2</v>
      </c>
      <c r="J17" s="33">
        <f t="shared" ref="J17:J32" si="4">F17*0.85+G17+AF17*D17+D17*AE17+AG17+AD17</f>
        <v>8.318228275416633</v>
      </c>
      <c r="K17" s="33">
        <f t="shared" ref="K17:K32" si="5">J17/D17</f>
        <v>1.1883183250595191</v>
      </c>
      <c r="L17" s="30">
        <v>33</v>
      </c>
      <c r="M17" s="34">
        <f t="shared" ref="M17:M32" si="6">IFERROR(D17/L17,"-")</f>
        <v>0.21212121212121213</v>
      </c>
      <c r="N17" s="30">
        <v>140</v>
      </c>
      <c r="O17" s="35">
        <f t="shared" ref="O17:P17" si="7">D17/7</f>
        <v>1</v>
      </c>
      <c r="P17" s="35">
        <f t="shared" si="7"/>
        <v>0</v>
      </c>
      <c r="Q17" s="30">
        <f t="shared" ref="Q17:Q32" si="8">ROUNDDOWN(N17/(O17+P17),0)</f>
        <v>140</v>
      </c>
      <c r="R17" s="30"/>
      <c r="S17" s="36">
        <v>0</v>
      </c>
      <c r="T17" s="29">
        <v>0</v>
      </c>
      <c r="U17" s="37" t="s">
        <v>33</v>
      </c>
      <c r="V17" s="38" t="s">
        <v>33</v>
      </c>
      <c r="W17" s="29">
        <v>6</v>
      </c>
      <c r="X17" s="39">
        <f t="shared" ref="X17:X32" si="9">IFERROR(W17/D17,0)</f>
        <v>0.8571428571428571</v>
      </c>
      <c r="Y17" s="40">
        <f t="shared" ref="Y17:Y32" si="10">IFERROR(G17/(W17+Z17)*-1,0)</f>
        <v>3.5411111111111118</v>
      </c>
      <c r="Z17" s="29">
        <v>3</v>
      </c>
      <c r="AA17" s="29" t="s">
        <v>55</v>
      </c>
      <c r="AB17" s="41">
        <f t="shared" ref="AB17:AB32" si="11">IF(OR(AA17="UsLargeStandardSize",AA17="UsSmallStandardSize"),-0.69,-0.48)</f>
        <v>-0.69</v>
      </c>
      <c r="AC17" s="42">
        <v>0.18864096527777782</v>
      </c>
      <c r="AD17" s="40">
        <f t="shared" ref="AD17:AD32" si="12">IFERROR(AB17*AC17*D17*2,0)</f>
        <v>-1.8222717245833338</v>
      </c>
      <c r="AE17" s="40">
        <v>-5.8</v>
      </c>
      <c r="AF17" s="40">
        <v>-8.59</v>
      </c>
      <c r="AG17" s="40">
        <v>0</v>
      </c>
    </row>
    <row r="18" spans="1:33" ht="15.75" customHeight="1" x14ac:dyDescent="0.2">
      <c r="A18" s="29" t="s">
        <v>48</v>
      </c>
      <c r="B18" s="29" t="s">
        <v>162</v>
      </c>
      <c r="C18" s="16">
        <f t="shared" si="1"/>
        <v>25.704285714285714</v>
      </c>
      <c r="D18" s="30">
        <v>7</v>
      </c>
      <c r="E18" s="30">
        <v>0</v>
      </c>
      <c r="F18" s="33">
        <v>179.93</v>
      </c>
      <c r="G18" s="31">
        <v>-35.14</v>
      </c>
      <c r="H18" s="32">
        <f t="shared" si="2"/>
        <v>0.19529817151114323</v>
      </c>
      <c r="I18" s="32">
        <f t="shared" si="3"/>
        <v>8.4824359614387154E-2</v>
      </c>
      <c r="J18" s="33">
        <f t="shared" si="4"/>
        <v>15.26244702541668</v>
      </c>
      <c r="K18" s="33">
        <f t="shared" si="5"/>
        <v>2.1803495750595259</v>
      </c>
      <c r="L18" s="30">
        <v>53</v>
      </c>
      <c r="M18" s="34">
        <f t="shared" si="6"/>
        <v>0.13207547169811321</v>
      </c>
      <c r="N18" s="30">
        <v>131</v>
      </c>
      <c r="O18" s="35">
        <f t="shared" ref="O18:P18" si="13">D18/7</f>
        <v>1</v>
      </c>
      <c r="P18" s="35">
        <f t="shared" si="13"/>
        <v>0</v>
      </c>
      <c r="Q18" s="30">
        <f t="shared" si="8"/>
        <v>131</v>
      </c>
      <c r="R18" s="30"/>
      <c r="S18" s="36">
        <v>0.33333333333333298</v>
      </c>
      <c r="T18" s="29">
        <v>0</v>
      </c>
      <c r="U18" s="37" t="s">
        <v>33</v>
      </c>
      <c r="V18" s="38" t="s">
        <v>33</v>
      </c>
      <c r="W18" s="29">
        <v>3</v>
      </c>
      <c r="X18" s="39">
        <f t="shared" si="9"/>
        <v>0.42857142857142855</v>
      </c>
      <c r="Y18" s="40">
        <f t="shared" si="10"/>
        <v>11.713333333333333</v>
      </c>
      <c r="Z18" s="29">
        <v>0</v>
      </c>
      <c r="AA18" s="29" t="s">
        <v>55</v>
      </c>
      <c r="AB18" s="41">
        <f t="shared" si="11"/>
        <v>-0.69</v>
      </c>
      <c r="AC18" s="42">
        <v>0.18864096527777782</v>
      </c>
      <c r="AD18" s="40">
        <f t="shared" si="12"/>
        <v>-1.8222717245833338</v>
      </c>
      <c r="AE18" s="40">
        <v>-5.8</v>
      </c>
      <c r="AF18" s="40">
        <v>-8.5879687499999999</v>
      </c>
      <c r="AG18" s="40">
        <v>0</v>
      </c>
    </row>
    <row r="19" spans="1:33" ht="15.75" customHeight="1" x14ac:dyDescent="0.2">
      <c r="A19" s="29" t="s">
        <v>49</v>
      </c>
      <c r="B19" s="29" t="s">
        <v>163</v>
      </c>
      <c r="C19" s="16">
        <f t="shared" si="1"/>
        <v>26.74</v>
      </c>
      <c r="D19" s="30">
        <v>4</v>
      </c>
      <c r="E19" s="30">
        <v>0</v>
      </c>
      <c r="F19" s="33">
        <v>106.96</v>
      </c>
      <c r="G19" s="31">
        <v>-24.95</v>
      </c>
      <c r="H19" s="32">
        <f t="shared" si="2"/>
        <v>0.23326477187733732</v>
      </c>
      <c r="I19" s="32">
        <f t="shared" si="3"/>
        <v>6.8930692517451958E-2</v>
      </c>
      <c r="J19" s="33">
        <f t="shared" si="4"/>
        <v>7.3728268716666614</v>
      </c>
      <c r="K19" s="33">
        <f t="shared" si="5"/>
        <v>1.8432067179166653</v>
      </c>
      <c r="L19" s="30">
        <v>52</v>
      </c>
      <c r="M19" s="34">
        <f t="shared" si="6"/>
        <v>7.6923076923076927E-2</v>
      </c>
      <c r="N19" s="30">
        <v>122</v>
      </c>
      <c r="O19" s="35">
        <f t="shared" ref="O19:P19" si="14">D19/7</f>
        <v>0.5714285714285714</v>
      </c>
      <c r="P19" s="35">
        <f t="shared" si="14"/>
        <v>0</v>
      </c>
      <c r="Q19" s="30">
        <f t="shared" si="8"/>
        <v>213</v>
      </c>
      <c r="R19" s="30"/>
      <c r="S19" s="36">
        <v>0.512820512820512</v>
      </c>
      <c r="T19" s="29">
        <v>0</v>
      </c>
      <c r="U19" s="37" t="s">
        <v>33</v>
      </c>
      <c r="V19" s="38" t="s">
        <v>33</v>
      </c>
      <c r="W19" s="29">
        <v>2</v>
      </c>
      <c r="X19" s="39">
        <f t="shared" si="9"/>
        <v>0.5</v>
      </c>
      <c r="Y19" s="40">
        <f t="shared" si="10"/>
        <v>12.475</v>
      </c>
      <c r="Z19" s="29">
        <v>0</v>
      </c>
      <c r="AA19" s="29" t="s">
        <v>55</v>
      </c>
      <c r="AB19" s="41">
        <f t="shared" si="11"/>
        <v>-0.69</v>
      </c>
      <c r="AC19" s="42">
        <v>0.18864096527777782</v>
      </c>
      <c r="AD19" s="40">
        <f t="shared" si="12"/>
        <v>-1.0412981283333336</v>
      </c>
      <c r="AE19" s="40">
        <v>-5.8</v>
      </c>
      <c r="AF19" s="40">
        <v>-8.5879687499999999</v>
      </c>
      <c r="AG19" s="40">
        <v>0</v>
      </c>
    </row>
    <row r="20" spans="1:33" ht="15.75" customHeight="1" x14ac:dyDescent="0.2">
      <c r="A20" s="29" t="s">
        <v>50</v>
      </c>
      <c r="B20" s="29" t="s">
        <v>164</v>
      </c>
      <c r="C20" s="16">
        <f t="shared" si="1"/>
        <v>26.545555555555559</v>
      </c>
      <c r="D20" s="30">
        <v>9</v>
      </c>
      <c r="E20" s="30">
        <v>0</v>
      </c>
      <c r="F20" s="33">
        <v>238.91000000000003</v>
      </c>
      <c r="G20" s="31">
        <v>-35.290000000000006</v>
      </c>
      <c r="H20" s="32">
        <f t="shared" si="2"/>
        <v>0.1477125277301076</v>
      </c>
      <c r="I20" s="32">
        <f t="shared" si="3"/>
        <v>0.15047030455506258</v>
      </c>
      <c r="J20" s="33">
        <f t="shared" si="4"/>
        <v>35.948860461250007</v>
      </c>
      <c r="K20" s="33">
        <f t="shared" si="5"/>
        <v>3.9943178290277785</v>
      </c>
      <c r="L20" s="30">
        <v>43</v>
      </c>
      <c r="M20" s="34">
        <f t="shared" si="6"/>
        <v>0.20930232558139536</v>
      </c>
      <c r="N20" s="30">
        <v>119</v>
      </c>
      <c r="O20" s="35">
        <f t="shared" ref="O20:P20" si="15">D20/7</f>
        <v>1.2857142857142858</v>
      </c>
      <c r="P20" s="35">
        <f t="shared" si="15"/>
        <v>0</v>
      </c>
      <c r="Q20" s="30">
        <f t="shared" si="8"/>
        <v>92</v>
      </c>
      <c r="R20" s="30"/>
      <c r="S20" s="36">
        <v>0.84033613445378097</v>
      </c>
      <c r="T20" s="29">
        <v>0</v>
      </c>
      <c r="U20" s="37" t="s">
        <v>33</v>
      </c>
      <c r="V20" s="38" t="s">
        <v>33</v>
      </c>
      <c r="W20" s="29">
        <v>5</v>
      </c>
      <c r="X20" s="39">
        <f t="shared" si="9"/>
        <v>0.55555555555555558</v>
      </c>
      <c r="Y20" s="40">
        <f t="shared" si="10"/>
        <v>7.0580000000000016</v>
      </c>
      <c r="Z20" s="29">
        <v>0</v>
      </c>
      <c r="AA20" s="29" t="s">
        <v>55</v>
      </c>
      <c r="AB20" s="41">
        <f t="shared" si="11"/>
        <v>-0.69</v>
      </c>
      <c r="AC20" s="42">
        <v>0.18864096527777782</v>
      </c>
      <c r="AD20" s="40">
        <f t="shared" si="12"/>
        <v>-2.3429207887500008</v>
      </c>
      <c r="AE20" s="40">
        <v>-5.8</v>
      </c>
      <c r="AF20" s="40">
        <v>-8.5879687499999999</v>
      </c>
      <c r="AG20" s="40">
        <v>0</v>
      </c>
    </row>
    <row r="21" spans="1:33" ht="15.75" customHeight="1" x14ac:dyDescent="0.2">
      <c r="A21" s="29" t="s">
        <v>51</v>
      </c>
      <c r="B21" s="29" t="s">
        <v>165</v>
      </c>
      <c r="C21" s="16">
        <f t="shared" si="1"/>
        <v>31.865000000000002</v>
      </c>
      <c r="D21" s="30">
        <v>8</v>
      </c>
      <c r="E21" s="30">
        <v>0</v>
      </c>
      <c r="F21" s="33">
        <v>254.92000000000002</v>
      </c>
      <c r="G21" s="31">
        <v>-28.69</v>
      </c>
      <c r="H21" s="32">
        <f t="shared" si="2"/>
        <v>0.11254511219206025</v>
      </c>
      <c r="I21" s="32">
        <f t="shared" si="3"/>
        <v>0.27775636961922706</v>
      </c>
      <c r="J21" s="33">
        <f t="shared" si="4"/>
        <v>70.805653743333366</v>
      </c>
      <c r="K21" s="33">
        <f t="shared" si="5"/>
        <v>8.8507067179166707</v>
      </c>
      <c r="L21" s="30">
        <v>19</v>
      </c>
      <c r="M21" s="34">
        <f t="shared" si="6"/>
        <v>0.42105263157894735</v>
      </c>
      <c r="N21" s="30">
        <v>109</v>
      </c>
      <c r="O21" s="35">
        <f t="shared" ref="O21:P21" si="16">D21/7</f>
        <v>1.1428571428571428</v>
      </c>
      <c r="P21" s="35">
        <f t="shared" si="16"/>
        <v>0</v>
      </c>
      <c r="Q21" s="30">
        <f t="shared" si="8"/>
        <v>95</v>
      </c>
      <c r="R21" s="30"/>
      <c r="S21" s="36">
        <v>0.46511627906976699</v>
      </c>
      <c r="T21" s="29">
        <v>96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55</v>
      </c>
      <c r="AB21" s="41">
        <f t="shared" si="11"/>
        <v>-0.69</v>
      </c>
      <c r="AC21" s="42">
        <v>0.18864096527777782</v>
      </c>
      <c r="AD21" s="40">
        <f t="shared" si="12"/>
        <v>-2.0825962566666671</v>
      </c>
      <c r="AE21" s="40">
        <v>-5.8</v>
      </c>
      <c r="AF21" s="40">
        <v>-8.5879687499999999</v>
      </c>
      <c r="AG21" s="40">
        <v>0</v>
      </c>
    </row>
    <row r="22" spans="1:33" ht="15.75" customHeight="1" x14ac:dyDescent="0.2">
      <c r="A22" s="29" t="s">
        <v>52</v>
      </c>
      <c r="B22" s="29" t="s">
        <v>166</v>
      </c>
      <c r="C22" s="16">
        <f t="shared" si="1"/>
        <v>30.99</v>
      </c>
      <c r="D22" s="30">
        <v>4</v>
      </c>
      <c r="E22" s="30">
        <v>0</v>
      </c>
      <c r="F22" s="31">
        <v>123.96</v>
      </c>
      <c r="G22" s="31">
        <v>-1</v>
      </c>
      <c r="H22" s="32">
        <f t="shared" si="2"/>
        <v>8.0671184252984838E-3</v>
      </c>
      <c r="I22" s="32">
        <f t="shared" si="3"/>
        <v>0.36925481503441954</v>
      </c>
      <c r="J22" s="33">
        <f t="shared" si="4"/>
        <v>45.772826871666645</v>
      </c>
      <c r="K22" s="33">
        <f t="shared" si="5"/>
        <v>11.443206717916661</v>
      </c>
      <c r="L22" s="30">
        <v>20</v>
      </c>
      <c r="M22" s="34">
        <f t="shared" si="6"/>
        <v>0.2</v>
      </c>
      <c r="N22" s="30">
        <v>105</v>
      </c>
      <c r="O22" s="35">
        <f t="shared" ref="O22:P22" si="17">D22/7</f>
        <v>0.5714285714285714</v>
      </c>
      <c r="P22" s="35">
        <f t="shared" si="17"/>
        <v>0</v>
      </c>
      <c r="Q22" s="30">
        <f t="shared" si="8"/>
        <v>183</v>
      </c>
      <c r="R22" s="30"/>
      <c r="S22" s="36">
        <v>0.61157024793388404</v>
      </c>
      <c r="T22" s="29">
        <v>96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55</v>
      </c>
      <c r="AB22" s="41">
        <f t="shared" si="11"/>
        <v>-0.69</v>
      </c>
      <c r="AC22" s="42">
        <v>0.18864096527777782</v>
      </c>
      <c r="AD22" s="40">
        <f t="shared" si="12"/>
        <v>-1.0412981283333336</v>
      </c>
      <c r="AE22" s="40">
        <v>-5.8</v>
      </c>
      <c r="AF22" s="40">
        <v>-8.5879687499999999</v>
      </c>
      <c r="AG22" s="40">
        <v>0</v>
      </c>
    </row>
    <row r="23" spans="1:33" ht="15.75" customHeight="1" x14ac:dyDescent="0.2">
      <c r="A23" s="29" t="s">
        <v>53</v>
      </c>
      <c r="B23" s="29" t="s">
        <v>167</v>
      </c>
      <c r="C23" s="16">
        <f t="shared" si="1"/>
        <v>27.389999999999997</v>
      </c>
      <c r="D23" s="30">
        <v>5</v>
      </c>
      <c r="E23" s="30">
        <v>0</v>
      </c>
      <c r="F23" s="33">
        <v>136.94999999999999</v>
      </c>
      <c r="G23" s="31">
        <v>0</v>
      </c>
      <c r="H23" s="32">
        <f t="shared" si="2"/>
        <v>0</v>
      </c>
      <c r="I23" s="32">
        <f t="shared" si="3"/>
        <v>0.31519557203054627</v>
      </c>
      <c r="J23" s="33">
        <f t="shared" si="4"/>
        <v>43.166033589583307</v>
      </c>
      <c r="K23" s="33">
        <f t="shared" si="5"/>
        <v>8.6332067179166607</v>
      </c>
      <c r="L23" s="30">
        <v>12</v>
      </c>
      <c r="M23" s="34">
        <f t="shared" si="6"/>
        <v>0.41666666666666669</v>
      </c>
      <c r="N23" s="30">
        <v>100</v>
      </c>
      <c r="O23" s="35">
        <f t="shared" ref="O23:P23" si="18">D23/7</f>
        <v>0.7142857142857143</v>
      </c>
      <c r="P23" s="35">
        <f t="shared" si="18"/>
        <v>0</v>
      </c>
      <c r="Q23" s="30">
        <f t="shared" si="8"/>
        <v>140</v>
      </c>
      <c r="R23" s="30"/>
      <c r="S23" s="36">
        <v>0.76855895196506496</v>
      </c>
      <c r="T23" s="29">
        <v>96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55</v>
      </c>
      <c r="AB23" s="41">
        <f t="shared" si="11"/>
        <v>-0.69</v>
      </c>
      <c r="AC23" s="42">
        <v>0.18864096527777782</v>
      </c>
      <c r="AD23" s="40">
        <f t="shared" si="12"/>
        <v>-1.301622660416667</v>
      </c>
      <c r="AE23" s="40">
        <v>-5.8</v>
      </c>
      <c r="AF23" s="40">
        <v>-8.5879687499999999</v>
      </c>
      <c r="AG23" s="40">
        <v>0</v>
      </c>
    </row>
    <row r="24" spans="1:33" ht="15.75" customHeight="1" x14ac:dyDescent="0.2">
      <c r="A24" s="29" t="s">
        <v>54</v>
      </c>
      <c r="B24" s="29" t="s">
        <v>158</v>
      </c>
      <c r="C24" s="16">
        <f t="shared" si="1"/>
        <v>27.365625000000005</v>
      </c>
      <c r="D24" s="30">
        <v>16</v>
      </c>
      <c r="E24" s="30">
        <v>0</v>
      </c>
      <c r="F24" s="33">
        <v>437.85000000000008</v>
      </c>
      <c r="G24" s="33">
        <v>-23.930000000000003</v>
      </c>
      <c r="H24" s="32">
        <f t="shared" si="2"/>
        <v>5.4653420121046015E-2</v>
      </c>
      <c r="I24" s="32">
        <f t="shared" si="3"/>
        <v>0.24990249511628801</v>
      </c>
      <c r="J24" s="33">
        <f t="shared" si="4"/>
        <v>109.41980748666673</v>
      </c>
      <c r="K24" s="33">
        <f t="shared" si="5"/>
        <v>6.8387379679166704</v>
      </c>
      <c r="L24" s="30">
        <v>29</v>
      </c>
      <c r="M24" s="34">
        <f t="shared" si="6"/>
        <v>0.55172413793103448</v>
      </c>
      <c r="N24" s="30">
        <v>84</v>
      </c>
      <c r="O24" s="35">
        <f t="shared" ref="O24:P24" si="19">D24/7</f>
        <v>2.2857142857142856</v>
      </c>
      <c r="P24" s="35">
        <f t="shared" si="19"/>
        <v>0</v>
      </c>
      <c r="Q24" s="30">
        <f t="shared" si="8"/>
        <v>36</v>
      </c>
      <c r="R24" s="30"/>
      <c r="S24" s="36">
        <v>0.94977168949771595</v>
      </c>
      <c r="T24" s="29">
        <v>96</v>
      </c>
      <c r="U24" s="37" t="s">
        <v>33</v>
      </c>
      <c r="V24" s="38" t="s">
        <v>33</v>
      </c>
      <c r="W24" s="29">
        <v>12</v>
      </c>
      <c r="X24" s="39">
        <f t="shared" si="9"/>
        <v>0.75</v>
      </c>
      <c r="Y24" s="40">
        <f t="shared" si="10"/>
        <v>1.8407692307692309</v>
      </c>
      <c r="Z24" s="29">
        <v>1</v>
      </c>
      <c r="AA24" s="29" t="s">
        <v>55</v>
      </c>
      <c r="AB24" s="41">
        <f t="shared" si="11"/>
        <v>-0.69</v>
      </c>
      <c r="AC24" s="42">
        <v>0.18864096527777782</v>
      </c>
      <c r="AD24" s="40">
        <f t="shared" si="12"/>
        <v>-4.1651925133333343</v>
      </c>
      <c r="AE24" s="40">
        <v>-5.8</v>
      </c>
      <c r="AF24" s="40">
        <v>-8.5879687499999999</v>
      </c>
      <c r="AG24" s="40">
        <v>-4.45</v>
      </c>
    </row>
    <row r="25" spans="1:33" ht="15.75" customHeight="1" x14ac:dyDescent="0.2">
      <c r="A25" s="29" t="s">
        <v>56</v>
      </c>
      <c r="B25" s="15" t="s">
        <v>168</v>
      </c>
      <c r="C25" s="16">
        <f t="shared" si="1"/>
        <v>25.545555555555556</v>
      </c>
      <c r="D25" s="30">
        <v>9</v>
      </c>
      <c r="E25" s="30">
        <v>0</v>
      </c>
      <c r="F25" s="33">
        <v>229.91</v>
      </c>
      <c r="G25" s="33">
        <v>-30.7</v>
      </c>
      <c r="H25" s="32">
        <f t="shared" si="2"/>
        <v>0.13353051193945456</v>
      </c>
      <c r="I25" s="32">
        <f t="shared" si="3"/>
        <v>0.13231516337371146</v>
      </c>
      <c r="J25" s="33">
        <f t="shared" si="4"/>
        <v>30.420579211250001</v>
      </c>
      <c r="K25" s="33">
        <f t="shared" si="5"/>
        <v>3.3800643568055557</v>
      </c>
      <c r="L25" s="30">
        <v>54</v>
      </c>
      <c r="M25" s="34">
        <f t="shared" si="6"/>
        <v>0.16666666666666666</v>
      </c>
      <c r="N25" s="30">
        <v>74</v>
      </c>
      <c r="O25" s="35">
        <f t="shared" ref="O25:P25" si="20">D25/7</f>
        <v>1.2857142857142858</v>
      </c>
      <c r="P25" s="35">
        <f t="shared" si="20"/>
        <v>0</v>
      </c>
      <c r="Q25" s="30">
        <f t="shared" si="8"/>
        <v>57</v>
      </c>
      <c r="R25" s="30"/>
      <c r="S25" s="36">
        <v>1.394871794871795</v>
      </c>
      <c r="T25" s="29">
        <v>96</v>
      </c>
      <c r="U25" s="37" t="s">
        <v>33</v>
      </c>
      <c r="V25" s="38" t="s">
        <v>33</v>
      </c>
      <c r="W25" s="15">
        <v>7</v>
      </c>
      <c r="X25" s="39">
        <f t="shared" si="9"/>
        <v>0.77777777777777779</v>
      </c>
      <c r="Y25" s="40">
        <f t="shared" si="10"/>
        <v>3.411111111111111</v>
      </c>
      <c r="Z25" s="15">
        <v>2</v>
      </c>
      <c r="AA25" s="29" t="s">
        <v>55</v>
      </c>
      <c r="AB25" s="41">
        <f t="shared" si="11"/>
        <v>-0.69</v>
      </c>
      <c r="AC25" s="42">
        <v>0.18864096527777782</v>
      </c>
      <c r="AD25" s="40">
        <f t="shared" si="12"/>
        <v>-2.3429207887500008</v>
      </c>
      <c r="AE25" s="40">
        <v>-5.8</v>
      </c>
      <c r="AF25" s="40">
        <v>-8.59</v>
      </c>
      <c r="AG25" s="40">
        <v>-2.4500000000000002</v>
      </c>
    </row>
    <row r="26" spans="1:33" ht="15.75" customHeight="1" x14ac:dyDescent="0.2">
      <c r="A26" s="15" t="s">
        <v>57</v>
      </c>
      <c r="B26" s="15" t="s">
        <v>169</v>
      </c>
      <c r="C26" s="16">
        <f t="shared" si="1"/>
        <v>25.889999999999997</v>
      </c>
      <c r="D26" s="17">
        <v>10</v>
      </c>
      <c r="E26" s="17">
        <v>0</v>
      </c>
      <c r="F26" s="18">
        <v>258.89999999999998</v>
      </c>
      <c r="G26" s="18">
        <v>-25.89</v>
      </c>
      <c r="H26" s="32">
        <f t="shared" si="2"/>
        <v>0.1</v>
      </c>
      <c r="I26" s="32">
        <f t="shared" si="3"/>
        <v>0.17725788790717117</v>
      </c>
      <c r="J26" s="33">
        <f t="shared" si="4"/>
        <v>45.892067179166617</v>
      </c>
      <c r="K26" s="33">
        <f t="shared" si="5"/>
        <v>4.589206717916662</v>
      </c>
      <c r="L26" s="17">
        <v>46</v>
      </c>
      <c r="M26" s="34">
        <f t="shared" si="6"/>
        <v>0.21739130434782608</v>
      </c>
      <c r="N26" s="17">
        <v>68</v>
      </c>
      <c r="O26" s="35">
        <f t="shared" ref="O26:P26" si="21">D26/7</f>
        <v>1.4285714285714286</v>
      </c>
      <c r="P26" s="35">
        <f t="shared" si="21"/>
        <v>0</v>
      </c>
      <c r="Q26" s="30">
        <f t="shared" si="8"/>
        <v>47</v>
      </c>
      <c r="R26" s="30"/>
      <c r="S26" s="22">
        <v>0.9308176100628931</v>
      </c>
      <c r="T26" s="29">
        <v>96</v>
      </c>
      <c r="U26" s="37" t="s">
        <v>33</v>
      </c>
      <c r="V26" s="38" t="s">
        <v>33</v>
      </c>
      <c r="W26" s="15">
        <v>4</v>
      </c>
      <c r="X26" s="39">
        <f t="shared" si="9"/>
        <v>0.4</v>
      </c>
      <c r="Y26" s="40">
        <f t="shared" si="10"/>
        <v>4.3150000000000004</v>
      </c>
      <c r="Z26" s="15">
        <v>2</v>
      </c>
      <c r="AA26" s="29" t="s">
        <v>55</v>
      </c>
      <c r="AB26" s="41">
        <f t="shared" si="11"/>
        <v>-0.69</v>
      </c>
      <c r="AC26" s="42">
        <v>0.18864096527777782</v>
      </c>
      <c r="AD26" s="40">
        <f t="shared" si="12"/>
        <v>-2.6032453208333339</v>
      </c>
      <c r="AE26" s="26">
        <v>-5.98</v>
      </c>
      <c r="AF26" s="26">
        <v>-8.5879687499999999</v>
      </c>
      <c r="AG26" s="26">
        <v>0</v>
      </c>
    </row>
    <row r="27" spans="1:33" ht="15.75" customHeight="1" x14ac:dyDescent="0.2">
      <c r="A27" s="15" t="s">
        <v>58</v>
      </c>
      <c r="B27" s="15" t="s">
        <v>170</v>
      </c>
      <c r="C27" s="16">
        <f t="shared" si="1"/>
        <v>22.74</v>
      </c>
      <c r="D27" s="17">
        <v>4</v>
      </c>
      <c r="E27" s="17">
        <v>0</v>
      </c>
      <c r="F27" s="18">
        <v>90.96</v>
      </c>
      <c r="G27" s="18">
        <v>-27.74</v>
      </c>
      <c r="H27" s="32">
        <f t="shared" si="2"/>
        <v>0.30496921723834652</v>
      </c>
      <c r="I27" s="32">
        <f t="shared" si="3"/>
        <v>-0.10704895699574915</v>
      </c>
      <c r="J27" s="33">
        <f t="shared" si="4"/>
        <v>-9.7371731283333425</v>
      </c>
      <c r="K27" s="33">
        <f t="shared" si="5"/>
        <v>-2.4342932820833356</v>
      </c>
      <c r="L27" s="17">
        <v>44</v>
      </c>
      <c r="M27" s="34">
        <f t="shared" si="6"/>
        <v>9.0909090909090912E-2</v>
      </c>
      <c r="N27" s="17">
        <v>61</v>
      </c>
      <c r="O27" s="35">
        <f t="shared" ref="O27:P27" si="22">D27/7</f>
        <v>0.5714285714285714</v>
      </c>
      <c r="P27" s="35">
        <f t="shared" si="22"/>
        <v>0</v>
      </c>
      <c r="Q27" s="30">
        <f t="shared" si="8"/>
        <v>106</v>
      </c>
      <c r="R27" s="30"/>
      <c r="S27" s="22">
        <v>1.0983050847457629</v>
      </c>
      <c r="T27" s="29">
        <v>96</v>
      </c>
      <c r="U27" s="37" t="s">
        <v>33</v>
      </c>
      <c r="V27" s="38" t="s">
        <v>33</v>
      </c>
      <c r="W27" s="15">
        <v>4</v>
      </c>
      <c r="X27" s="39">
        <f t="shared" si="9"/>
        <v>1</v>
      </c>
      <c r="Y27" s="40">
        <f t="shared" si="10"/>
        <v>5.548</v>
      </c>
      <c r="Z27" s="15">
        <v>1</v>
      </c>
      <c r="AA27" s="29" t="s">
        <v>55</v>
      </c>
      <c r="AB27" s="41">
        <f t="shared" si="11"/>
        <v>-0.69</v>
      </c>
      <c r="AC27" s="42">
        <v>0.18864096527777782</v>
      </c>
      <c r="AD27" s="40">
        <f t="shared" si="12"/>
        <v>-1.0412981283333336</v>
      </c>
      <c r="AE27" s="26">
        <v>-5.98</v>
      </c>
      <c r="AF27" s="26">
        <v>-8.5879687499999999</v>
      </c>
      <c r="AG27" s="26">
        <v>0</v>
      </c>
    </row>
    <row r="28" spans="1:33" ht="15.75" customHeight="1" x14ac:dyDescent="0.2">
      <c r="A28" s="15" t="s">
        <v>59</v>
      </c>
      <c r="B28" s="15" t="s">
        <v>171</v>
      </c>
      <c r="C28" s="16" t="str">
        <f t="shared" si="1"/>
        <v xml:space="preserve"> - </v>
      </c>
      <c r="D28" s="17">
        <v>0</v>
      </c>
      <c r="E28" s="17">
        <v>0</v>
      </c>
      <c r="F28" s="18">
        <v>0</v>
      </c>
      <c r="G28" s="18">
        <v>-0.85</v>
      </c>
      <c r="H28" s="32" t="e">
        <f t="shared" si="2"/>
        <v>#DIV/0!</v>
      </c>
      <c r="I28" s="32" t="e">
        <f t="shared" si="3"/>
        <v>#DIV/0!</v>
      </c>
      <c r="J28" s="33">
        <f t="shared" si="4"/>
        <v>-0.85</v>
      </c>
      <c r="K28" s="33" t="e">
        <f t="shared" si="5"/>
        <v>#DIV/0!</v>
      </c>
      <c r="L28" s="17">
        <v>0</v>
      </c>
      <c r="M28" s="34" t="str">
        <f t="shared" si="6"/>
        <v>-</v>
      </c>
      <c r="N28" s="17">
        <v>62</v>
      </c>
      <c r="O28" s="35">
        <f t="shared" ref="O28:P28" si="23">D28/7</f>
        <v>0</v>
      </c>
      <c r="P28" s="35">
        <f t="shared" si="23"/>
        <v>0</v>
      </c>
      <c r="Q28" s="30" t="e">
        <f t="shared" si="8"/>
        <v>#DIV/0!</v>
      </c>
      <c r="R28" s="30"/>
      <c r="S28" s="22">
        <v>1.131034482758621</v>
      </c>
      <c r="T28" s="29">
        <v>96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0.18864096527777782</v>
      </c>
      <c r="AD28" s="40">
        <f t="shared" si="12"/>
        <v>0</v>
      </c>
      <c r="AE28" s="26">
        <v>-5.98</v>
      </c>
      <c r="AF28" s="26">
        <v>-8.5879687499999999</v>
      </c>
      <c r="AG28" s="26">
        <v>0</v>
      </c>
    </row>
    <row r="29" spans="1:33" ht="15.75" customHeight="1" x14ac:dyDescent="0.2">
      <c r="A29" s="29" t="s">
        <v>60</v>
      </c>
      <c r="B29" s="29" t="s">
        <v>146</v>
      </c>
      <c r="C29" s="16">
        <f t="shared" si="1"/>
        <v>19.989999999999998</v>
      </c>
      <c r="D29" s="30">
        <v>5</v>
      </c>
      <c r="E29" s="30">
        <v>0</v>
      </c>
      <c r="F29" s="33">
        <v>99.949999999999989</v>
      </c>
      <c r="G29" s="33">
        <v>0</v>
      </c>
      <c r="H29" s="32">
        <f t="shared" si="2"/>
        <v>0</v>
      </c>
      <c r="I29" s="32">
        <f t="shared" si="3"/>
        <v>0.10821444311739181</v>
      </c>
      <c r="J29" s="33">
        <f t="shared" si="4"/>
        <v>10.816033589583311</v>
      </c>
      <c r="K29" s="33">
        <f t="shared" si="5"/>
        <v>2.1632067179166623</v>
      </c>
      <c r="L29" s="30">
        <v>22</v>
      </c>
      <c r="M29" s="34">
        <f t="shared" si="6"/>
        <v>0.22727272727272727</v>
      </c>
      <c r="N29" s="17">
        <v>58</v>
      </c>
      <c r="O29" s="35">
        <f t="shared" ref="O29:P29" si="24">D29/7</f>
        <v>0.7142857142857143</v>
      </c>
      <c r="P29" s="35">
        <f t="shared" si="24"/>
        <v>0</v>
      </c>
      <c r="Q29" s="30">
        <f t="shared" si="8"/>
        <v>81</v>
      </c>
      <c r="R29" s="30"/>
      <c r="S29" s="22">
        <v>1.292775665399239</v>
      </c>
      <c r="T29" s="29">
        <v>96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0.18864096527777782</v>
      </c>
      <c r="AD29" s="40">
        <f t="shared" si="12"/>
        <v>-1.301622660416667</v>
      </c>
      <c r="AE29" s="40">
        <v>-5.98</v>
      </c>
      <c r="AF29" s="26">
        <v>-8.5879687499999999</v>
      </c>
      <c r="AG29" s="40">
        <v>0</v>
      </c>
    </row>
    <row r="30" spans="1:33" ht="15.75" customHeight="1" x14ac:dyDescent="0.2">
      <c r="A30" s="15" t="s">
        <v>61</v>
      </c>
      <c r="B30" s="29" t="s">
        <v>148</v>
      </c>
      <c r="C30" s="16">
        <f t="shared" si="1"/>
        <v>19.989999999999998</v>
      </c>
      <c r="D30" s="17">
        <v>5</v>
      </c>
      <c r="E30" s="17">
        <v>0</v>
      </c>
      <c r="F30" s="18">
        <v>99.949999999999989</v>
      </c>
      <c r="G30" s="18">
        <v>0</v>
      </c>
      <c r="H30" s="32">
        <f t="shared" si="2"/>
        <v>0</v>
      </c>
      <c r="I30" s="32">
        <f t="shared" si="3"/>
        <v>0.10771301632977948</v>
      </c>
      <c r="J30" s="33">
        <f t="shared" si="4"/>
        <v>10.765915982161458</v>
      </c>
      <c r="K30" s="33">
        <f t="shared" si="5"/>
        <v>2.1531831964322916</v>
      </c>
      <c r="L30" s="17">
        <v>16</v>
      </c>
      <c r="M30" s="34">
        <f t="shared" si="6"/>
        <v>0.3125</v>
      </c>
      <c r="N30" s="17">
        <v>53</v>
      </c>
      <c r="O30" s="35">
        <f t="shared" ref="O30:P30" si="25">D30/7</f>
        <v>0.7142857142857143</v>
      </c>
      <c r="P30" s="35">
        <f t="shared" si="25"/>
        <v>0</v>
      </c>
      <c r="Q30" s="30">
        <f t="shared" si="8"/>
        <v>74</v>
      </c>
      <c r="R30" s="30"/>
      <c r="S30" s="22">
        <v>0.87657430730478592</v>
      </c>
      <c r="T30" s="29">
        <v>288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0.18864096527777782</v>
      </c>
      <c r="AD30" s="40">
        <f t="shared" si="12"/>
        <v>-1.301622660416667</v>
      </c>
      <c r="AE30" s="26">
        <v>-5.98</v>
      </c>
      <c r="AF30" s="26">
        <v>-8.5979922714843706</v>
      </c>
      <c r="AG30" s="26">
        <v>0</v>
      </c>
    </row>
    <row r="31" spans="1:33" ht="15.75" customHeight="1" x14ac:dyDescent="0.2">
      <c r="A31" s="15" t="s">
        <v>62</v>
      </c>
      <c r="B31" s="15" t="s">
        <v>172</v>
      </c>
      <c r="C31" s="16">
        <f t="shared" si="1"/>
        <v>19.989999999999998</v>
      </c>
      <c r="D31" s="17">
        <v>5</v>
      </c>
      <c r="E31" s="17">
        <v>0</v>
      </c>
      <c r="F31" s="18">
        <v>99.949999999999989</v>
      </c>
      <c r="G31" s="43">
        <v>0</v>
      </c>
      <c r="H31" s="32">
        <f t="shared" si="2"/>
        <v>0</v>
      </c>
      <c r="I31" s="32">
        <f t="shared" si="3"/>
        <v>9.7708013828528714E-2</v>
      </c>
      <c r="J31" s="33">
        <f t="shared" si="4"/>
        <v>9.7659159821614434</v>
      </c>
      <c r="K31" s="33">
        <f t="shared" si="5"/>
        <v>1.9531831964322888</v>
      </c>
      <c r="L31" s="17">
        <v>15</v>
      </c>
      <c r="M31" s="34">
        <f t="shared" si="6"/>
        <v>0.33333333333333331</v>
      </c>
      <c r="N31" s="17">
        <v>49</v>
      </c>
      <c r="O31" s="35">
        <f t="shared" ref="O31:P31" si="26">D31/7</f>
        <v>0.7142857142857143</v>
      </c>
      <c r="P31" s="35">
        <f t="shared" si="26"/>
        <v>0</v>
      </c>
      <c r="Q31" s="30">
        <f t="shared" si="8"/>
        <v>68</v>
      </c>
      <c r="R31" s="30"/>
      <c r="S31" s="22">
        <v>0.90607734806629803</v>
      </c>
      <c r="T31" s="15">
        <v>36</v>
      </c>
      <c r="U31" s="23">
        <v>60</v>
      </c>
      <c r="V31" s="1" t="s">
        <v>173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0.18864096527777782</v>
      </c>
      <c r="AD31" s="40">
        <f t="shared" si="12"/>
        <v>-1.301622660416667</v>
      </c>
      <c r="AE31" s="44">
        <v>-5.98</v>
      </c>
      <c r="AF31" s="44">
        <v>-8.5979922714843742</v>
      </c>
      <c r="AG31" s="26">
        <v>-1</v>
      </c>
    </row>
    <row r="32" spans="1:33" ht="15.75" customHeight="1" x14ac:dyDescent="0.2">
      <c r="A32" s="15" t="s">
        <v>63</v>
      </c>
      <c r="B32" s="29" t="s">
        <v>146</v>
      </c>
      <c r="C32" s="16">
        <f t="shared" si="1"/>
        <v>19.989999999999998</v>
      </c>
      <c r="D32" s="17">
        <v>3</v>
      </c>
      <c r="E32" s="17">
        <v>0</v>
      </c>
      <c r="F32" s="18">
        <v>59.97</v>
      </c>
      <c r="G32" s="18">
        <v>0</v>
      </c>
      <c r="H32" s="32">
        <f t="shared" si="2"/>
        <v>0</v>
      </c>
      <c r="I32" s="32">
        <f t="shared" si="3"/>
        <v>9.103801216102865E-2</v>
      </c>
      <c r="J32" s="33">
        <f t="shared" si="4"/>
        <v>5.4595495892968877</v>
      </c>
      <c r="K32" s="33">
        <f t="shared" si="5"/>
        <v>1.8198498630989626</v>
      </c>
      <c r="L32" s="17">
        <v>18</v>
      </c>
      <c r="M32" s="34">
        <f t="shared" si="6"/>
        <v>0.16666666666666666</v>
      </c>
      <c r="N32" s="17">
        <v>45</v>
      </c>
      <c r="O32" s="35">
        <f t="shared" ref="O32:P32" si="27">D32/7</f>
        <v>0.42857142857142855</v>
      </c>
      <c r="P32" s="35">
        <f t="shared" si="27"/>
        <v>0</v>
      </c>
      <c r="Q32" s="30">
        <f t="shared" si="8"/>
        <v>105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0.95522388059701491</v>
      </c>
      <c r="T32" s="15">
        <f ca="1">IFERROR(__xludf.DUMMYFUNCTION("IFERROR(VLOOKUP($B$2,IMPORTRANGE(""https://docs.google.com/spreadsheets/d/1KiWZV1ko8G7lnRucBRBd29jj3Be6ltMfljMDqzOkQmI/edit#gid=1381463014"",""Lookup!A:D""),4,FALSE),"""")"),36)</f>
        <v>36</v>
      </c>
      <c r="U32" s="23">
        <f ca="1">IFERROR(__xludf.DUMMYFUNCTION("IFERROR(VLOOKUP($B$2,IMPORTRANGE(""https://docs.google.com/spreadsheets/d/1KiWZV1ko8G7lnRucBRBd29jj3Be6ltMfljMDqzOkQmI/edit#gid=1381463014"",""Lookup!A:D""),3,FALSE),"""")"),60)</f>
        <v>60</v>
      </c>
      <c r="V32" s="1" t="str">
        <f ca="1">IFERROR(__xludf.DUMMYFUNCTION("IFERROR(VLOOKUP($B$2,IMPORTRANGE(""https://docs.google.com/spreadsheets/d/1KiWZV1ko8G7lnRucBRBd29jj3Be6ltMfljMDqzOkQmI/edit#gid=1381463014"",""Lookup!A:D""),2,FALSE),"""")"),"| AGL257  - 60 units 08/17")</f>
        <v>| AGL257  - 60 units 08/17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0.18864096527777782</v>
      </c>
      <c r="AD32" s="40">
        <f t="shared" si="12"/>
        <v>-0.78097359625000018</v>
      </c>
      <c r="AE32" s="26">
        <v>-5.98</v>
      </c>
      <c r="AF32" s="26">
        <v>-8.5979922714843706</v>
      </c>
      <c r="AG32" s="26">
        <v>-1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R221" s="15"/>
      <c r="S221" s="22"/>
    </row>
    <row r="222" spans="1:33" ht="15.75" customHeight="1" x14ac:dyDescent="0.2">
      <c r="R222" s="15"/>
      <c r="S222" s="22"/>
    </row>
    <row r="223" spans="1:33" ht="15.75" customHeight="1" x14ac:dyDescent="0.2">
      <c r="R223" s="15"/>
      <c r="S223" s="22"/>
    </row>
    <row r="224" spans="1:33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6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Info!B1:BJ5000""),3,FALSE),"""")"),"Gate Wheel with 360 Degree Swivel and Universal Mount - 4 Inch Spring Loaded Gate Caster for Wooden Gate or Metal Fence")</f>
        <v>Gate Wheel with 360 Degree Swivel and Universal Mount - 4 Inch Spring Loaded Gate Caster for Wooden Gate or Metal Fence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Info!B1:BJ5000""),2,FALSE),"""")"),"B08NK94ZLT")</f>
        <v>B08NK94ZLT</v>
      </c>
      <c r="B2" s="3" t="s">
        <v>174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101.25" customHeight="1" x14ac:dyDescent="0.2">
      <c r="A3" s="56" t="s">
        <v>31</v>
      </c>
      <c r="B3" s="57"/>
      <c r="C3" s="4">
        <f>((AE32+AF32)/0.85)*-1</f>
        <v>12.228161152374389</v>
      </c>
      <c r="D3" s="5">
        <f>SUM(D4:D99692)</f>
        <v>188</v>
      </c>
      <c r="E3" s="5"/>
      <c r="F3" s="6">
        <f t="shared" ref="F3:G3" si="0">SUM(F4:F99692)</f>
        <v>2372.4299999999998</v>
      </c>
      <c r="G3" s="6">
        <f t="shared" si="0"/>
        <v>-210.73</v>
      </c>
      <c r="H3" s="7">
        <f>G3/F3*-1</f>
        <v>8.882453855329768E-2</v>
      </c>
      <c r="I3" s="8">
        <f>J3/F3</f>
        <v>-9.6240468503219892E-2</v>
      </c>
      <c r="J3" s="6">
        <f>SUM(J4:J99692)</f>
        <v>-228.32377469109394</v>
      </c>
      <c r="K3" s="6">
        <f>J3/D3</f>
        <v>-1.2144881632504998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1 - Sept
1 - Oct
1 - Nov
1 - Dec
1 - Jan
1 - Feb")</f>
        <v>1 - March
1 - April
1 - May
1 - June
1 - July
1 - Aug
1 - Sept
1 - Oct
1 - Nov
1 -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21</v>
      </c>
      <c r="X3" s="7">
        <f>W3/D3</f>
        <v>0.11170212765957446</v>
      </c>
      <c r="Y3" s="6"/>
      <c r="Z3" s="5"/>
      <c r="AA3" s="5"/>
      <c r="AB3" s="5"/>
      <c r="AC3" s="5"/>
      <c r="AD3" s="6">
        <f>SUM(AD4:AD99692)</f>
        <v>-71.63671423083332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Info!B2:BZ3000""),37,FALSE)),"""")*-1"),-4.41393697951823)</f>
        <v>-4.4139369795182297</v>
      </c>
      <c r="AG3" s="6">
        <f>SUM(AG4:AG99692)</f>
        <v>-11.52</v>
      </c>
    </row>
    <row r="4" spans="1:33" ht="15.75" hidden="1" customHeight="1" x14ac:dyDescent="0.2">
      <c r="A4" s="15"/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/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/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/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/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/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/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/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/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/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/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/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/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customHeight="1" x14ac:dyDescent="0.2">
      <c r="A17" s="29" t="s">
        <v>47</v>
      </c>
      <c r="B17" s="29" t="s">
        <v>175</v>
      </c>
      <c r="C17" s="16">
        <f t="shared" ref="C17:C32" si="1">IFERROR(F17/D17," - ")</f>
        <v>16.989999999999995</v>
      </c>
      <c r="D17" s="30">
        <v>13</v>
      </c>
      <c r="E17" s="30">
        <v>0</v>
      </c>
      <c r="F17" s="33">
        <v>220.86999999999995</v>
      </c>
      <c r="G17" s="31">
        <v>-28.78</v>
      </c>
      <c r="H17" s="32">
        <f t="shared" ref="H17:H32" si="2">G17/F17*-1</f>
        <v>0.13030289310454116</v>
      </c>
      <c r="I17" s="32">
        <f t="shared" ref="I17:I32" si="3">J17/F17</f>
        <v>9.1619040250863898E-2</v>
      </c>
      <c r="J17" s="33">
        <f t="shared" ref="J17:J32" si="4">F17*0.85+G17+AF17*D17+D17*AE17+AG17+AD17</f>
        <v>20.235897420208303</v>
      </c>
      <c r="K17" s="33">
        <f t="shared" ref="K17:K32" si="5">J17/D17</f>
        <v>1.5566074938621772</v>
      </c>
      <c r="L17" s="30">
        <v>31</v>
      </c>
      <c r="M17" s="34">
        <f t="shared" ref="M17:M32" si="6">IFERROR(D17/L17,"-")</f>
        <v>0.41935483870967744</v>
      </c>
      <c r="N17" s="30">
        <v>191</v>
      </c>
      <c r="O17" s="35">
        <f t="shared" ref="O17:P17" si="7">D17/7</f>
        <v>1.8571428571428572</v>
      </c>
      <c r="P17" s="35">
        <f t="shared" si="7"/>
        <v>0</v>
      </c>
      <c r="Q17" s="30">
        <f t="shared" ref="Q17:Q32" si="8">ROUNDDOWN(N17/(O17+P17),0)</f>
        <v>102</v>
      </c>
      <c r="R17" s="30"/>
      <c r="S17" s="36">
        <v>0.08</v>
      </c>
      <c r="T17" s="29">
        <v>0</v>
      </c>
      <c r="U17" s="37" t="s">
        <v>33</v>
      </c>
      <c r="V17" s="38" t="s">
        <v>33</v>
      </c>
      <c r="W17" s="29">
        <v>2</v>
      </c>
      <c r="X17" s="39">
        <f t="shared" ref="X17:X32" si="9">IFERROR(W17/D17,0)</f>
        <v>0.15384615384615385</v>
      </c>
      <c r="Y17" s="40">
        <f t="shared" ref="Y17:Y32" si="10">IFERROR(G17/(W17+Z17)*-1,0)</f>
        <v>14.39</v>
      </c>
      <c r="Z17" s="29">
        <v>0</v>
      </c>
      <c r="AA17" s="29" t="s">
        <v>55</v>
      </c>
      <c r="AB17" s="41">
        <f t="shared" ref="AB17:AB32" si="11">IF(OR(AA17="UsLargeStandardSize",AA17="UsSmallStandardSize"),-0.69,-0.48)</f>
        <v>-0.69</v>
      </c>
      <c r="AC17" s="42">
        <v>0.27612054513888884</v>
      </c>
      <c r="AD17" s="40">
        <f t="shared" ref="AD17:AD32" si="12">IFERROR(AB17*AC17*D17*2,0)</f>
        <v>-4.9536025797916654</v>
      </c>
      <c r="AE17" s="40">
        <v>-5.8</v>
      </c>
      <c r="AF17" s="40">
        <v>-4.49</v>
      </c>
      <c r="AG17" s="40">
        <v>0</v>
      </c>
    </row>
    <row r="18" spans="1:33" ht="15.75" customHeight="1" x14ac:dyDescent="0.2">
      <c r="A18" s="29" t="s">
        <v>48</v>
      </c>
      <c r="B18" s="29"/>
      <c r="C18" s="16">
        <f t="shared" si="1"/>
        <v>22.99</v>
      </c>
      <c r="D18" s="30">
        <v>1</v>
      </c>
      <c r="E18" s="30">
        <v>0</v>
      </c>
      <c r="F18" s="33">
        <v>22.99</v>
      </c>
      <c r="G18" s="31">
        <v>-8.1800000000000015</v>
      </c>
      <c r="H18" s="32">
        <f t="shared" si="2"/>
        <v>0.35580687255328414</v>
      </c>
      <c r="I18" s="32">
        <f t="shared" si="3"/>
        <v>2.9864230000362393E-2</v>
      </c>
      <c r="J18" s="33">
        <f t="shared" si="4"/>
        <v>0.68657864770833132</v>
      </c>
      <c r="K18" s="33">
        <f t="shared" si="5"/>
        <v>0.68657864770833132</v>
      </c>
      <c r="L18" s="30">
        <v>28</v>
      </c>
      <c r="M18" s="34">
        <f t="shared" si="6"/>
        <v>3.5714285714285712E-2</v>
      </c>
      <c r="N18" s="30">
        <v>194</v>
      </c>
      <c r="O18" s="35">
        <f t="shared" ref="O18:P18" si="13">D18/7</f>
        <v>0.14285714285714285</v>
      </c>
      <c r="P18" s="35">
        <f t="shared" si="13"/>
        <v>0</v>
      </c>
      <c r="Q18" s="30">
        <f t="shared" si="8"/>
        <v>1358</v>
      </c>
      <c r="R18" s="30"/>
      <c r="S18" s="36">
        <v>0.20618556701030899</v>
      </c>
      <c r="T18" s="29">
        <v>0</v>
      </c>
      <c r="U18" s="37" t="s">
        <v>33</v>
      </c>
      <c r="V18" s="38" t="s">
        <v>33</v>
      </c>
      <c r="W18" s="29">
        <v>1</v>
      </c>
      <c r="X18" s="39">
        <f t="shared" si="9"/>
        <v>1</v>
      </c>
      <c r="Y18" s="40">
        <f t="shared" si="10"/>
        <v>8.1800000000000015</v>
      </c>
      <c r="Z18" s="29">
        <v>0</v>
      </c>
      <c r="AA18" s="29" t="s">
        <v>55</v>
      </c>
      <c r="AB18" s="41">
        <f t="shared" si="11"/>
        <v>-0.69</v>
      </c>
      <c r="AC18" s="42">
        <v>0.27612054513888884</v>
      </c>
      <c r="AD18" s="40">
        <f t="shared" si="12"/>
        <v>-0.38104635229166656</v>
      </c>
      <c r="AE18" s="40">
        <v>-5.8</v>
      </c>
      <c r="AF18" s="40">
        <v>-4.4938750000000001</v>
      </c>
      <c r="AG18" s="40">
        <v>0</v>
      </c>
    </row>
    <row r="19" spans="1:33" ht="15.75" customHeight="1" x14ac:dyDescent="0.2">
      <c r="A19" s="29" t="s">
        <v>49</v>
      </c>
      <c r="B19" s="29" t="s">
        <v>176</v>
      </c>
      <c r="C19" s="16">
        <f t="shared" si="1"/>
        <v>19.135714285714283</v>
      </c>
      <c r="D19" s="30">
        <v>7</v>
      </c>
      <c r="E19" s="30">
        <v>0</v>
      </c>
      <c r="F19" s="33">
        <v>133.94999999999999</v>
      </c>
      <c r="G19" s="31">
        <v>-3.09</v>
      </c>
      <c r="H19" s="32">
        <f t="shared" si="2"/>
        <v>2.3068309070548715E-2</v>
      </c>
      <c r="I19" s="32">
        <f t="shared" si="3"/>
        <v>0.26907839144425771</v>
      </c>
      <c r="J19" s="33">
        <f t="shared" si="4"/>
        <v>36.043050533958315</v>
      </c>
      <c r="K19" s="33">
        <f t="shared" si="5"/>
        <v>5.1490072191369025</v>
      </c>
      <c r="L19" s="30">
        <v>38</v>
      </c>
      <c r="M19" s="34">
        <f t="shared" si="6"/>
        <v>0.18421052631578946</v>
      </c>
      <c r="N19" s="30">
        <v>184</v>
      </c>
      <c r="O19" s="35">
        <f t="shared" ref="O19:P19" si="14">D19/7</f>
        <v>1</v>
      </c>
      <c r="P19" s="35">
        <f t="shared" si="14"/>
        <v>0</v>
      </c>
      <c r="Q19" s="30">
        <f t="shared" si="8"/>
        <v>184</v>
      </c>
      <c r="R19" s="30"/>
      <c r="S19" s="36">
        <v>0.29050279329608902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55</v>
      </c>
      <c r="AB19" s="41">
        <f t="shared" si="11"/>
        <v>-0.69</v>
      </c>
      <c r="AC19" s="42">
        <v>0.27612054513888884</v>
      </c>
      <c r="AD19" s="40">
        <f t="shared" si="12"/>
        <v>-2.667324466041666</v>
      </c>
      <c r="AE19" s="40">
        <v>-5.8</v>
      </c>
      <c r="AF19" s="40">
        <v>-4.4938750000000001</v>
      </c>
      <c r="AG19" s="40">
        <v>0</v>
      </c>
    </row>
    <row r="20" spans="1:33" ht="15.75" customHeight="1" x14ac:dyDescent="0.2">
      <c r="A20" s="29" t="s">
        <v>50</v>
      </c>
      <c r="B20" s="29" t="s">
        <v>177</v>
      </c>
      <c r="C20" s="16">
        <f t="shared" si="1"/>
        <v>18</v>
      </c>
      <c r="D20" s="30">
        <v>1</v>
      </c>
      <c r="E20" s="30">
        <v>0</v>
      </c>
      <c r="F20" s="33">
        <v>18</v>
      </c>
      <c r="G20" s="31">
        <v>0</v>
      </c>
      <c r="H20" s="32">
        <f t="shared" si="2"/>
        <v>0</v>
      </c>
      <c r="I20" s="32">
        <f t="shared" si="3"/>
        <v>0.25694881376157397</v>
      </c>
      <c r="J20" s="33">
        <f t="shared" si="4"/>
        <v>4.6250786477083317</v>
      </c>
      <c r="K20" s="33">
        <f t="shared" si="5"/>
        <v>4.6250786477083317</v>
      </c>
      <c r="L20" s="30">
        <v>14</v>
      </c>
      <c r="M20" s="34">
        <f t="shared" si="6"/>
        <v>7.1428571428571425E-2</v>
      </c>
      <c r="N20" s="30">
        <v>186</v>
      </c>
      <c r="O20" s="35">
        <f t="shared" ref="O20:P20" si="15">D20/7</f>
        <v>0.14285714285714285</v>
      </c>
      <c r="P20" s="35">
        <f t="shared" si="15"/>
        <v>0</v>
      </c>
      <c r="Q20" s="30">
        <f t="shared" si="8"/>
        <v>1302</v>
      </c>
      <c r="R20" s="30"/>
      <c r="S20" s="36">
        <v>0.38709677419354799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55</v>
      </c>
      <c r="AB20" s="41">
        <f t="shared" si="11"/>
        <v>-0.69</v>
      </c>
      <c r="AC20" s="42">
        <v>0.27612054513888884</v>
      </c>
      <c r="AD20" s="40">
        <f t="shared" si="12"/>
        <v>-0.38104635229166656</v>
      </c>
      <c r="AE20" s="40">
        <v>-5.8</v>
      </c>
      <c r="AF20" s="40">
        <v>-4.4938750000000001</v>
      </c>
      <c r="AG20" s="40">
        <v>0</v>
      </c>
    </row>
    <row r="21" spans="1:33" ht="15.75" customHeight="1" x14ac:dyDescent="0.2">
      <c r="A21" s="29" t="s">
        <v>51</v>
      </c>
      <c r="B21" s="29" t="s">
        <v>178</v>
      </c>
      <c r="C21" s="16">
        <f t="shared" si="1"/>
        <v>19.29</v>
      </c>
      <c r="D21" s="30">
        <v>10</v>
      </c>
      <c r="E21" s="30">
        <v>0</v>
      </c>
      <c r="F21" s="33">
        <v>192.89999999999998</v>
      </c>
      <c r="G21" s="31">
        <v>-51.989999999999995</v>
      </c>
      <c r="H21" s="32">
        <f t="shared" si="2"/>
        <v>0.26951788491446343</v>
      </c>
      <c r="I21" s="32">
        <f t="shared" si="3"/>
        <v>2.7090650477362969E-2</v>
      </c>
      <c r="J21" s="33">
        <f t="shared" si="4"/>
        <v>5.2257864770833162</v>
      </c>
      <c r="K21" s="33">
        <f t="shared" si="5"/>
        <v>0.52257864770833162</v>
      </c>
      <c r="L21" s="30">
        <v>25</v>
      </c>
      <c r="M21" s="34">
        <f t="shared" si="6"/>
        <v>0.4</v>
      </c>
      <c r="N21" s="30">
        <v>175</v>
      </c>
      <c r="O21" s="35">
        <f t="shared" ref="O21:P21" si="16">D21/7</f>
        <v>1.4285714285714286</v>
      </c>
      <c r="P21" s="35">
        <f t="shared" si="16"/>
        <v>0</v>
      </c>
      <c r="Q21" s="30">
        <f t="shared" si="8"/>
        <v>122</v>
      </c>
      <c r="R21" s="30"/>
      <c r="S21" s="36">
        <v>0.25130890052355997</v>
      </c>
      <c r="T21" s="29">
        <v>0</v>
      </c>
      <c r="U21" s="37" t="s">
        <v>33</v>
      </c>
      <c r="V21" s="38" t="s">
        <v>33</v>
      </c>
      <c r="W21" s="29">
        <v>8</v>
      </c>
      <c r="X21" s="39">
        <f t="shared" si="9"/>
        <v>0.8</v>
      </c>
      <c r="Y21" s="40">
        <f t="shared" si="10"/>
        <v>5.1989999999999998</v>
      </c>
      <c r="Z21" s="29">
        <v>2</v>
      </c>
      <c r="AA21" s="29" t="s">
        <v>55</v>
      </c>
      <c r="AB21" s="41">
        <f t="shared" si="11"/>
        <v>-0.69</v>
      </c>
      <c r="AC21" s="42">
        <v>0.27612054513888884</v>
      </c>
      <c r="AD21" s="40">
        <f t="shared" si="12"/>
        <v>-3.8104635229166655</v>
      </c>
      <c r="AE21" s="40">
        <v>-5.8</v>
      </c>
      <c r="AF21" s="40">
        <v>-4.4938750000000001</v>
      </c>
      <c r="AG21" s="40">
        <v>0</v>
      </c>
    </row>
    <row r="22" spans="1:33" ht="15.75" customHeight="1" x14ac:dyDescent="0.2">
      <c r="A22" s="29" t="s">
        <v>52</v>
      </c>
      <c r="B22" s="29" t="s">
        <v>179</v>
      </c>
      <c r="C22" s="16" t="str">
        <f t="shared" si="1"/>
        <v xml:space="preserve"> - </v>
      </c>
      <c r="D22" s="30">
        <v>0</v>
      </c>
      <c r="E22" s="30">
        <v>0</v>
      </c>
      <c r="F22" s="31">
        <v>0</v>
      </c>
      <c r="G22" s="31">
        <v>-25.46</v>
      </c>
      <c r="H22" s="32" t="e">
        <f t="shared" si="2"/>
        <v>#DIV/0!</v>
      </c>
      <c r="I22" s="32" t="e">
        <f t="shared" si="3"/>
        <v>#DIV/0!</v>
      </c>
      <c r="J22" s="33">
        <f t="shared" si="4"/>
        <v>-25.46</v>
      </c>
      <c r="K22" s="33" t="e">
        <f t="shared" si="5"/>
        <v>#DIV/0!</v>
      </c>
      <c r="L22" s="30">
        <v>0</v>
      </c>
      <c r="M22" s="34" t="str">
        <f t="shared" si="6"/>
        <v>-</v>
      </c>
      <c r="N22" s="30">
        <v>175</v>
      </c>
      <c r="O22" s="35">
        <f t="shared" ref="O22:P22" si="17">D22/7</f>
        <v>0</v>
      </c>
      <c r="P22" s="35">
        <f t="shared" si="17"/>
        <v>0</v>
      </c>
      <c r="Q22" s="30" t="e">
        <f t="shared" si="8"/>
        <v>#DIV/0!</v>
      </c>
      <c r="R22" s="30"/>
      <c r="S22" s="36">
        <v>0.30188679245283001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55</v>
      </c>
      <c r="AB22" s="41">
        <f t="shared" si="11"/>
        <v>-0.69</v>
      </c>
      <c r="AC22" s="42">
        <v>0.27612054513888884</v>
      </c>
      <c r="AD22" s="40">
        <f t="shared" si="12"/>
        <v>0</v>
      </c>
      <c r="AE22" s="40">
        <v>-5.8</v>
      </c>
      <c r="AF22" s="40">
        <v>-4.4938750000000001</v>
      </c>
      <c r="AG22" s="40">
        <v>0</v>
      </c>
    </row>
    <row r="23" spans="1:33" ht="15.75" customHeight="1" x14ac:dyDescent="0.2">
      <c r="A23" s="29" t="s">
        <v>53</v>
      </c>
      <c r="B23" s="29" t="s">
        <v>180</v>
      </c>
      <c r="C23" s="16">
        <f t="shared" si="1"/>
        <v>18.989999999999998</v>
      </c>
      <c r="D23" s="30">
        <v>3</v>
      </c>
      <c r="E23" s="30">
        <v>0</v>
      </c>
      <c r="F23" s="33">
        <v>56.97</v>
      </c>
      <c r="G23" s="31">
        <v>-7.7200000000000006</v>
      </c>
      <c r="H23" s="32">
        <f t="shared" si="2"/>
        <v>0.13550991750043884</v>
      </c>
      <c r="I23" s="32">
        <f t="shared" si="3"/>
        <v>0.15235625668114791</v>
      </c>
      <c r="J23" s="33">
        <f t="shared" si="4"/>
        <v>8.6797359431249959</v>
      </c>
      <c r="K23" s="33">
        <f t="shared" si="5"/>
        <v>2.8932453143749988</v>
      </c>
      <c r="L23" s="30">
        <v>16</v>
      </c>
      <c r="M23" s="34">
        <f t="shared" si="6"/>
        <v>0.1875</v>
      </c>
      <c r="N23" s="30">
        <v>172</v>
      </c>
      <c r="O23" s="35">
        <f t="shared" ref="O23:P23" si="18">D23/7</f>
        <v>0.42857142857142855</v>
      </c>
      <c r="P23" s="35">
        <f t="shared" si="18"/>
        <v>0</v>
      </c>
      <c r="Q23" s="30">
        <f t="shared" si="8"/>
        <v>401</v>
      </c>
      <c r="R23" s="30"/>
      <c r="S23" s="36">
        <v>0.33879781420764998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55</v>
      </c>
      <c r="AB23" s="41">
        <f t="shared" si="11"/>
        <v>-0.69</v>
      </c>
      <c r="AC23" s="42">
        <v>0.27612054513888884</v>
      </c>
      <c r="AD23" s="40">
        <f t="shared" si="12"/>
        <v>-1.1431390568749997</v>
      </c>
      <c r="AE23" s="40">
        <v>-5.8</v>
      </c>
      <c r="AF23" s="40">
        <v>-4.4938750000000001</v>
      </c>
      <c r="AG23" s="40">
        <v>0</v>
      </c>
    </row>
    <row r="24" spans="1:33" ht="15.75" customHeight="1" x14ac:dyDescent="0.2">
      <c r="A24" s="29" t="s">
        <v>54</v>
      </c>
      <c r="B24" s="29" t="s">
        <v>181</v>
      </c>
      <c r="C24" s="16">
        <f t="shared" si="1"/>
        <v>16.77</v>
      </c>
      <c r="D24" s="30">
        <v>4</v>
      </c>
      <c r="E24" s="30">
        <v>0</v>
      </c>
      <c r="F24" s="33">
        <v>67.08</v>
      </c>
      <c r="G24" s="33">
        <v>-33.799999999999997</v>
      </c>
      <c r="H24" s="32">
        <f t="shared" si="2"/>
        <v>0.50387596899224807</v>
      </c>
      <c r="I24" s="32">
        <f t="shared" si="3"/>
        <v>-0.31546937103707018</v>
      </c>
      <c r="J24" s="33">
        <f t="shared" si="4"/>
        <v>-21.161685409166669</v>
      </c>
      <c r="K24" s="33">
        <f t="shared" si="5"/>
        <v>-5.2904213522916672</v>
      </c>
      <c r="L24" s="30">
        <v>25</v>
      </c>
      <c r="M24" s="34">
        <f t="shared" si="6"/>
        <v>0.16</v>
      </c>
      <c r="N24" s="30">
        <v>168</v>
      </c>
      <c r="O24" s="35">
        <f t="shared" ref="O24:P24" si="19">D24/7</f>
        <v>0.5714285714285714</v>
      </c>
      <c r="P24" s="35">
        <f t="shared" si="19"/>
        <v>0</v>
      </c>
      <c r="Q24" s="30">
        <f t="shared" si="8"/>
        <v>294</v>
      </c>
      <c r="R24" s="30"/>
      <c r="S24" s="36">
        <v>0.358543417366946</v>
      </c>
      <c r="T24" s="29">
        <v>0</v>
      </c>
      <c r="U24" s="37" t="s">
        <v>33</v>
      </c>
      <c r="V24" s="38" t="s">
        <v>33</v>
      </c>
      <c r="W24" s="29">
        <v>2</v>
      </c>
      <c r="X24" s="39">
        <f t="shared" si="9"/>
        <v>0.5</v>
      </c>
      <c r="Y24" s="40">
        <f t="shared" si="10"/>
        <v>16.899999999999999</v>
      </c>
      <c r="Z24" s="29">
        <v>0</v>
      </c>
      <c r="AA24" s="29" t="s">
        <v>55</v>
      </c>
      <c r="AB24" s="41">
        <f t="shared" si="11"/>
        <v>-0.69</v>
      </c>
      <c r="AC24" s="42">
        <v>0.27612054513888884</v>
      </c>
      <c r="AD24" s="40">
        <f t="shared" si="12"/>
        <v>-1.5241854091666662</v>
      </c>
      <c r="AE24" s="40">
        <v>-5.8</v>
      </c>
      <c r="AF24" s="40">
        <v>-4.4938750000000001</v>
      </c>
      <c r="AG24" s="40">
        <v>-1.68</v>
      </c>
    </row>
    <row r="25" spans="1:33" ht="15.75" customHeight="1" x14ac:dyDescent="0.2">
      <c r="A25" s="29" t="s">
        <v>56</v>
      </c>
      <c r="B25" s="15" t="s">
        <v>182</v>
      </c>
      <c r="C25" s="16">
        <f t="shared" si="1"/>
        <v>16.77</v>
      </c>
      <c r="D25" s="30">
        <v>6</v>
      </c>
      <c r="E25" s="30">
        <v>0</v>
      </c>
      <c r="F25" s="33">
        <v>100.62</v>
      </c>
      <c r="G25" s="33">
        <v>-19.11</v>
      </c>
      <c r="H25" s="32">
        <f t="shared" si="2"/>
        <v>0.18992248062015502</v>
      </c>
      <c r="I25" s="32">
        <f t="shared" si="3"/>
        <v>1.5411666530013987E-2</v>
      </c>
      <c r="J25" s="33">
        <f t="shared" si="4"/>
        <v>1.5507218862500074</v>
      </c>
      <c r="K25" s="33">
        <f t="shared" si="5"/>
        <v>0.25845364770833457</v>
      </c>
      <c r="L25" s="30">
        <v>28</v>
      </c>
      <c r="M25" s="34">
        <f t="shared" si="6"/>
        <v>0.21428571428571427</v>
      </c>
      <c r="N25" s="30">
        <v>162</v>
      </c>
      <c r="O25" s="35">
        <f t="shared" ref="O25:P25" si="20">D25/7</f>
        <v>0.8571428571428571</v>
      </c>
      <c r="P25" s="35">
        <f t="shared" si="20"/>
        <v>0</v>
      </c>
      <c r="Q25" s="30">
        <f t="shared" si="8"/>
        <v>189</v>
      </c>
      <c r="R25" s="30"/>
      <c r="S25" s="36">
        <v>0.47674418604651159</v>
      </c>
      <c r="T25" s="29">
        <v>0</v>
      </c>
      <c r="U25" s="37" t="s">
        <v>33</v>
      </c>
      <c r="V25" s="38" t="s">
        <v>33</v>
      </c>
      <c r="W25" s="15">
        <v>1</v>
      </c>
      <c r="X25" s="39">
        <f t="shared" si="9"/>
        <v>0.16666666666666666</v>
      </c>
      <c r="Y25" s="40">
        <f t="shared" si="10"/>
        <v>19.11</v>
      </c>
      <c r="Z25" s="15">
        <v>0</v>
      </c>
      <c r="AA25" s="29" t="s">
        <v>55</v>
      </c>
      <c r="AB25" s="41">
        <f t="shared" si="11"/>
        <v>-0.69</v>
      </c>
      <c r="AC25" s="42">
        <v>0.27612054513888884</v>
      </c>
      <c r="AD25" s="40">
        <f t="shared" si="12"/>
        <v>-2.2862781137499995</v>
      </c>
      <c r="AE25" s="40">
        <v>-5.8</v>
      </c>
      <c r="AF25" s="40">
        <v>-4.49</v>
      </c>
      <c r="AG25" s="40">
        <v>-0.84</v>
      </c>
    </row>
    <row r="26" spans="1:33" ht="15.75" customHeight="1" x14ac:dyDescent="0.2">
      <c r="A26" s="15" t="s">
        <v>57</v>
      </c>
      <c r="B26" s="15" t="s">
        <v>183</v>
      </c>
      <c r="C26" s="16">
        <f t="shared" si="1"/>
        <v>16.77</v>
      </c>
      <c r="D26" s="17">
        <v>6</v>
      </c>
      <c r="E26" s="17">
        <v>0</v>
      </c>
      <c r="F26" s="18">
        <v>100.62</v>
      </c>
      <c r="G26" s="18">
        <v>-3.89</v>
      </c>
      <c r="H26" s="32">
        <f t="shared" si="2"/>
        <v>3.8660306102166565E-2</v>
      </c>
      <c r="I26" s="32">
        <f t="shared" si="3"/>
        <v>0.16405756197823487</v>
      </c>
      <c r="J26" s="33">
        <f t="shared" si="4"/>
        <v>16.507471886249995</v>
      </c>
      <c r="K26" s="33">
        <f t="shared" si="5"/>
        <v>2.7512453143749993</v>
      </c>
      <c r="L26" s="17">
        <v>16</v>
      </c>
      <c r="M26" s="34">
        <f t="shared" si="6"/>
        <v>0.375</v>
      </c>
      <c r="N26" s="17">
        <v>156</v>
      </c>
      <c r="O26" s="35">
        <f t="shared" ref="O26:P26" si="21">D26/7</f>
        <v>0.8571428571428571</v>
      </c>
      <c r="P26" s="35">
        <f t="shared" si="21"/>
        <v>0</v>
      </c>
      <c r="Q26" s="30">
        <f t="shared" si="8"/>
        <v>182</v>
      </c>
      <c r="R26" s="30"/>
      <c r="S26" s="22">
        <v>0.35606060606060608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0.27612054513888884</v>
      </c>
      <c r="AD26" s="40">
        <f t="shared" si="12"/>
        <v>-2.2862781137499995</v>
      </c>
      <c r="AE26" s="26">
        <v>-5.98</v>
      </c>
      <c r="AF26" s="26">
        <v>-4.4938750000000001</v>
      </c>
      <c r="AG26" s="26">
        <v>0</v>
      </c>
    </row>
    <row r="27" spans="1:33" ht="15.75" customHeight="1" x14ac:dyDescent="0.2">
      <c r="A27" s="15" t="s">
        <v>58</v>
      </c>
      <c r="B27" s="15" t="s">
        <v>184</v>
      </c>
      <c r="C27" s="16">
        <f t="shared" si="1"/>
        <v>16.77</v>
      </c>
      <c r="D27" s="17">
        <v>10</v>
      </c>
      <c r="E27" s="17">
        <v>0</v>
      </c>
      <c r="F27" s="18">
        <v>167.7</v>
      </c>
      <c r="G27" s="18">
        <v>-16.41</v>
      </c>
      <c r="H27" s="32">
        <f t="shared" si="2"/>
        <v>9.7853309481216469E-2</v>
      </c>
      <c r="I27" s="32">
        <f t="shared" si="3"/>
        <v>0.10486455859918499</v>
      </c>
      <c r="J27" s="33">
        <f t="shared" si="4"/>
        <v>17.585786477083321</v>
      </c>
      <c r="K27" s="33">
        <f t="shared" si="5"/>
        <v>1.7585786477083321</v>
      </c>
      <c r="L27" s="17">
        <v>16</v>
      </c>
      <c r="M27" s="34">
        <f t="shared" si="6"/>
        <v>0.625</v>
      </c>
      <c r="N27" s="17">
        <v>146</v>
      </c>
      <c r="O27" s="35">
        <f t="shared" ref="O27:P27" si="22">D27/7</f>
        <v>1.4285714285714286</v>
      </c>
      <c r="P27" s="35">
        <f t="shared" si="22"/>
        <v>0</v>
      </c>
      <c r="Q27" s="30">
        <f t="shared" si="8"/>
        <v>102</v>
      </c>
      <c r="R27" s="30"/>
      <c r="S27" s="22">
        <v>0.44444444444444442</v>
      </c>
      <c r="T27" s="29">
        <v>0</v>
      </c>
      <c r="U27" s="37" t="s">
        <v>33</v>
      </c>
      <c r="V27" s="38" t="s">
        <v>33</v>
      </c>
      <c r="W27" s="15">
        <v>7</v>
      </c>
      <c r="X27" s="39">
        <f t="shared" si="9"/>
        <v>0.7</v>
      </c>
      <c r="Y27" s="40">
        <f t="shared" si="10"/>
        <v>2.3442857142857143</v>
      </c>
      <c r="Z27" s="15">
        <v>0</v>
      </c>
      <c r="AA27" s="29" t="s">
        <v>55</v>
      </c>
      <c r="AB27" s="41">
        <f t="shared" si="11"/>
        <v>-0.69</v>
      </c>
      <c r="AC27" s="42">
        <v>0.27612054513888884</v>
      </c>
      <c r="AD27" s="40">
        <f t="shared" si="12"/>
        <v>-3.8104635229166655</v>
      </c>
      <c r="AE27" s="26">
        <v>-5.98</v>
      </c>
      <c r="AF27" s="26">
        <v>-4.4938750000000001</v>
      </c>
      <c r="AG27" s="26">
        <v>0</v>
      </c>
    </row>
    <row r="28" spans="1:33" ht="15.75" customHeight="1" x14ac:dyDescent="0.2">
      <c r="A28" s="15" t="s">
        <v>59</v>
      </c>
      <c r="B28" s="15" t="s">
        <v>185</v>
      </c>
      <c r="C28" s="16">
        <f t="shared" si="1"/>
        <v>19.989999999999998</v>
      </c>
      <c r="D28" s="17">
        <v>1</v>
      </c>
      <c r="E28" s="17">
        <v>0</v>
      </c>
      <c r="F28" s="18">
        <v>19.989999999999998</v>
      </c>
      <c r="G28" s="18">
        <v>-12.3</v>
      </c>
      <c r="H28" s="32">
        <f t="shared" si="2"/>
        <v>0.61530765382691355</v>
      </c>
      <c r="I28" s="32">
        <f t="shared" si="3"/>
        <v>-0.30832523022969832</v>
      </c>
      <c r="J28" s="33">
        <f t="shared" si="4"/>
        <v>-6.1634213522916692</v>
      </c>
      <c r="K28" s="33">
        <f t="shared" si="5"/>
        <v>-6.1634213522916692</v>
      </c>
      <c r="L28" s="17">
        <v>14</v>
      </c>
      <c r="M28" s="34">
        <f t="shared" si="6"/>
        <v>7.1428571428571425E-2</v>
      </c>
      <c r="N28" s="17">
        <v>145</v>
      </c>
      <c r="O28" s="35">
        <f t="shared" ref="O28:P28" si="23">D28/7</f>
        <v>0.14285714285714285</v>
      </c>
      <c r="P28" s="35">
        <f t="shared" si="23"/>
        <v>0</v>
      </c>
      <c r="Q28" s="30">
        <f t="shared" si="8"/>
        <v>1015</v>
      </c>
      <c r="R28" s="30"/>
      <c r="S28" s="22">
        <v>0.45759368836291908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0.27612054513888884</v>
      </c>
      <c r="AD28" s="40">
        <f t="shared" si="12"/>
        <v>-0.38104635229166656</v>
      </c>
      <c r="AE28" s="26">
        <v>-5.98</v>
      </c>
      <c r="AF28" s="26">
        <v>-4.4938750000000001</v>
      </c>
      <c r="AG28" s="26">
        <v>0</v>
      </c>
    </row>
    <row r="29" spans="1:33" ht="15.75" customHeight="1" x14ac:dyDescent="0.2">
      <c r="A29" s="29" t="s">
        <v>60</v>
      </c>
      <c r="B29" s="29" t="s">
        <v>186</v>
      </c>
      <c r="C29" s="16">
        <f t="shared" si="1"/>
        <v>15.99</v>
      </c>
      <c r="D29" s="30">
        <v>2</v>
      </c>
      <c r="E29" s="30">
        <v>0</v>
      </c>
      <c r="F29" s="33">
        <v>31.98</v>
      </c>
      <c r="G29" s="33">
        <v>0</v>
      </c>
      <c r="H29" s="32">
        <f t="shared" si="2"/>
        <v>0</v>
      </c>
      <c r="I29" s="32">
        <f t="shared" si="3"/>
        <v>0.17114312993798211</v>
      </c>
      <c r="J29" s="33">
        <f t="shared" si="4"/>
        <v>5.4731572954166676</v>
      </c>
      <c r="K29" s="33">
        <f t="shared" si="5"/>
        <v>2.7365786477083338</v>
      </c>
      <c r="L29" s="30">
        <v>7</v>
      </c>
      <c r="M29" s="34">
        <f t="shared" si="6"/>
        <v>0.2857142857142857</v>
      </c>
      <c r="N29" s="17">
        <v>143</v>
      </c>
      <c r="O29" s="35">
        <f t="shared" ref="O29:P29" si="24">D29/7</f>
        <v>0.2857142857142857</v>
      </c>
      <c r="P29" s="35">
        <f t="shared" si="24"/>
        <v>0</v>
      </c>
      <c r="Q29" s="30">
        <f t="shared" si="8"/>
        <v>500</v>
      </c>
      <c r="R29" s="30"/>
      <c r="S29" s="22">
        <v>0.48289738430583501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0.27612054513888884</v>
      </c>
      <c r="AD29" s="40">
        <f t="shared" si="12"/>
        <v>-0.76209270458333311</v>
      </c>
      <c r="AE29" s="40">
        <v>-5.98</v>
      </c>
      <c r="AF29" s="26">
        <v>-4.4938750000000001</v>
      </c>
      <c r="AG29" s="40">
        <v>0</v>
      </c>
    </row>
    <row r="30" spans="1:33" ht="15.75" customHeight="1" x14ac:dyDescent="0.2">
      <c r="A30" s="15" t="s">
        <v>61</v>
      </c>
      <c r="B30" s="15" t="s">
        <v>187</v>
      </c>
      <c r="C30" s="16">
        <f t="shared" si="1"/>
        <v>9.99</v>
      </c>
      <c r="D30" s="17">
        <v>18</v>
      </c>
      <c r="E30" s="17">
        <v>0</v>
      </c>
      <c r="F30" s="18">
        <v>179.82</v>
      </c>
      <c r="G30" s="18">
        <v>0</v>
      </c>
      <c r="H30" s="32">
        <f t="shared" si="2"/>
        <v>0</v>
      </c>
      <c r="I30" s="32">
        <f t="shared" si="3"/>
        <v>-0.23135746842719473</v>
      </c>
      <c r="J30" s="33">
        <f t="shared" si="4"/>
        <v>-41.602699972578158</v>
      </c>
      <c r="K30" s="33">
        <f t="shared" si="5"/>
        <v>-2.3112611095876754</v>
      </c>
      <c r="L30" s="17">
        <v>22</v>
      </c>
      <c r="M30" s="34">
        <f t="shared" si="6"/>
        <v>0.81818181818181823</v>
      </c>
      <c r="N30" s="17">
        <v>127</v>
      </c>
      <c r="O30" s="35">
        <f t="shared" ref="O30:P30" si="25">D30/7</f>
        <v>2.5714285714285716</v>
      </c>
      <c r="P30" s="35">
        <f t="shared" si="25"/>
        <v>0</v>
      </c>
      <c r="Q30" s="30">
        <f t="shared" si="8"/>
        <v>49</v>
      </c>
      <c r="R30" s="30"/>
      <c r="S30" s="22">
        <v>0.38067349926793559</v>
      </c>
      <c r="T30" s="29">
        <v>192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0.27612054513888884</v>
      </c>
      <c r="AD30" s="40">
        <f t="shared" si="12"/>
        <v>-6.8588343412499979</v>
      </c>
      <c r="AE30" s="26">
        <v>-5.98</v>
      </c>
      <c r="AF30" s="26">
        <v>-4.4139369795182297</v>
      </c>
      <c r="AG30" s="26">
        <v>-0.5</v>
      </c>
    </row>
    <row r="31" spans="1:33" ht="15.75" customHeight="1" x14ac:dyDescent="0.2">
      <c r="A31" s="15" t="s">
        <v>62</v>
      </c>
      <c r="B31" s="15" t="s">
        <v>188</v>
      </c>
      <c r="C31" s="16">
        <f t="shared" si="1"/>
        <v>9.990000000000002</v>
      </c>
      <c r="D31" s="17">
        <v>49</v>
      </c>
      <c r="E31" s="17">
        <v>0</v>
      </c>
      <c r="F31" s="18">
        <v>489.5100000000001</v>
      </c>
      <c r="G31" s="43">
        <v>0</v>
      </c>
      <c r="H31" s="32">
        <f t="shared" si="2"/>
        <v>0</v>
      </c>
      <c r="I31" s="32">
        <f t="shared" si="3"/>
        <v>-0.23572691724108766</v>
      </c>
      <c r="J31" s="33">
        <f t="shared" si="4"/>
        <v>-115.39068325868485</v>
      </c>
      <c r="K31" s="33">
        <f t="shared" si="5"/>
        <v>-2.3549119032384662</v>
      </c>
      <c r="L31" s="17">
        <v>38</v>
      </c>
      <c r="M31" s="34">
        <f t="shared" si="6"/>
        <v>1.2894736842105263</v>
      </c>
      <c r="N31" s="17">
        <v>89</v>
      </c>
      <c r="O31" s="35">
        <f t="shared" ref="O31:P31" si="26">D31/7</f>
        <v>7</v>
      </c>
      <c r="P31" s="35">
        <f t="shared" si="26"/>
        <v>0</v>
      </c>
      <c r="Q31" s="30">
        <f t="shared" si="8"/>
        <v>12</v>
      </c>
      <c r="R31" s="30"/>
      <c r="S31" s="22">
        <v>0.5141065830721</v>
      </c>
      <c r="T31" s="15" t="s">
        <v>33</v>
      </c>
      <c r="U31" s="23" t="s">
        <v>33</v>
      </c>
      <c r="V31" s="1" t="s">
        <v>189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0.27612054513888884</v>
      </c>
      <c r="AD31" s="40">
        <f t="shared" si="12"/>
        <v>-18.671271262291661</v>
      </c>
      <c r="AE31" s="44">
        <v>-5.98</v>
      </c>
      <c r="AF31" s="44">
        <v>-4.4139369795182288</v>
      </c>
      <c r="AG31" s="26">
        <v>-3.5</v>
      </c>
    </row>
    <row r="32" spans="1:33" ht="15.75" customHeight="1" x14ac:dyDescent="0.2">
      <c r="A32" s="15" t="s">
        <v>63</v>
      </c>
      <c r="B32" s="29" t="s">
        <v>146</v>
      </c>
      <c r="C32" s="16">
        <f t="shared" si="1"/>
        <v>9.9899999999999984</v>
      </c>
      <c r="D32" s="17">
        <v>57</v>
      </c>
      <c r="E32" s="17">
        <v>0</v>
      </c>
      <c r="F32" s="18">
        <v>569.42999999999995</v>
      </c>
      <c r="G32" s="18">
        <v>0</v>
      </c>
      <c r="H32" s="32">
        <f t="shared" si="2"/>
        <v>0</v>
      </c>
      <c r="I32" s="32">
        <f t="shared" si="3"/>
        <v>-0.23735762062617741</v>
      </c>
      <c r="J32" s="33">
        <f t="shared" si="4"/>
        <v>-135.15854991316419</v>
      </c>
      <c r="K32" s="33">
        <f t="shared" si="5"/>
        <v>-2.371202630055512</v>
      </c>
      <c r="L32" s="17">
        <v>50</v>
      </c>
      <c r="M32" s="34">
        <f t="shared" si="6"/>
        <v>1.1399999999999999</v>
      </c>
      <c r="N32" s="17">
        <v>27</v>
      </c>
      <c r="O32" s="35">
        <f t="shared" ref="O32:P32" si="27">D32/7</f>
        <v>8.1428571428571423</v>
      </c>
      <c r="P32" s="35">
        <f t="shared" si="27"/>
        <v>0</v>
      </c>
      <c r="Q32" s="30">
        <f t="shared" si="8"/>
        <v>3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1.104972375690608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 or Factory Storage, 192 In Production 60-100 days from Earliest Arrival")</f>
        <v>No Transit or Factory Storage, 192 In Production 60-100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0.27612054513888884</v>
      </c>
      <c r="AD32" s="40">
        <f t="shared" si="12"/>
        <v>-21.719642080624993</v>
      </c>
      <c r="AE32" s="26">
        <v>-5.98</v>
      </c>
      <c r="AF32" s="26">
        <v>-4.4139369795182297</v>
      </c>
      <c r="AG32" s="26">
        <v>-5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R221" s="15"/>
      <c r="S221" s="22"/>
    </row>
    <row r="222" spans="1:33" ht="15.75" customHeight="1" x14ac:dyDescent="0.2">
      <c r="R222" s="15"/>
      <c r="S222" s="22"/>
    </row>
    <row r="223" spans="1:33" ht="15.75" customHeight="1" x14ac:dyDescent="0.2">
      <c r="R223" s="15"/>
      <c r="S223" s="22"/>
    </row>
    <row r="224" spans="1:33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6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Info!B1:BJ5000""),3,FALSE),"""")"),"Gate Wheel for Metal Swing Gates - 6 Inch Under Mount Farm Gate Caster to Prevent Dragging")</f>
        <v>Gate Wheel for Metal Swing Gates - 6 Inch Under Mount Farm Gate Caster to Prevent Dragging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Info!B1:BJ5000""),2,FALSE),"""")"),"B08NK9WNFQ")</f>
        <v>B08NK9WNFQ</v>
      </c>
      <c r="B2" s="3" t="s">
        <v>190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101.25" customHeight="1" x14ac:dyDescent="0.2">
      <c r="A3" s="56" t="s">
        <v>31</v>
      </c>
      <c r="B3" s="57"/>
      <c r="C3" s="4">
        <f>((AE32+AF32)/0.85)*-1</f>
        <v>17.966652560294119</v>
      </c>
      <c r="D3" s="5">
        <f>SUM(D4:D99692)</f>
        <v>201</v>
      </c>
      <c r="E3" s="5"/>
      <c r="F3" s="6">
        <f t="shared" ref="F3:G3" si="0">SUM(F4:F99692)</f>
        <v>5822.2300000000005</v>
      </c>
      <c r="G3" s="6">
        <f t="shared" si="0"/>
        <v>-54.97</v>
      </c>
      <c r="H3" s="7">
        <f>G3/F3*-1</f>
        <v>9.4413996011837378E-3</v>
      </c>
      <c r="I3" s="8">
        <f>J3/F3</f>
        <v>0.30610326353911504</v>
      </c>
      <c r="J3" s="6">
        <f>SUM(J4:J99692)</f>
        <v>1782.2036040753419</v>
      </c>
      <c r="K3" s="6">
        <f>J3/D3</f>
        <v>8.8666845973897601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Sheet!a1:g5000""),2,FALSE),"""")"),"4 - March
4 - April
4 - May
4 - June
4 - July
4 - Aug
4 - Sept
3 - Oct
3 - Nov
3 - Dec
3 - Jan
4 - Feb")</f>
        <v>4 - March
4 - April
4 - May
4 - June
4 - July
4 - Aug
4 - Sept
3 - Oct
3 - Nov
3 - Dec
3 - Jan
4 -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10</v>
      </c>
      <c r="X3" s="7">
        <f>W3/D3</f>
        <v>4.975124378109453E-2</v>
      </c>
      <c r="Y3" s="6"/>
      <c r="Z3" s="5"/>
      <c r="AA3" s="5"/>
      <c r="AB3" s="5"/>
      <c r="AC3" s="5"/>
      <c r="AD3" s="6">
        <f>SUM(AD4:AD99692)</f>
        <v>-59.482754099999973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Info!B2:BZ3000""),37,FALSE)),"""")*-1"),-8.99165467625)</f>
        <v>-8.9916546762500005</v>
      </c>
      <c r="AG3" s="6">
        <f>SUM(AG4:AG99692)</f>
        <v>0</v>
      </c>
    </row>
    <row r="4" spans="1:33" ht="15.75" hidden="1" customHeight="1" x14ac:dyDescent="0.2">
      <c r="A4" s="15"/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/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/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/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/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/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/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/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/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/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/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/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/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customHeight="1" x14ac:dyDescent="0.2">
      <c r="A17" s="29" t="s">
        <v>47</v>
      </c>
      <c r="B17" s="29" t="s">
        <v>191</v>
      </c>
      <c r="C17" s="16">
        <f t="shared" ref="C17:C32" si="1">IFERROR(F17/D17," - ")</f>
        <v>24.990000000000002</v>
      </c>
      <c r="D17" s="30">
        <v>13</v>
      </c>
      <c r="E17" s="30">
        <v>0</v>
      </c>
      <c r="F17" s="33">
        <v>324.87</v>
      </c>
      <c r="G17" s="31">
        <v>-8.57</v>
      </c>
      <c r="H17" s="32">
        <f t="shared" ref="H17:H32" si="2">G17/F17*-1</f>
        <v>2.637978268230369E-2</v>
      </c>
      <c r="I17" s="32">
        <f t="shared" ref="I17:I32" si="3">J17/F17</f>
        <v>0.20513545941453501</v>
      </c>
      <c r="J17" s="33">
        <f t="shared" ref="J17:J32" si="4">F17*0.85+G17+AF17*D17+D17*AE17+AG17+AD17</f>
        <v>66.642356699999993</v>
      </c>
      <c r="K17" s="33">
        <f t="shared" ref="K17:K32" si="5">J17/D17</f>
        <v>5.1263351307692302</v>
      </c>
      <c r="L17" s="30">
        <v>28</v>
      </c>
      <c r="M17" s="34">
        <f t="shared" ref="M17:M32" si="6">IFERROR(D17/L17,"-")</f>
        <v>0.4642857142857143</v>
      </c>
      <c r="N17" s="30">
        <v>189</v>
      </c>
      <c r="O17" s="35">
        <f t="shared" ref="O17:P17" si="7">D17/7</f>
        <v>1.8571428571428572</v>
      </c>
      <c r="P17" s="35">
        <f t="shared" si="7"/>
        <v>0</v>
      </c>
      <c r="Q17" s="30">
        <f t="shared" ref="Q17:Q32" si="8">ROUNDDOWN(N17/(O17+P17),0)</f>
        <v>101</v>
      </c>
      <c r="R17" s="30"/>
      <c r="S17" s="36">
        <v>8.16326530612244E-2</v>
      </c>
      <c r="T17" s="29">
        <v>0</v>
      </c>
      <c r="U17" s="37" t="s">
        <v>33</v>
      </c>
      <c r="V17" s="38" t="s">
        <v>33</v>
      </c>
      <c r="W17" s="29">
        <v>3</v>
      </c>
      <c r="X17" s="39">
        <f t="shared" ref="X17:X32" si="9">IFERROR(W17/D17,0)</f>
        <v>0.23076923076923078</v>
      </c>
      <c r="Y17" s="40">
        <f t="shared" ref="Y17:Y32" si="10">IFERROR(G17/(W17+Z17)*-1,0)</f>
        <v>2.8566666666666669</v>
      </c>
      <c r="Z17" s="29">
        <v>0</v>
      </c>
      <c r="AA17" s="29" t="s">
        <v>55</v>
      </c>
      <c r="AB17" s="41">
        <f t="shared" ref="AB17:AB32" si="11">IF(OR(AA17="UsLargeStandardSize",AA17="UsSmallStandardSize"),-0.69,-0.48)</f>
        <v>-0.69</v>
      </c>
      <c r="AC17" s="42">
        <v>0.21444499999999997</v>
      </c>
      <c r="AD17" s="40">
        <f t="shared" ref="AD17:AD32" si="12">IFERROR(AB17*AC17*D17*2,0)</f>
        <v>-3.847143299999999</v>
      </c>
      <c r="AE17" s="40">
        <v>-6.18</v>
      </c>
      <c r="AF17" s="40">
        <v>-8.98</v>
      </c>
      <c r="AG17" s="40">
        <v>0</v>
      </c>
    </row>
    <row r="18" spans="1:33" ht="15.75" customHeight="1" x14ac:dyDescent="0.2">
      <c r="A18" s="29" t="s">
        <v>48</v>
      </c>
      <c r="B18" s="29" t="s">
        <v>162</v>
      </c>
      <c r="C18" s="16">
        <f t="shared" si="1"/>
        <v>25.182307692307695</v>
      </c>
      <c r="D18" s="30">
        <v>26</v>
      </c>
      <c r="E18" s="30">
        <v>0</v>
      </c>
      <c r="F18" s="33">
        <v>654.74000000000012</v>
      </c>
      <c r="G18" s="31">
        <v>-43.339999999999996</v>
      </c>
      <c r="H18" s="32">
        <f t="shared" si="2"/>
        <v>6.6194214497357712E-2</v>
      </c>
      <c r="I18" s="32">
        <f t="shared" si="3"/>
        <v>0.17002123638251981</v>
      </c>
      <c r="J18" s="33">
        <f t="shared" si="4"/>
        <v>111.31970430909104</v>
      </c>
      <c r="K18" s="33">
        <f t="shared" si="5"/>
        <v>4.2815270888111936</v>
      </c>
      <c r="L18" s="30">
        <v>77</v>
      </c>
      <c r="M18" s="34">
        <f t="shared" si="6"/>
        <v>0.33766233766233766</v>
      </c>
      <c r="N18" s="30">
        <v>164</v>
      </c>
      <c r="O18" s="35">
        <f t="shared" ref="O18:P18" si="13">D18/7</f>
        <v>3.7142857142857144</v>
      </c>
      <c r="P18" s="35">
        <f t="shared" si="13"/>
        <v>0</v>
      </c>
      <c r="Q18" s="30">
        <f t="shared" si="8"/>
        <v>44</v>
      </c>
      <c r="R18" s="30"/>
      <c r="S18" s="36">
        <v>0.79041916167664605</v>
      </c>
      <c r="T18" s="29">
        <v>0</v>
      </c>
      <c r="U18" s="37" t="s">
        <v>33</v>
      </c>
      <c r="V18" s="38" t="s">
        <v>33</v>
      </c>
      <c r="W18" s="29">
        <v>6</v>
      </c>
      <c r="X18" s="39">
        <f t="shared" si="9"/>
        <v>0.23076923076923078</v>
      </c>
      <c r="Y18" s="40">
        <f t="shared" si="10"/>
        <v>6.1914285714285713</v>
      </c>
      <c r="Z18" s="29">
        <v>1</v>
      </c>
      <c r="AA18" s="29" t="s">
        <v>55</v>
      </c>
      <c r="AB18" s="41">
        <f t="shared" si="11"/>
        <v>-0.69</v>
      </c>
      <c r="AC18" s="42">
        <v>0.21444499999999997</v>
      </c>
      <c r="AD18" s="40">
        <f t="shared" si="12"/>
        <v>-7.6942865999999981</v>
      </c>
      <c r="AE18" s="40">
        <v>-6.18</v>
      </c>
      <c r="AF18" s="40">
        <v>-8.9805772727272704</v>
      </c>
      <c r="AG18" s="40">
        <v>0</v>
      </c>
    </row>
    <row r="19" spans="1:33" ht="15.75" customHeight="1" x14ac:dyDescent="0.2">
      <c r="A19" s="29" t="s">
        <v>49</v>
      </c>
      <c r="B19" s="29" t="s">
        <v>192</v>
      </c>
      <c r="C19" s="16">
        <f t="shared" si="1"/>
        <v>27.138571428571435</v>
      </c>
      <c r="D19" s="30">
        <v>28</v>
      </c>
      <c r="E19" s="30">
        <v>0</v>
      </c>
      <c r="F19" s="33">
        <v>759.88000000000022</v>
      </c>
      <c r="G19" s="31">
        <v>-3.06</v>
      </c>
      <c r="H19" s="32">
        <f t="shared" si="2"/>
        <v>4.0269516239406214E-3</v>
      </c>
      <c r="I19" s="32">
        <f t="shared" si="3"/>
        <v>0.27643270195772551</v>
      </c>
      <c r="J19" s="33">
        <f t="shared" si="4"/>
        <v>210.05568156363654</v>
      </c>
      <c r="K19" s="33">
        <f t="shared" si="5"/>
        <v>7.5019886272727332</v>
      </c>
      <c r="L19" s="30">
        <v>96</v>
      </c>
      <c r="M19" s="34">
        <f t="shared" si="6"/>
        <v>0.29166666666666669</v>
      </c>
      <c r="N19" s="30">
        <v>126</v>
      </c>
      <c r="O19" s="35">
        <f t="shared" ref="O19:P19" si="14">D19/7</f>
        <v>4</v>
      </c>
      <c r="P19" s="35">
        <f t="shared" si="14"/>
        <v>0</v>
      </c>
      <c r="Q19" s="30">
        <f t="shared" si="8"/>
        <v>31</v>
      </c>
      <c r="R19" s="30"/>
      <c r="S19" s="36">
        <v>1.9322033898305</v>
      </c>
      <c r="T19" s="29">
        <v>0</v>
      </c>
      <c r="U19" s="37" t="s">
        <v>33</v>
      </c>
      <c r="V19" s="38" t="s">
        <v>33</v>
      </c>
      <c r="W19" s="29">
        <v>1</v>
      </c>
      <c r="X19" s="39">
        <f t="shared" si="9"/>
        <v>3.5714285714285712E-2</v>
      </c>
      <c r="Y19" s="40">
        <f t="shared" si="10"/>
        <v>3.06</v>
      </c>
      <c r="Z19" s="29">
        <v>0</v>
      </c>
      <c r="AA19" s="29" t="s">
        <v>55</v>
      </c>
      <c r="AB19" s="41">
        <f t="shared" si="11"/>
        <v>-0.69</v>
      </c>
      <c r="AC19" s="42">
        <v>0.21444499999999997</v>
      </c>
      <c r="AD19" s="40">
        <f t="shared" si="12"/>
        <v>-8.2861547999999985</v>
      </c>
      <c r="AE19" s="40">
        <v>-6.18</v>
      </c>
      <c r="AF19" s="40">
        <v>-8.9805772727272739</v>
      </c>
      <c r="AG19" s="40">
        <v>0</v>
      </c>
    </row>
    <row r="20" spans="1:33" ht="15.75" customHeight="1" x14ac:dyDescent="0.2">
      <c r="A20" s="29" t="s">
        <v>50</v>
      </c>
      <c r="B20" s="29" t="s">
        <v>193</v>
      </c>
      <c r="C20" s="16">
        <f t="shared" si="1"/>
        <v>31.752000000000002</v>
      </c>
      <c r="D20" s="30">
        <v>10</v>
      </c>
      <c r="E20" s="30">
        <v>0</v>
      </c>
      <c r="F20" s="33">
        <v>317.52000000000004</v>
      </c>
      <c r="G20" s="31">
        <v>0</v>
      </c>
      <c r="H20" s="32">
        <f t="shared" si="2"/>
        <v>0</v>
      </c>
      <c r="I20" s="32">
        <f t="shared" si="3"/>
        <v>0.36321140801438434</v>
      </c>
      <c r="J20" s="33">
        <f t="shared" si="4"/>
        <v>115.32688627272732</v>
      </c>
      <c r="K20" s="33">
        <f t="shared" si="5"/>
        <v>11.532688627272732</v>
      </c>
      <c r="L20" s="30">
        <v>56</v>
      </c>
      <c r="M20" s="34">
        <f t="shared" si="6"/>
        <v>0.17857142857142858</v>
      </c>
      <c r="N20" s="30">
        <v>124</v>
      </c>
      <c r="O20" s="35">
        <f t="shared" ref="O20:P20" si="15">D20/7</f>
        <v>1.4285714285714286</v>
      </c>
      <c r="P20" s="35">
        <f t="shared" si="15"/>
        <v>0</v>
      </c>
      <c r="Q20" s="30">
        <f t="shared" si="8"/>
        <v>86</v>
      </c>
      <c r="R20" s="30"/>
      <c r="S20" s="36">
        <v>2.34920634920634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55</v>
      </c>
      <c r="AB20" s="41">
        <f t="shared" si="11"/>
        <v>-0.69</v>
      </c>
      <c r="AC20" s="42">
        <v>0.21444499999999997</v>
      </c>
      <c r="AD20" s="40">
        <f t="shared" si="12"/>
        <v>-2.9593409999999993</v>
      </c>
      <c r="AE20" s="40">
        <v>-6.18</v>
      </c>
      <c r="AF20" s="40">
        <v>-8.9805772727272739</v>
      </c>
      <c r="AG20" s="40">
        <v>0</v>
      </c>
    </row>
    <row r="21" spans="1:33" ht="15.75" customHeight="1" x14ac:dyDescent="0.2">
      <c r="A21" s="29" t="s">
        <v>51</v>
      </c>
      <c r="B21" s="29" t="s">
        <v>194</v>
      </c>
      <c r="C21" s="16">
        <f t="shared" si="1"/>
        <v>34.961764705882352</v>
      </c>
      <c r="D21" s="30">
        <v>17</v>
      </c>
      <c r="E21" s="30">
        <v>0</v>
      </c>
      <c r="F21" s="33">
        <v>594.35</v>
      </c>
      <c r="G21" s="31">
        <v>0</v>
      </c>
      <c r="H21" s="32">
        <f t="shared" si="2"/>
        <v>0</v>
      </c>
      <c r="I21" s="32">
        <f t="shared" si="3"/>
        <v>0.40790242561392503</v>
      </c>
      <c r="J21" s="33">
        <f t="shared" si="4"/>
        <v>242.43680666363636</v>
      </c>
      <c r="K21" s="33">
        <f t="shared" si="5"/>
        <v>14.260988627272727</v>
      </c>
      <c r="L21" s="30">
        <v>24</v>
      </c>
      <c r="M21" s="34">
        <f t="shared" si="6"/>
        <v>0.70833333333333337</v>
      </c>
      <c r="N21" s="30">
        <v>110</v>
      </c>
      <c r="O21" s="35">
        <f t="shared" ref="O21:P21" si="16">D21/7</f>
        <v>2.4285714285714284</v>
      </c>
      <c r="P21" s="35">
        <f t="shared" si="16"/>
        <v>0</v>
      </c>
      <c r="Q21" s="30">
        <f t="shared" si="8"/>
        <v>45</v>
      </c>
      <c r="R21" s="30"/>
      <c r="S21" s="36">
        <v>1.1832797427652699</v>
      </c>
      <c r="T21" s="29">
        <v>200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55</v>
      </c>
      <c r="AB21" s="41">
        <f t="shared" si="11"/>
        <v>-0.69</v>
      </c>
      <c r="AC21" s="42">
        <v>0.21444499999999997</v>
      </c>
      <c r="AD21" s="40">
        <f t="shared" si="12"/>
        <v>-5.030879699999999</v>
      </c>
      <c r="AE21" s="40">
        <v>-6.18</v>
      </c>
      <c r="AF21" s="40">
        <v>-8.9805772727272739</v>
      </c>
      <c r="AG21" s="40">
        <v>0</v>
      </c>
    </row>
    <row r="22" spans="1:33" ht="15.75" customHeight="1" x14ac:dyDescent="0.2">
      <c r="A22" s="29" t="s">
        <v>52</v>
      </c>
      <c r="B22" s="29" t="s">
        <v>195</v>
      </c>
      <c r="C22" s="16">
        <f t="shared" si="1"/>
        <v>40.341666666666669</v>
      </c>
      <c r="D22" s="30">
        <v>6</v>
      </c>
      <c r="E22" s="30">
        <v>0</v>
      </c>
      <c r="F22" s="31">
        <v>242.05</v>
      </c>
      <c r="G22" s="31">
        <v>0</v>
      </c>
      <c r="H22" s="32">
        <f t="shared" si="2"/>
        <v>0</v>
      </c>
      <c r="I22" s="32">
        <f t="shared" si="3"/>
        <v>0.4668598709507803</v>
      </c>
      <c r="J22" s="33">
        <f t="shared" si="4"/>
        <v>113.00343176363637</v>
      </c>
      <c r="K22" s="33">
        <f t="shared" si="5"/>
        <v>18.833905293939395</v>
      </c>
      <c r="L22" s="30">
        <v>27</v>
      </c>
      <c r="M22" s="34">
        <f t="shared" si="6"/>
        <v>0.22222222222222221</v>
      </c>
      <c r="N22" s="30">
        <v>104</v>
      </c>
      <c r="O22" s="35">
        <f t="shared" ref="O22:P22" si="17">D22/7</f>
        <v>0.8571428571428571</v>
      </c>
      <c r="P22" s="35">
        <f t="shared" si="17"/>
        <v>0</v>
      </c>
      <c r="Q22" s="30">
        <f t="shared" si="8"/>
        <v>121</v>
      </c>
      <c r="R22" s="30"/>
      <c r="S22" s="36">
        <v>1.36170212765957</v>
      </c>
      <c r="T22" s="29">
        <v>200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55</v>
      </c>
      <c r="AB22" s="41">
        <f t="shared" si="11"/>
        <v>-0.69</v>
      </c>
      <c r="AC22" s="42">
        <v>0.21444499999999997</v>
      </c>
      <c r="AD22" s="40">
        <f t="shared" si="12"/>
        <v>-1.7756045999999994</v>
      </c>
      <c r="AE22" s="40">
        <v>-6.18</v>
      </c>
      <c r="AF22" s="40">
        <v>-8.9805772727272739</v>
      </c>
      <c r="AG22" s="40">
        <v>0</v>
      </c>
    </row>
    <row r="23" spans="1:33" ht="15.75" customHeight="1" x14ac:dyDescent="0.2">
      <c r="A23" s="29" t="s">
        <v>53</v>
      </c>
      <c r="B23" s="29" t="s">
        <v>196</v>
      </c>
      <c r="C23" s="16">
        <f t="shared" si="1"/>
        <v>37.623333333333335</v>
      </c>
      <c r="D23" s="30">
        <v>9</v>
      </c>
      <c r="E23" s="30">
        <v>0</v>
      </c>
      <c r="F23" s="33">
        <v>338.61</v>
      </c>
      <c r="G23" s="31">
        <v>0</v>
      </c>
      <c r="H23" s="32">
        <f t="shared" si="2"/>
        <v>0</v>
      </c>
      <c r="I23" s="32">
        <f t="shared" si="3"/>
        <v>0.43917751290704515</v>
      </c>
      <c r="J23" s="33">
        <f t="shared" si="4"/>
        <v>148.70989764545456</v>
      </c>
      <c r="K23" s="33">
        <f t="shared" si="5"/>
        <v>16.523321960606062</v>
      </c>
      <c r="L23" s="30">
        <v>37</v>
      </c>
      <c r="M23" s="34">
        <f t="shared" si="6"/>
        <v>0.24324324324324326</v>
      </c>
      <c r="N23" s="30">
        <v>97</v>
      </c>
      <c r="O23" s="35">
        <f t="shared" ref="O23:P23" si="18">D23/7</f>
        <v>1.2857142857142858</v>
      </c>
      <c r="P23" s="35">
        <f t="shared" si="18"/>
        <v>0</v>
      </c>
      <c r="Q23" s="30">
        <f t="shared" si="8"/>
        <v>75</v>
      </c>
      <c r="R23" s="30"/>
      <c r="S23" s="36">
        <v>1.6313725490196</v>
      </c>
      <c r="T23" s="29">
        <v>200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55</v>
      </c>
      <c r="AB23" s="41">
        <f t="shared" si="11"/>
        <v>-0.69</v>
      </c>
      <c r="AC23" s="42">
        <v>0.21444499999999997</v>
      </c>
      <c r="AD23" s="40">
        <f t="shared" si="12"/>
        <v>-2.6634068999999991</v>
      </c>
      <c r="AE23" s="40">
        <v>-6.18</v>
      </c>
      <c r="AF23" s="40">
        <v>-8.9805772727272739</v>
      </c>
      <c r="AG23" s="40">
        <v>0</v>
      </c>
    </row>
    <row r="24" spans="1:33" ht="15.75" customHeight="1" x14ac:dyDescent="0.2">
      <c r="A24" s="29" t="s">
        <v>54</v>
      </c>
      <c r="B24" s="29" t="s">
        <v>197</v>
      </c>
      <c r="C24" s="16">
        <f t="shared" si="1"/>
        <v>25.569354838709682</v>
      </c>
      <c r="D24" s="30">
        <v>31</v>
      </c>
      <c r="E24" s="30">
        <v>0</v>
      </c>
      <c r="F24" s="33">
        <v>792.65000000000009</v>
      </c>
      <c r="G24" s="33">
        <v>0</v>
      </c>
      <c r="H24" s="32">
        <f t="shared" si="2"/>
        <v>0</v>
      </c>
      <c r="I24" s="32">
        <f t="shared" si="3"/>
        <v>0.24550639935085417</v>
      </c>
      <c r="J24" s="33">
        <f t="shared" si="4"/>
        <v>194.60064744545457</v>
      </c>
      <c r="K24" s="33">
        <f t="shared" si="5"/>
        <v>6.2774402401759541</v>
      </c>
      <c r="L24" s="30">
        <v>50</v>
      </c>
      <c r="M24" s="34">
        <f t="shared" si="6"/>
        <v>0.62</v>
      </c>
      <c r="N24" s="30">
        <v>69</v>
      </c>
      <c r="O24" s="35">
        <f t="shared" ref="O24:P24" si="19">D24/7</f>
        <v>4.4285714285714288</v>
      </c>
      <c r="P24" s="35">
        <f t="shared" si="19"/>
        <v>0</v>
      </c>
      <c r="Q24" s="30">
        <f t="shared" si="8"/>
        <v>15</v>
      </c>
      <c r="R24" s="30"/>
      <c r="S24" s="36">
        <v>2.1666666666666599</v>
      </c>
      <c r="T24" s="29">
        <v>200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0.21444499999999997</v>
      </c>
      <c r="AD24" s="40">
        <f t="shared" si="12"/>
        <v>-9.1739570999999973</v>
      </c>
      <c r="AE24" s="40">
        <v>-6.18</v>
      </c>
      <c r="AF24" s="40">
        <v>-8.9805772727272739</v>
      </c>
      <c r="AG24" s="40">
        <v>0</v>
      </c>
    </row>
    <row r="25" spans="1:33" ht="15.75" customHeight="1" x14ac:dyDescent="0.2">
      <c r="A25" s="29" t="s">
        <v>56</v>
      </c>
      <c r="B25" s="15" t="s">
        <v>146</v>
      </c>
      <c r="C25" s="16">
        <f t="shared" si="1"/>
        <v>26.321666666666669</v>
      </c>
      <c r="D25" s="30">
        <v>12</v>
      </c>
      <c r="E25" s="30">
        <v>0</v>
      </c>
      <c r="F25" s="33">
        <v>315.86</v>
      </c>
      <c r="G25" s="33">
        <v>0</v>
      </c>
      <c r="H25" s="32">
        <f t="shared" si="2"/>
        <v>0</v>
      </c>
      <c r="I25" s="32">
        <f t="shared" si="3"/>
        <v>0.26280564427277908</v>
      </c>
      <c r="J25" s="33">
        <f t="shared" si="4"/>
        <v>83.009790800000005</v>
      </c>
      <c r="K25" s="33">
        <f t="shared" si="5"/>
        <v>6.9174825666666671</v>
      </c>
      <c r="L25" s="30">
        <v>58</v>
      </c>
      <c r="M25" s="34">
        <f t="shared" si="6"/>
        <v>0.20689655172413793</v>
      </c>
      <c r="N25" s="30">
        <v>55</v>
      </c>
      <c r="O25" s="35">
        <f t="shared" ref="O25:P25" si="20">D25/7</f>
        <v>1.7142857142857142</v>
      </c>
      <c r="P25" s="35">
        <f t="shared" si="20"/>
        <v>0</v>
      </c>
      <c r="Q25" s="30">
        <f t="shared" si="8"/>
        <v>32</v>
      </c>
      <c r="R25" s="30"/>
      <c r="S25" s="36">
        <v>3.3793103448275859</v>
      </c>
      <c r="T25" s="29">
        <v>200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0.21444499999999997</v>
      </c>
      <c r="AD25" s="40">
        <f t="shared" si="12"/>
        <v>-3.5512091999999988</v>
      </c>
      <c r="AE25" s="40">
        <v>-6.18</v>
      </c>
      <c r="AF25" s="40">
        <v>-8.98</v>
      </c>
      <c r="AG25" s="40">
        <v>0</v>
      </c>
    </row>
    <row r="26" spans="1:33" ht="15.75" customHeight="1" x14ac:dyDescent="0.2">
      <c r="A26" s="15" t="s">
        <v>57</v>
      </c>
      <c r="B26" s="15" t="s">
        <v>198</v>
      </c>
      <c r="C26" s="16">
        <f t="shared" si="1"/>
        <v>26.901818181818182</v>
      </c>
      <c r="D26" s="17">
        <v>22</v>
      </c>
      <c r="E26" s="17">
        <v>0</v>
      </c>
      <c r="F26" s="18">
        <v>591.84</v>
      </c>
      <c r="G26" s="18">
        <v>0</v>
      </c>
      <c r="H26" s="32">
        <f t="shared" si="2"/>
        <v>0</v>
      </c>
      <c r="I26" s="32">
        <f t="shared" si="3"/>
        <v>0.27173011253041374</v>
      </c>
      <c r="J26" s="33">
        <f t="shared" si="4"/>
        <v>160.82074980000007</v>
      </c>
      <c r="K26" s="33">
        <f t="shared" si="5"/>
        <v>7.310034081818185</v>
      </c>
      <c r="L26" s="17">
        <v>57</v>
      </c>
      <c r="M26" s="34">
        <f t="shared" si="6"/>
        <v>0.38596491228070173</v>
      </c>
      <c r="N26" s="17">
        <v>34</v>
      </c>
      <c r="O26" s="35">
        <f t="shared" ref="O26:P26" si="21">D26/7</f>
        <v>3.1428571428571428</v>
      </c>
      <c r="P26" s="35">
        <f t="shared" si="21"/>
        <v>0</v>
      </c>
      <c r="Q26" s="30">
        <f t="shared" si="8"/>
        <v>10</v>
      </c>
      <c r="R26" s="30"/>
      <c r="S26" s="22">
        <v>1.821325648414986</v>
      </c>
      <c r="T26" s="29">
        <v>200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0.21444499999999997</v>
      </c>
      <c r="AD26" s="40">
        <f t="shared" si="12"/>
        <v>-6.5105501999999982</v>
      </c>
      <c r="AE26" s="26">
        <v>-6.28</v>
      </c>
      <c r="AF26" s="26">
        <v>-8.9805772727272704</v>
      </c>
      <c r="AG26" s="26">
        <v>0</v>
      </c>
    </row>
    <row r="27" spans="1:33" ht="15.75" customHeight="1" x14ac:dyDescent="0.2">
      <c r="A27" s="15" t="s">
        <v>58</v>
      </c>
      <c r="B27" s="15" t="s">
        <v>146</v>
      </c>
      <c r="C27" s="16">
        <f t="shared" si="1"/>
        <v>29.982500000000002</v>
      </c>
      <c r="D27" s="17">
        <v>4</v>
      </c>
      <c r="E27" s="17">
        <v>0</v>
      </c>
      <c r="F27" s="18">
        <v>119.93</v>
      </c>
      <c r="G27" s="18">
        <v>0</v>
      </c>
      <c r="H27" s="32">
        <f t="shared" si="2"/>
        <v>0</v>
      </c>
      <c r="I27" s="32">
        <f t="shared" si="3"/>
        <v>0.33114695663379395</v>
      </c>
      <c r="J27" s="33">
        <f t="shared" si="4"/>
        <v>39.714454509090913</v>
      </c>
      <c r="K27" s="33">
        <f t="shared" si="5"/>
        <v>9.9286136272727283</v>
      </c>
      <c r="L27" s="17">
        <v>43</v>
      </c>
      <c r="M27" s="34">
        <f t="shared" si="6"/>
        <v>9.3023255813953487E-2</v>
      </c>
      <c r="N27" s="17">
        <v>28</v>
      </c>
      <c r="O27" s="35">
        <f t="shared" ref="O27:P27" si="22">D27/7</f>
        <v>0.5714285714285714</v>
      </c>
      <c r="P27" s="35">
        <f t="shared" si="22"/>
        <v>0</v>
      </c>
      <c r="Q27" s="30">
        <f t="shared" si="8"/>
        <v>49</v>
      </c>
      <c r="R27" s="30"/>
      <c r="S27" s="22">
        <v>2.4275862068965521</v>
      </c>
      <c r="T27" s="29">
        <v>200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0.21444499999999997</v>
      </c>
      <c r="AD27" s="40">
        <f t="shared" si="12"/>
        <v>-1.1837363999999997</v>
      </c>
      <c r="AE27" s="26">
        <v>-6.28</v>
      </c>
      <c r="AF27" s="26">
        <v>-8.9805772727272704</v>
      </c>
      <c r="AG27" s="26">
        <v>0</v>
      </c>
    </row>
    <row r="28" spans="1:33" ht="15.75" customHeight="1" x14ac:dyDescent="0.2">
      <c r="A28" s="15" t="s">
        <v>59</v>
      </c>
      <c r="B28" s="15" t="s">
        <v>199</v>
      </c>
      <c r="C28" s="16">
        <f t="shared" si="1"/>
        <v>32.619999999999997</v>
      </c>
      <c r="D28" s="17">
        <v>9</v>
      </c>
      <c r="E28" s="17">
        <v>0</v>
      </c>
      <c r="F28" s="18">
        <v>293.58</v>
      </c>
      <c r="G28" s="18">
        <v>0</v>
      </c>
      <c r="H28" s="32">
        <f t="shared" si="2"/>
        <v>0</v>
      </c>
      <c r="I28" s="32">
        <f t="shared" si="3"/>
        <v>0.37309897692436322</v>
      </c>
      <c r="J28" s="33">
        <f t="shared" si="4"/>
        <v>109.53439764545455</v>
      </c>
      <c r="K28" s="33">
        <f t="shared" si="5"/>
        <v>12.170488627272727</v>
      </c>
      <c r="L28" s="17">
        <v>37</v>
      </c>
      <c r="M28" s="34">
        <f t="shared" si="6"/>
        <v>0.24324324324324326</v>
      </c>
      <c r="N28" s="17">
        <v>21</v>
      </c>
      <c r="O28" s="35">
        <f t="shared" ref="O28:P28" si="23">D28/7</f>
        <v>1.2857142857142858</v>
      </c>
      <c r="P28" s="35">
        <f t="shared" si="23"/>
        <v>0</v>
      </c>
      <c r="Q28" s="30">
        <f t="shared" si="8"/>
        <v>16</v>
      </c>
      <c r="R28" s="30"/>
      <c r="S28" s="22">
        <v>2.9593495934959351</v>
      </c>
      <c r="T28" s="29">
        <v>200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0.21444499999999997</v>
      </c>
      <c r="AD28" s="40">
        <f t="shared" si="12"/>
        <v>-2.6634068999999991</v>
      </c>
      <c r="AE28" s="26">
        <v>-6.28</v>
      </c>
      <c r="AF28" s="26">
        <v>-8.9805772727272704</v>
      </c>
      <c r="AG28" s="26">
        <v>0</v>
      </c>
    </row>
    <row r="29" spans="1:33" ht="15.75" customHeight="1" x14ac:dyDescent="0.2">
      <c r="A29" s="29" t="s">
        <v>60</v>
      </c>
      <c r="B29" s="15" t="s">
        <v>146</v>
      </c>
      <c r="C29" s="16">
        <f t="shared" si="1"/>
        <v>36.554285714285712</v>
      </c>
      <c r="D29" s="30">
        <v>7</v>
      </c>
      <c r="E29" s="30">
        <v>0</v>
      </c>
      <c r="F29" s="33">
        <v>255.88</v>
      </c>
      <c r="G29" s="33">
        <v>0</v>
      </c>
      <c r="H29" s="32">
        <f t="shared" si="2"/>
        <v>0</v>
      </c>
      <c r="I29" s="32">
        <f t="shared" si="3"/>
        <v>0.4244271548808391</v>
      </c>
      <c r="J29" s="33">
        <f t="shared" si="4"/>
        <v>108.6024203909091</v>
      </c>
      <c r="K29" s="33">
        <f t="shared" si="5"/>
        <v>15.514631484415586</v>
      </c>
      <c r="L29" s="30">
        <v>26</v>
      </c>
      <c r="M29" s="34">
        <f t="shared" si="6"/>
        <v>0.26923076923076922</v>
      </c>
      <c r="N29" s="17">
        <v>11</v>
      </c>
      <c r="O29" s="35">
        <f t="shared" ref="O29:P29" si="24">D29/7</f>
        <v>1</v>
      </c>
      <c r="P29" s="35">
        <f t="shared" si="24"/>
        <v>0</v>
      </c>
      <c r="Q29" s="30">
        <f t="shared" si="8"/>
        <v>11</v>
      </c>
      <c r="R29" s="30"/>
      <c r="S29" s="22">
        <v>3.783251231527093</v>
      </c>
      <c r="T29" s="29">
        <v>200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0.21444499999999997</v>
      </c>
      <c r="AD29" s="40">
        <f t="shared" si="12"/>
        <v>-2.0715386999999996</v>
      </c>
      <c r="AE29" s="40">
        <v>-6.28</v>
      </c>
      <c r="AF29" s="26">
        <v>-8.9805772727272704</v>
      </c>
      <c r="AG29" s="40">
        <v>0</v>
      </c>
    </row>
    <row r="30" spans="1:33" ht="15.75" customHeight="1" x14ac:dyDescent="0.2">
      <c r="A30" s="15" t="s">
        <v>61</v>
      </c>
      <c r="B30" s="15" t="s">
        <v>146</v>
      </c>
      <c r="C30" s="16">
        <f t="shared" si="1"/>
        <v>38.25</v>
      </c>
      <c r="D30" s="17">
        <v>1</v>
      </c>
      <c r="E30" s="17">
        <v>0</v>
      </c>
      <c r="F30" s="18">
        <v>38.25</v>
      </c>
      <c r="G30" s="18">
        <v>0</v>
      </c>
      <c r="H30" s="32">
        <f t="shared" si="2"/>
        <v>0</v>
      </c>
      <c r="I30" s="32">
        <f t="shared" si="3"/>
        <v>0.44300421499999987</v>
      </c>
      <c r="J30" s="33">
        <f t="shared" si="4"/>
        <v>16.944911223749994</v>
      </c>
      <c r="K30" s="33">
        <f t="shared" si="5"/>
        <v>16.944911223749994</v>
      </c>
      <c r="L30" s="17">
        <v>13</v>
      </c>
      <c r="M30" s="34">
        <f t="shared" si="6"/>
        <v>7.6923076923076927E-2</v>
      </c>
      <c r="N30" s="17">
        <v>11</v>
      </c>
      <c r="O30" s="35">
        <f t="shared" ref="O30:P30" si="25">D30/7</f>
        <v>0.14285714285714285</v>
      </c>
      <c r="P30" s="35">
        <f t="shared" si="25"/>
        <v>0</v>
      </c>
      <c r="Q30" s="30">
        <f t="shared" si="8"/>
        <v>77</v>
      </c>
      <c r="R30" s="30"/>
      <c r="S30" s="22">
        <v>1.994858611825193</v>
      </c>
      <c r="T30" s="29">
        <v>600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0.21444499999999997</v>
      </c>
      <c r="AD30" s="40">
        <f t="shared" si="12"/>
        <v>-0.29593409999999992</v>
      </c>
      <c r="AE30" s="26">
        <v>-6.28</v>
      </c>
      <c r="AF30" s="26">
        <v>-8.9916546762500005</v>
      </c>
      <c r="AG30" s="26">
        <v>0</v>
      </c>
    </row>
    <row r="31" spans="1:33" ht="15.75" customHeight="1" x14ac:dyDescent="0.2">
      <c r="A31" s="15" t="s">
        <v>62</v>
      </c>
      <c r="B31" s="15" t="s">
        <v>200</v>
      </c>
      <c r="C31" s="16">
        <f t="shared" si="1"/>
        <v>23.993333333333336</v>
      </c>
      <c r="D31" s="17">
        <v>3</v>
      </c>
      <c r="E31" s="17">
        <v>0</v>
      </c>
      <c r="F31" s="18">
        <v>71.98</v>
      </c>
      <c r="G31" s="43">
        <v>0</v>
      </c>
      <c r="H31" s="32">
        <f t="shared" si="2"/>
        <v>0</v>
      </c>
      <c r="I31" s="32">
        <f t="shared" si="3"/>
        <v>0.20117023716657401</v>
      </c>
      <c r="J31" s="33">
        <f t="shared" si="4"/>
        <v>14.480233671249998</v>
      </c>
      <c r="K31" s="33">
        <f t="shared" si="5"/>
        <v>4.8267445570833329</v>
      </c>
      <c r="L31" s="17">
        <v>24</v>
      </c>
      <c r="M31" s="34">
        <f t="shared" si="6"/>
        <v>0.125</v>
      </c>
      <c r="N31" s="17">
        <v>8</v>
      </c>
      <c r="O31" s="35">
        <f t="shared" ref="O31:P31" si="26">D31/7</f>
        <v>0.42857142857142855</v>
      </c>
      <c r="P31" s="35">
        <f t="shared" si="26"/>
        <v>0</v>
      </c>
      <c r="Q31" s="30">
        <f t="shared" si="8"/>
        <v>18</v>
      </c>
      <c r="R31" s="30"/>
      <c r="S31" s="22">
        <v>1.98773006134969</v>
      </c>
      <c r="T31" s="15">
        <v>80</v>
      </c>
      <c r="U31" s="23">
        <v>120</v>
      </c>
      <c r="V31" s="1" t="s">
        <v>201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0.21444499999999997</v>
      </c>
      <c r="AD31" s="40">
        <f t="shared" si="12"/>
        <v>-0.88780229999999971</v>
      </c>
      <c r="AE31" s="44">
        <v>-6.28</v>
      </c>
      <c r="AF31" s="44">
        <v>-8.9916546762500005</v>
      </c>
      <c r="AG31" s="26">
        <v>0</v>
      </c>
    </row>
    <row r="32" spans="1:33" ht="15.75" customHeight="1" x14ac:dyDescent="0.2">
      <c r="A32" s="15" t="s">
        <v>63</v>
      </c>
      <c r="B32" s="29" t="s">
        <v>146</v>
      </c>
      <c r="C32" s="16">
        <f t="shared" si="1"/>
        <v>36.746666666666663</v>
      </c>
      <c r="D32" s="17">
        <v>3</v>
      </c>
      <c r="E32" s="17">
        <v>0</v>
      </c>
      <c r="F32" s="18">
        <v>110.24</v>
      </c>
      <c r="G32" s="18">
        <v>0</v>
      </c>
      <c r="H32" s="32">
        <f t="shared" si="2"/>
        <v>0</v>
      </c>
      <c r="I32" s="32">
        <f t="shared" si="3"/>
        <v>0.42635371617607037</v>
      </c>
      <c r="J32" s="33">
        <f t="shared" si="4"/>
        <v>47.001233671249999</v>
      </c>
      <c r="K32" s="33">
        <f t="shared" si="5"/>
        <v>15.667077890416666</v>
      </c>
      <c r="L32" s="17">
        <v>23</v>
      </c>
      <c r="M32" s="34">
        <f t="shared" si="6"/>
        <v>0.13043478260869565</v>
      </c>
      <c r="N32" s="17">
        <v>4</v>
      </c>
      <c r="O32" s="35">
        <f t="shared" ref="O32:P32" si="27">D32/7</f>
        <v>0.42857142857142855</v>
      </c>
      <c r="P32" s="35">
        <f t="shared" si="27"/>
        <v>0</v>
      </c>
      <c r="Q32" s="30">
        <f t="shared" si="8"/>
        <v>9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1.970149253731343</v>
      </c>
      <c r="T32" s="15">
        <f ca="1">IFERROR(__xludf.DUMMYFUNCTION("IFERROR(VLOOKUP($B$2,IMPORTRANGE(""https://docs.google.com/spreadsheets/d/1KiWZV1ko8G7lnRucBRBd29jj3Be6ltMfljMDqzOkQmI/edit#gid=1381463014"",""Lookup!A:D""),4,FALSE),"""")"),80)</f>
        <v>80</v>
      </c>
      <c r="U32" s="23">
        <f ca="1">IFERROR(__xludf.DUMMYFUNCTION("IFERROR(VLOOKUP($B$2,IMPORTRANGE(""https://docs.google.com/spreadsheets/d/1KiWZV1ko8G7lnRucBRBd29jj3Be6ltMfljMDqzOkQmI/edit#gid=1381463014"",""Lookup!A:D""),3,FALSE),"""")"),120)</f>
        <v>120</v>
      </c>
      <c r="V32" s="1" t="str">
        <f ca="1">IFERROR(__xludf.DUMMYFUNCTION("IFERROR(VLOOKUP($B$2,IMPORTRANGE(""https://docs.google.com/spreadsheets/d/1KiWZV1ko8G7lnRucBRBd29jj3Be6ltMfljMDqzOkQmI/edit#gid=1381463014"",""Lookup!A:D""),2,FALSE),"""")"),"| AGL257  - 120 units 08/17")</f>
        <v>| AGL257  - 120 units 08/17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0.21444499999999997</v>
      </c>
      <c r="AD32" s="40">
        <f t="shared" si="12"/>
        <v>-0.88780229999999971</v>
      </c>
      <c r="AE32" s="26">
        <v>-6.28</v>
      </c>
      <c r="AF32" s="26">
        <v>-8.9916546762500005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R221" s="15"/>
      <c r="S221" s="22"/>
    </row>
    <row r="222" spans="1:33" ht="15.75" customHeight="1" x14ac:dyDescent="0.2">
      <c r="R222" s="15"/>
      <c r="S222" s="22"/>
    </row>
    <row r="223" spans="1:33" ht="15.75" customHeight="1" x14ac:dyDescent="0.2">
      <c r="R223" s="15"/>
      <c r="S223" s="22"/>
    </row>
    <row r="224" spans="1:33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6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Info!B1:BJ5000""),3,FALSE),"""")"),"Black Anti Slip Tape - 1 Inch x 30 Foot, 80 Grit Non Slip Grip Tape")</f>
        <v>Black Anti Slip Tape - 1 Inch x 30 Foot, 80 Grit Non Slip Grip Tape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Info!B1:BJ5000""),2,FALSE),"""")"),"B07BGJH5P3")</f>
        <v>B07BGJH5P3</v>
      </c>
      <c r="B2" s="3" t="s">
        <v>202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101.25" customHeight="1" x14ac:dyDescent="0.2">
      <c r="A3" s="56" t="s">
        <v>31</v>
      </c>
      <c r="B3" s="57"/>
      <c r="C3" s="4">
        <f>((AE32+AF32)/0.85)*-1</f>
        <v>5.3051215058823535</v>
      </c>
      <c r="D3" s="5">
        <f>SUM(D4:D99692)</f>
        <v>29</v>
      </c>
      <c r="E3" s="5"/>
      <c r="F3" s="6">
        <f t="shared" ref="F3:G3" si="0">SUM(F4:F99692)</f>
        <v>319.51000000000005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0.43841790525777491</v>
      </c>
      <c r="J3" s="6">
        <f>SUM(J4:J99692)</f>
        <v>140.07890490891168</v>
      </c>
      <c r="K3" s="6">
        <f t="shared" ref="K3:K32" si="3">J3/D3</f>
        <v>4.8303070658245408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1.5 - April
1.5 - May
1.5 - June
1.5 - July
1.5 - Aug
1.5 - Sept
1.5 - Oct
1.5 - Nov
1.5 - Dec
1.5 - Jan
1.5 - Feb")</f>
        <v>1.5 - March
1.5 - April
1.5 - May
1.5 - June
1.5 - July
1.5 - Aug
1.5 - Sept
1.5 - Oct
1.5 - Nov
1.5 - Dec
1.5 -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0</v>
      </c>
      <c r="X3" s="7">
        <f>W3/D3</f>
        <v>0</v>
      </c>
      <c r="Y3" s="6"/>
      <c r="Z3" s="5"/>
      <c r="AA3" s="5"/>
      <c r="AB3" s="5"/>
      <c r="AC3" s="5"/>
      <c r="AD3" s="6">
        <f>SUM(AD4:AD99692)</f>
        <v>-0.57229060390884501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Info!B2:BZ3000""),37,FALSE)),"""")*-1"),-1.02935328)</f>
        <v>-1.02935328</v>
      </c>
      <c r="AG3" s="6">
        <f>SUM(AG4:AG99692)</f>
        <v>0</v>
      </c>
    </row>
    <row r="4" spans="1:33" ht="15.75" customHeight="1" x14ac:dyDescent="0.2">
      <c r="A4" s="15" t="s">
        <v>32</v>
      </c>
      <c r="B4" s="15" t="s">
        <v>78</v>
      </c>
      <c r="C4" s="16">
        <f t="shared" ref="C4:C32" si="4">IFERROR(F4/D4," - ")</f>
        <v>11.123333333333335</v>
      </c>
      <c r="D4" s="17">
        <v>6</v>
      </c>
      <c r="E4" s="17">
        <v>0</v>
      </c>
      <c r="F4" s="18">
        <v>66.740000000000009</v>
      </c>
      <c r="G4" s="18">
        <v>0</v>
      </c>
      <c r="H4" s="19">
        <f t="shared" si="1"/>
        <v>0</v>
      </c>
      <c r="I4" s="19">
        <f t="shared" si="2"/>
        <v>0.44239311599292064</v>
      </c>
      <c r="J4" s="18">
        <f t="shared" ref="J4:J32" si="5">F4*0.85+G4+AF4*D4+D4*AE4+AG4+AD4</f>
        <v>29.525316561367529</v>
      </c>
      <c r="K4" s="18">
        <f t="shared" si="3"/>
        <v>4.9208860935612551</v>
      </c>
      <c r="L4" s="17">
        <v>18</v>
      </c>
      <c r="M4" s="20">
        <f t="shared" ref="M4:M32" si="6">IFERROR(D4/L4,"-")</f>
        <v>0.33333333333333331</v>
      </c>
      <c r="N4" s="17">
        <v>24</v>
      </c>
      <c r="O4" s="21">
        <f t="shared" ref="O4:P4" si="7">D4/7</f>
        <v>0.8571428571428571</v>
      </c>
      <c r="P4" s="21">
        <f t="shared" si="7"/>
        <v>0</v>
      </c>
      <c r="Q4" s="17">
        <f t="shared" ref="Q4:Q32" si="8">ROUNDDOWN(N4/(O4+P4),0)</f>
        <v>28</v>
      </c>
      <c r="R4" s="17"/>
      <c r="S4" s="22">
        <v>2.0545454545454498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55</v>
      </c>
      <c r="AB4" s="27">
        <f t="shared" ref="AB4:AB32" si="11">IF(OR(AA4="UsLargeStandardSize",AA4="UsSmallStandardSize"),-0.69,-0.48)</f>
        <v>-0.69</v>
      </c>
      <c r="AC4" s="28">
        <v>1.4287555555555555E-2</v>
      </c>
      <c r="AD4" s="26">
        <f t="shared" ref="AD4:AD32" si="12">IFERROR(AB4*AC4*D4*2,0)</f>
        <v>-0.11830096</v>
      </c>
      <c r="AE4" s="26">
        <v>-3.48</v>
      </c>
      <c r="AF4" s="26">
        <v>-1.0342304131054132</v>
      </c>
      <c r="AG4" s="26">
        <v>0</v>
      </c>
    </row>
    <row r="5" spans="1:33" ht="15.75" customHeight="1" x14ac:dyDescent="0.2">
      <c r="A5" s="29" t="s">
        <v>34</v>
      </c>
      <c r="B5" s="29" t="s">
        <v>78</v>
      </c>
      <c r="C5" s="16">
        <f t="shared" si="4"/>
        <v>10.99</v>
      </c>
      <c r="D5" s="30">
        <v>6</v>
      </c>
      <c r="E5" s="30">
        <v>0</v>
      </c>
      <c r="F5" s="31">
        <v>65.94</v>
      </c>
      <c r="G5" s="31">
        <v>0</v>
      </c>
      <c r="H5" s="32">
        <f t="shared" si="1"/>
        <v>0</v>
      </c>
      <c r="I5" s="32">
        <f t="shared" si="2"/>
        <v>0.43744585199122643</v>
      </c>
      <c r="J5" s="33">
        <f t="shared" si="5"/>
        <v>28.845179480301471</v>
      </c>
      <c r="K5" s="33">
        <f t="shared" si="3"/>
        <v>4.8075299133835783</v>
      </c>
      <c r="L5" s="30">
        <v>15</v>
      </c>
      <c r="M5" s="34">
        <f t="shared" si="6"/>
        <v>0.4</v>
      </c>
      <c r="N5" s="30">
        <v>19</v>
      </c>
      <c r="O5" s="35">
        <f t="shared" ref="O5:P5" si="13">D5/7</f>
        <v>0.8571428571428571</v>
      </c>
      <c r="P5" s="35">
        <f t="shared" si="13"/>
        <v>0</v>
      </c>
      <c r="Q5" s="30">
        <f t="shared" si="8"/>
        <v>22</v>
      </c>
      <c r="R5" s="30"/>
      <c r="S5" s="36">
        <v>1.3450292397660799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55</v>
      </c>
      <c r="AB5" s="41">
        <f t="shared" si="11"/>
        <v>-0.69</v>
      </c>
      <c r="AC5" s="42">
        <v>1.430411123986095E-2</v>
      </c>
      <c r="AD5" s="40">
        <f t="shared" si="12"/>
        <v>-0.11843804106604866</v>
      </c>
      <c r="AE5" s="40">
        <v>-3.48</v>
      </c>
      <c r="AF5" s="40">
        <v>-1.0342304131054132</v>
      </c>
      <c r="AG5" s="40">
        <v>0</v>
      </c>
    </row>
    <row r="6" spans="1:33" ht="15.75" customHeight="1" x14ac:dyDescent="0.2">
      <c r="A6" s="29" t="s">
        <v>35</v>
      </c>
      <c r="B6" s="29" t="s">
        <v>110</v>
      </c>
      <c r="C6" s="16">
        <f t="shared" si="4"/>
        <v>10.990000000000002</v>
      </c>
      <c r="D6" s="30">
        <v>16</v>
      </c>
      <c r="E6" s="30">
        <v>0</v>
      </c>
      <c r="F6" s="31">
        <v>175.84000000000003</v>
      </c>
      <c r="G6" s="31">
        <v>0</v>
      </c>
      <c r="H6" s="32">
        <f t="shared" si="1"/>
        <v>0</v>
      </c>
      <c r="I6" s="32">
        <f t="shared" si="2"/>
        <v>0.43744585199122643</v>
      </c>
      <c r="J6" s="33">
        <f t="shared" si="5"/>
        <v>76.920478614137267</v>
      </c>
      <c r="K6" s="33">
        <f t="shared" si="3"/>
        <v>4.8075299133835792</v>
      </c>
      <c r="L6" s="30">
        <v>19</v>
      </c>
      <c r="M6" s="34">
        <f t="shared" si="6"/>
        <v>0.84210526315789469</v>
      </c>
      <c r="N6" s="30">
        <v>1</v>
      </c>
      <c r="O6" s="35">
        <f t="shared" ref="O6:P6" si="14">D6/7</f>
        <v>2.2857142857142856</v>
      </c>
      <c r="P6" s="35">
        <f t="shared" si="14"/>
        <v>0</v>
      </c>
      <c r="Q6" s="30">
        <f t="shared" si="8"/>
        <v>0</v>
      </c>
      <c r="R6" s="30"/>
      <c r="S6" s="36">
        <v>1.7627118644067701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55</v>
      </c>
      <c r="AB6" s="41">
        <f t="shared" si="11"/>
        <v>-0.69</v>
      </c>
      <c r="AC6" s="42">
        <v>1.430411123986095E-2</v>
      </c>
      <c r="AD6" s="40">
        <f t="shared" si="12"/>
        <v>-0.31583477617612976</v>
      </c>
      <c r="AE6" s="40">
        <v>-3.48</v>
      </c>
      <c r="AF6" s="40">
        <v>-1.0342304131054132</v>
      </c>
      <c r="AG6" s="40">
        <v>0</v>
      </c>
    </row>
    <row r="7" spans="1:33" ht="15.75" customHeight="1" x14ac:dyDescent="0.2">
      <c r="A7" s="29" t="s">
        <v>37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-1.0342304131054132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1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>
        <v>2.26244343891402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55</v>
      </c>
      <c r="AB8" s="41">
        <f t="shared" si="11"/>
        <v>-0.69</v>
      </c>
      <c r="AC8" s="42">
        <v>1.4287555555555555E-2</v>
      </c>
      <c r="AD8" s="40">
        <f t="shared" si="12"/>
        <v>0</v>
      </c>
      <c r="AE8" s="40">
        <v>-3.48</v>
      </c>
      <c r="AF8" s="40">
        <v>-1.03</v>
      </c>
      <c r="AG8" s="40">
        <v>0</v>
      </c>
    </row>
    <row r="9" spans="1:33" ht="15.75" customHeight="1" x14ac:dyDescent="0.2">
      <c r="A9" s="29" t="s">
        <v>39</v>
      </c>
      <c r="B9" s="29"/>
      <c r="C9" s="16">
        <f t="shared" si="4"/>
        <v>10.99</v>
      </c>
      <c r="D9" s="30">
        <v>1</v>
      </c>
      <c r="E9" s="30">
        <v>0</v>
      </c>
      <c r="F9" s="31">
        <v>10.99</v>
      </c>
      <c r="G9" s="31">
        <v>0</v>
      </c>
      <c r="H9" s="32">
        <f t="shared" si="1"/>
        <v>0</v>
      </c>
      <c r="I9" s="32">
        <f t="shared" si="2"/>
        <v>0.43566244341268545</v>
      </c>
      <c r="J9" s="33">
        <f t="shared" si="5"/>
        <v>4.7879302531054133</v>
      </c>
      <c r="K9" s="33">
        <f t="shared" si="3"/>
        <v>4.7879302531054133</v>
      </c>
      <c r="L9" s="30">
        <v>3</v>
      </c>
      <c r="M9" s="34">
        <f t="shared" si="6"/>
        <v>0.33333333333333331</v>
      </c>
      <c r="N9" s="30">
        <v>0</v>
      </c>
      <c r="O9" s="35">
        <f t="shared" ref="O9:P9" si="17">D9/7</f>
        <v>0.14285714285714285</v>
      </c>
      <c r="P9" s="35">
        <f t="shared" si="17"/>
        <v>0</v>
      </c>
      <c r="Q9" s="30">
        <f t="shared" si="8"/>
        <v>0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55</v>
      </c>
      <c r="AB9" s="41">
        <f t="shared" si="11"/>
        <v>-0.69</v>
      </c>
      <c r="AC9" s="42">
        <v>1.4287555555555555E-2</v>
      </c>
      <c r="AD9" s="40">
        <f t="shared" si="12"/>
        <v>-1.9716826666666666E-2</v>
      </c>
      <c r="AE9" s="40">
        <v>-3.48</v>
      </c>
      <c r="AF9" s="40">
        <v>-1.0538529202279201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-1.0538529202279201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-1.0538529202279201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-1.0538529202279201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-1.0641805555555499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-1.0641805555555499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-1.0641805555555499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-1.0641805555555499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216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-1.0641805555555499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216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-1.0641805555555499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216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-1.0641805555555557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216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-1.0641805555555557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216</v>
      </c>
      <c r="U21" s="37">
        <v>72</v>
      </c>
      <c r="V21" s="38" t="s">
        <v>203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-1.0641805555555557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216</v>
      </c>
      <c r="U22" s="37">
        <v>72</v>
      </c>
      <c r="V22" s="38" t="s">
        <v>203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-1.0641805555555557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216</v>
      </c>
      <c r="U23" s="37" t="s">
        <v>33</v>
      </c>
      <c r="V23" s="38" t="s">
        <v>204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-1.0641805555555557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216</v>
      </c>
      <c r="U24" s="37" t="s">
        <v>33</v>
      </c>
      <c r="V24" s="38" t="s">
        <v>204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1.4287555555555555E-2</v>
      </c>
      <c r="AD24" s="40">
        <f t="shared" si="12"/>
        <v>0</v>
      </c>
      <c r="AE24" s="40">
        <v>-3.48</v>
      </c>
      <c r="AF24" s="40">
        <v>-1.0641805555555557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216</v>
      </c>
      <c r="U25" s="37" t="s">
        <v>33</v>
      </c>
      <c r="V25" s="38" t="s">
        <v>205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1.4287555555555555E-2</v>
      </c>
      <c r="AD25" s="40">
        <f t="shared" si="12"/>
        <v>0</v>
      </c>
      <c r="AE25" s="40">
        <v>-3.48</v>
      </c>
      <c r="AF25" s="40">
        <v>-1.06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144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1.4287555555555555E-2</v>
      </c>
      <c r="AD26" s="40">
        <f t="shared" si="12"/>
        <v>0</v>
      </c>
      <c r="AE26" s="26">
        <v>-3.48</v>
      </c>
      <c r="AF26" s="26">
        <v>-1.0641805555555499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144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1.4287555555555555E-2</v>
      </c>
      <c r="AD27" s="40">
        <f t="shared" si="12"/>
        <v>0</v>
      </c>
      <c r="AE27" s="26">
        <v>-3.48</v>
      </c>
      <c r="AF27" s="26">
        <v>-1.0641805555555499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144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1.4287555555555555E-2</v>
      </c>
      <c r="AD28" s="40">
        <f t="shared" si="12"/>
        <v>0</v>
      </c>
      <c r="AE28" s="26">
        <v>-3.48</v>
      </c>
      <c r="AF28" s="26">
        <v>-1.0641805555555499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144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1.4287555555555555E-2</v>
      </c>
      <c r="AD29" s="40">
        <f t="shared" si="12"/>
        <v>0</v>
      </c>
      <c r="AE29" s="40">
        <v>-3.48</v>
      </c>
      <c r="AF29" s="26">
        <v>-1.0641805555555499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144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1.4287555555555555E-2</v>
      </c>
      <c r="AD30" s="40">
        <f t="shared" si="12"/>
        <v>0</v>
      </c>
      <c r="AE30" s="26">
        <v>-3.48</v>
      </c>
      <c r="AF30" s="26">
        <v>-1.02935328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72</v>
      </c>
      <c r="U31" s="23">
        <v>144</v>
      </c>
      <c r="V31" s="1" t="s">
        <v>206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1.4287555555555555E-2</v>
      </c>
      <c r="AD31" s="40">
        <f t="shared" si="12"/>
        <v>0</v>
      </c>
      <c r="AE31" s="44">
        <v>-3.48</v>
      </c>
      <c r="AF31" s="44">
        <v>-1.02935328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>
        <f ca="1">IFERROR(__xludf.DUMMYFUNCTION("IFERROR(VLOOKUP($B$2,IMPORTRANGE(""https://docs.google.com/spreadsheets/d/1KiWZV1ko8G7lnRucBRBd29jj3Be6ltMfljMDqzOkQmI/edit#gid=1381463014"",""Lookup!A:D""),4,FALSE),"""")"),72)</f>
        <v>72</v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AGL231  - 144 units 09/17")</f>
        <v>| AGL231  - 144 units 09/17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1.4287555555555555E-2</v>
      </c>
      <c r="AD32" s="40">
        <f t="shared" si="12"/>
        <v>0</v>
      </c>
      <c r="AE32" s="26">
        <v>-3.48</v>
      </c>
      <c r="AF32" s="26">
        <v>-1.02935328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3:19" ht="15.75" customHeight="1" x14ac:dyDescent="0.2"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</row>
    <row r="66" spans="3:19" ht="15.75" customHeight="1" x14ac:dyDescent="0.2"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</row>
    <row r="67" spans="3:19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3:19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3:19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3:19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3:19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3:19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3:19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3:19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3:19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3:19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3:19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3:19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3:19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3:19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66406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Info!B1:BJ5000""),3,FALSE),"""")"),"Clear Anti Slip Tape - 1 inch x 30 Foot, 80 Grit Non Slip Grip Tape")</f>
        <v>Clear Anti Slip Tape - 1 inch x 30 Foot, 80 Grit Non Slip Grip Tape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Info!B1:BJ5000""),2,FALSE),"""")"),"B07P1CLCXP")</f>
        <v>B07P1CLCXP</v>
      </c>
      <c r="B2" s="3" t="s">
        <v>207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63.75" customHeight="1" x14ac:dyDescent="0.2">
      <c r="A3" s="56" t="s">
        <v>31</v>
      </c>
      <c r="B3" s="57"/>
      <c r="C3" s="4">
        <f>((AE32+AF32)/0.85)*-1</f>
        <v>5.2748450352941179</v>
      </c>
      <c r="D3" s="5">
        <f>SUM(D4:D99692)</f>
        <v>78</v>
      </c>
      <c r="E3" s="5"/>
      <c r="F3" s="6">
        <f t="shared" ref="F3:G3" si="0">SUM(F4:F99692)</f>
        <v>757.0899999999998</v>
      </c>
      <c r="G3" s="6">
        <f t="shared" si="0"/>
        <v>-117.01999999999997</v>
      </c>
      <c r="H3" s="7">
        <f t="shared" ref="H3:H32" si="1">G3/F3*-1</f>
        <v>0.15456550740334701</v>
      </c>
      <c r="I3" s="8">
        <f t="shared" ref="I3:I32" si="2">J3/F3</f>
        <v>0.2153189323553836</v>
      </c>
      <c r="J3" s="6">
        <f>SUM(J4:J99692)</f>
        <v>163.01581049693732</v>
      </c>
      <c r="K3" s="6">
        <f t="shared" ref="K3:K32" si="3">J3/D3</f>
        <v>2.0899462884222735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0.5 - July
0.5 - Aug
0.5 - Sept
0.5 - Oct
0.5 - Nov
0.5 - Dec
0.5 - Jan
0.5 - Feb")</f>
        <v>0.5 - March
0.5 - April
0.5 - May
0.5 - June
0.5 - July
0.5 - Aug
0.5 - Sept
0.5 - Oct
0.5 - Nov
0.5 -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19</v>
      </c>
      <c r="X3" s="7">
        <f>W3/D3</f>
        <v>0.24358974358974358</v>
      </c>
      <c r="Y3" s="6"/>
      <c r="Z3" s="5"/>
      <c r="AA3" s="5"/>
      <c r="AB3" s="5"/>
      <c r="AC3" s="5"/>
      <c r="AD3" s="6">
        <f>SUM(AD4:AD99692)</f>
        <v>-1.4638759133191708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Info!B2:BZ3000""),37,FALSE)),"""")*-1"),-1.17361828)</f>
        <v>-1.1736182799999999</v>
      </c>
      <c r="AG3" s="6">
        <f>SUM(AG4:AG99692)</f>
        <v>-11</v>
      </c>
    </row>
    <row r="4" spans="1:33" ht="15.75" customHeight="1" x14ac:dyDescent="0.2">
      <c r="A4" s="15" t="s">
        <v>32</v>
      </c>
      <c r="B4" s="15" t="s">
        <v>208</v>
      </c>
      <c r="C4" s="16">
        <f t="shared" ref="C4:C32" si="4">IFERROR(F4/D4," - ")</f>
        <v>8.24</v>
      </c>
      <c r="D4" s="17">
        <v>1</v>
      </c>
      <c r="E4" s="17">
        <v>0</v>
      </c>
      <c r="F4" s="18">
        <v>8.24</v>
      </c>
      <c r="G4" s="18">
        <v>-0.08</v>
      </c>
      <c r="H4" s="19">
        <f t="shared" si="1"/>
        <v>9.7087378640776691E-3</v>
      </c>
      <c r="I4" s="19">
        <f t="shared" si="2"/>
        <v>0.29329335264362566</v>
      </c>
      <c r="J4" s="18">
        <f t="shared" ref="J4:J32" si="5">F4*0.85+G4+AF4*D4+D4*AE4+AG4+AD4</f>
        <v>2.4167372257834754</v>
      </c>
      <c r="K4" s="18">
        <f t="shared" si="3"/>
        <v>2.4167372257834754</v>
      </c>
      <c r="L4" s="17">
        <v>6</v>
      </c>
      <c r="M4" s="20">
        <f t="shared" ref="M4:M32" si="6">IFERROR(D4/L4,"-")</f>
        <v>0.16666666666666666</v>
      </c>
      <c r="N4" s="17">
        <v>76</v>
      </c>
      <c r="O4" s="21">
        <f t="shared" ref="O4:P4" si="7">D4/7</f>
        <v>0.14285714285714285</v>
      </c>
      <c r="P4" s="21">
        <f t="shared" si="7"/>
        <v>0</v>
      </c>
      <c r="Q4" s="17">
        <f t="shared" ref="Q4:Q32" si="8">ROUNDDOWN(N4/(O4+P4),0)</f>
        <v>532</v>
      </c>
      <c r="R4" s="17"/>
      <c r="S4" s="22">
        <v>0.95890410958904104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55</v>
      </c>
      <c r="AB4" s="27">
        <f t="shared" ref="AB4:AB32" si="11">IF(OR(AA4="UsLargeStandardSize",AA4="UsSmallStandardSize"),-0.69,-0.48)</f>
        <v>-0.69</v>
      </c>
      <c r="AC4" s="28">
        <v>1.3599537037037037E-2</v>
      </c>
      <c r="AD4" s="26">
        <f t="shared" ref="AD4:AD32" si="12">IFERROR(AB4*AC4*D4*2,0)</f>
        <v>-1.876736111111111E-2</v>
      </c>
      <c r="AE4" s="26">
        <v>-3.31</v>
      </c>
      <c r="AF4" s="26">
        <v>-1.1784954131054131</v>
      </c>
      <c r="AG4" s="26">
        <v>0</v>
      </c>
    </row>
    <row r="5" spans="1:33" ht="15.75" customHeight="1" x14ac:dyDescent="0.2">
      <c r="A5" s="29" t="s">
        <v>34</v>
      </c>
      <c r="B5" s="29" t="s">
        <v>209</v>
      </c>
      <c r="C5" s="16">
        <f t="shared" si="4"/>
        <v>6.99</v>
      </c>
      <c r="D5" s="30">
        <v>1</v>
      </c>
      <c r="E5" s="30">
        <v>0</v>
      </c>
      <c r="F5" s="31">
        <v>6.99</v>
      </c>
      <c r="G5" s="31">
        <v>0</v>
      </c>
      <c r="H5" s="32">
        <f t="shared" si="1"/>
        <v>0</v>
      </c>
      <c r="I5" s="32">
        <f t="shared" si="2"/>
        <v>0.20518104136351534</v>
      </c>
      <c r="J5" s="33">
        <f t="shared" si="5"/>
        <v>1.4342154791309722</v>
      </c>
      <c r="K5" s="33">
        <f t="shared" si="3"/>
        <v>1.4342154791309722</v>
      </c>
      <c r="L5" s="30">
        <v>13</v>
      </c>
      <c r="M5" s="34">
        <f t="shared" si="6"/>
        <v>7.6923076923076927E-2</v>
      </c>
      <c r="N5" s="30">
        <v>75</v>
      </c>
      <c r="O5" s="35">
        <f t="shared" ref="O5:P5" si="13">D5/7</f>
        <v>0.14285714285714285</v>
      </c>
      <c r="P5" s="35">
        <f t="shared" si="13"/>
        <v>0</v>
      </c>
      <c r="Q5" s="30">
        <f t="shared" si="8"/>
        <v>525</v>
      </c>
      <c r="R5" s="30"/>
      <c r="S5" s="36">
        <v>0.67942583732057404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55</v>
      </c>
      <c r="AB5" s="41">
        <f t="shared" si="11"/>
        <v>-0.69</v>
      </c>
      <c r="AC5" s="42">
        <v>1.3615295480880649E-2</v>
      </c>
      <c r="AD5" s="40">
        <f t="shared" si="12"/>
        <v>-1.8789107763615295E-2</v>
      </c>
      <c r="AE5" s="40">
        <v>-3.31</v>
      </c>
      <c r="AF5" s="40">
        <v>-1.1784954131054131</v>
      </c>
      <c r="AG5" s="40">
        <v>0</v>
      </c>
    </row>
    <row r="6" spans="1:33" ht="15.75" customHeight="1" x14ac:dyDescent="0.2">
      <c r="A6" s="29" t="s">
        <v>35</v>
      </c>
      <c r="B6" s="29" t="s">
        <v>77</v>
      </c>
      <c r="C6" s="16">
        <f t="shared" si="4"/>
        <v>9.0890476190476193</v>
      </c>
      <c r="D6" s="30">
        <v>21</v>
      </c>
      <c r="E6" s="30">
        <v>0</v>
      </c>
      <c r="F6" s="31">
        <v>190.87</v>
      </c>
      <c r="G6" s="31">
        <v>-36.779999999999987</v>
      </c>
      <c r="H6" s="32">
        <f t="shared" si="1"/>
        <v>0.19269659977995487</v>
      </c>
      <c r="I6" s="32">
        <f t="shared" si="2"/>
        <v>0.12472877739536327</v>
      </c>
      <c r="J6" s="33">
        <f t="shared" si="5"/>
        <v>23.806981741452987</v>
      </c>
      <c r="K6" s="33">
        <f t="shared" si="3"/>
        <v>1.133665797212047</v>
      </c>
      <c r="L6" s="30">
        <v>36</v>
      </c>
      <c r="M6" s="34">
        <f t="shared" si="6"/>
        <v>0.58333333333333337</v>
      </c>
      <c r="N6" s="30">
        <v>57</v>
      </c>
      <c r="O6" s="35">
        <f t="shared" ref="O6:P6" si="14">D6/7</f>
        <v>3</v>
      </c>
      <c r="P6" s="35">
        <f t="shared" si="14"/>
        <v>0</v>
      </c>
      <c r="Q6" s="30">
        <f t="shared" si="8"/>
        <v>19</v>
      </c>
      <c r="R6" s="30"/>
      <c r="S6" s="36">
        <v>0.84318766066838002</v>
      </c>
      <c r="T6" s="29">
        <v>0</v>
      </c>
      <c r="U6" s="37" t="s">
        <v>33</v>
      </c>
      <c r="V6" s="38" t="s">
        <v>36</v>
      </c>
      <c r="W6" s="29">
        <v>5</v>
      </c>
      <c r="X6" s="39">
        <f t="shared" si="9"/>
        <v>0.23809523809523808</v>
      </c>
      <c r="Y6" s="40">
        <f t="shared" si="10"/>
        <v>4.0866666666666651</v>
      </c>
      <c r="Z6" s="29">
        <v>4</v>
      </c>
      <c r="AA6" s="29" t="s">
        <v>55</v>
      </c>
      <c r="AB6" s="41">
        <f t="shared" si="11"/>
        <v>-0.69</v>
      </c>
      <c r="AC6" s="42">
        <v>1.3599537037037037E-2</v>
      </c>
      <c r="AD6" s="40">
        <f t="shared" si="12"/>
        <v>-0.39411458333333332</v>
      </c>
      <c r="AE6" s="40">
        <v>-3.31</v>
      </c>
      <c r="AF6" s="40">
        <v>-1.1784954131054131</v>
      </c>
      <c r="AG6" s="40">
        <v>-7</v>
      </c>
    </row>
    <row r="7" spans="1:33" ht="15.75" customHeight="1" x14ac:dyDescent="0.2">
      <c r="A7" s="29" t="s">
        <v>37</v>
      </c>
      <c r="B7" s="29" t="s">
        <v>210</v>
      </c>
      <c r="C7" s="16">
        <f t="shared" si="4"/>
        <v>9.26</v>
      </c>
      <c r="D7" s="30">
        <v>3</v>
      </c>
      <c r="E7" s="30">
        <v>0</v>
      </c>
      <c r="F7" s="31">
        <v>27.78</v>
      </c>
      <c r="G7" s="31">
        <v>-4.04</v>
      </c>
      <c r="H7" s="32">
        <f t="shared" si="1"/>
        <v>0.14542836573074153</v>
      </c>
      <c r="I7" s="32">
        <f t="shared" si="2"/>
        <v>0.21782619428907229</v>
      </c>
      <c r="J7" s="33">
        <f t="shared" si="5"/>
        <v>6.0512116773504285</v>
      </c>
      <c r="K7" s="33">
        <f t="shared" si="3"/>
        <v>2.0170705591168097</v>
      </c>
      <c r="L7" s="30">
        <v>28</v>
      </c>
      <c r="M7" s="34">
        <f t="shared" si="6"/>
        <v>0.10714285714285714</v>
      </c>
      <c r="N7" s="30">
        <v>53</v>
      </c>
      <c r="O7" s="35">
        <f t="shared" ref="O7:P7" si="15">D7/7</f>
        <v>0.42857142857142855</v>
      </c>
      <c r="P7" s="35">
        <f t="shared" si="15"/>
        <v>0</v>
      </c>
      <c r="Q7" s="30">
        <f t="shared" si="8"/>
        <v>123</v>
      </c>
      <c r="R7" s="30"/>
      <c r="S7" s="36">
        <v>0.98285714285714199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55</v>
      </c>
      <c r="AB7" s="41">
        <f t="shared" si="11"/>
        <v>-0.69</v>
      </c>
      <c r="AC7" s="42">
        <v>1.3599537037037037E-2</v>
      </c>
      <c r="AD7" s="40">
        <f t="shared" si="12"/>
        <v>-5.6302083333333329E-2</v>
      </c>
      <c r="AE7" s="40">
        <v>-3.31</v>
      </c>
      <c r="AF7" s="40">
        <v>-1.1784954131054131</v>
      </c>
      <c r="AG7" s="40">
        <v>0</v>
      </c>
    </row>
    <row r="8" spans="1:33" ht="15.75" customHeight="1" x14ac:dyDescent="0.2">
      <c r="A8" s="29" t="s">
        <v>38</v>
      </c>
      <c r="B8" s="29" t="s">
        <v>211</v>
      </c>
      <c r="C8" s="16">
        <f t="shared" si="4"/>
        <v>10.251333333333333</v>
      </c>
      <c r="D8" s="30">
        <v>15</v>
      </c>
      <c r="E8" s="30">
        <v>0</v>
      </c>
      <c r="F8" s="31">
        <v>153.77000000000001</v>
      </c>
      <c r="G8" s="31">
        <v>-39.659999999999989</v>
      </c>
      <c r="H8" s="32">
        <f t="shared" si="1"/>
        <v>0.25791766924627685</v>
      </c>
      <c r="I8" s="32">
        <f t="shared" si="2"/>
        <v>0.12624692451930369</v>
      </c>
      <c r="J8" s="33">
        <f t="shared" si="5"/>
        <v>19.412989583333331</v>
      </c>
      <c r="K8" s="33">
        <f t="shared" si="3"/>
        <v>1.2941993055555554</v>
      </c>
      <c r="L8" s="30">
        <v>36</v>
      </c>
      <c r="M8" s="34">
        <f t="shared" si="6"/>
        <v>0.41666666666666669</v>
      </c>
      <c r="N8" s="30">
        <v>37</v>
      </c>
      <c r="O8" s="35">
        <f t="shared" ref="O8:P8" si="16">D8/7</f>
        <v>2.1428571428571428</v>
      </c>
      <c r="P8" s="35">
        <f t="shared" si="16"/>
        <v>0</v>
      </c>
      <c r="Q8" s="30">
        <f t="shared" si="8"/>
        <v>17</v>
      </c>
      <c r="R8" s="30"/>
      <c r="S8" s="36">
        <v>1.0595238095238</v>
      </c>
      <c r="T8" s="29">
        <v>0</v>
      </c>
      <c r="U8" s="37" t="s">
        <v>33</v>
      </c>
      <c r="V8" s="38" t="s">
        <v>33</v>
      </c>
      <c r="W8" s="29">
        <v>9</v>
      </c>
      <c r="X8" s="39">
        <f t="shared" si="9"/>
        <v>0.6</v>
      </c>
      <c r="Y8" s="40">
        <f t="shared" si="10"/>
        <v>3.3049999999999993</v>
      </c>
      <c r="Z8" s="29">
        <v>3</v>
      </c>
      <c r="AA8" s="29" t="s">
        <v>55</v>
      </c>
      <c r="AB8" s="41">
        <f t="shared" si="11"/>
        <v>-0.69</v>
      </c>
      <c r="AC8" s="42">
        <v>1.3599537037037037E-2</v>
      </c>
      <c r="AD8" s="40">
        <f t="shared" si="12"/>
        <v>-0.28151041666666665</v>
      </c>
      <c r="AE8" s="40">
        <v>-3.31</v>
      </c>
      <c r="AF8" s="40">
        <v>-1.18</v>
      </c>
      <c r="AG8" s="40">
        <v>-4</v>
      </c>
    </row>
    <row r="9" spans="1:33" ht="15.75" customHeight="1" x14ac:dyDescent="0.2">
      <c r="A9" s="29" t="s">
        <v>39</v>
      </c>
      <c r="B9" s="29" t="s">
        <v>77</v>
      </c>
      <c r="C9" s="16">
        <f t="shared" si="4"/>
        <v>10.574000000000002</v>
      </c>
      <c r="D9" s="30">
        <v>10</v>
      </c>
      <c r="E9" s="30">
        <v>0</v>
      </c>
      <c r="F9" s="31">
        <v>105.74000000000001</v>
      </c>
      <c r="G9" s="31">
        <v>-34.22</v>
      </c>
      <c r="H9" s="32">
        <f t="shared" si="1"/>
        <v>0.32362398335539999</v>
      </c>
      <c r="I9" s="32">
        <f t="shared" si="2"/>
        <v>9.8261274698408299E-2</v>
      </c>
      <c r="J9" s="33">
        <f t="shared" si="5"/>
        <v>10.390147186609694</v>
      </c>
      <c r="K9" s="33">
        <f t="shared" si="3"/>
        <v>1.0390147186609693</v>
      </c>
      <c r="L9" s="30">
        <v>46</v>
      </c>
      <c r="M9" s="34">
        <f t="shared" si="6"/>
        <v>0.21739130434782608</v>
      </c>
      <c r="N9" s="30">
        <v>27</v>
      </c>
      <c r="O9" s="35">
        <f t="shared" ref="O9:P9" si="17">D9/7</f>
        <v>1.4285714285714286</v>
      </c>
      <c r="P9" s="35">
        <f t="shared" si="17"/>
        <v>0</v>
      </c>
      <c r="Q9" s="30">
        <f t="shared" si="8"/>
        <v>18</v>
      </c>
      <c r="R9" s="30"/>
      <c r="S9" s="36">
        <v>1.27213114754098</v>
      </c>
      <c r="T9" s="29">
        <v>0</v>
      </c>
      <c r="U9" s="37" t="s">
        <v>33</v>
      </c>
      <c r="V9" s="38" t="s">
        <v>33</v>
      </c>
      <c r="W9" s="29">
        <v>4</v>
      </c>
      <c r="X9" s="39">
        <f t="shared" si="9"/>
        <v>0.4</v>
      </c>
      <c r="Y9" s="40">
        <f t="shared" si="10"/>
        <v>2.632307692307692</v>
      </c>
      <c r="Z9" s="29">
        <v>9</v>
      </c>
      <c r="AA9" s="29" t="s">
        <v>55</v>
      </c>
      <c r="AB9" s="41">
        <f t="shared" si="11"/>
        <v>-0.69</v>
      </c>
      <c r="AC9" s="42">
        <v>1.3599537037037037E-2</v>
      </c>
      <c r="AD9" s="40">
        <f t="shared" si="12"/>
        <v>-0.18767361111111108</v>
      </c>
      <c r="AE9" s="40">
        <v>-3.31</v>
      </c>
      <c r="AF9" s="40">
        <v>-1.19811792022792</v>
      </c>
      <c r="AG9" s="40">
        <v>0</v>
      </c>
    </row>
    <row r="10" spans="1:33" ht="15.75" customHeight="1" x14ac:dyDescent="0.2">
      <c r="A10" s="29" t="s">
        <v>40</v>
      </c>
      <c r="B10" s="29" t="s">
        <v>80</v>
      </c>
      <c r="C10" s="16">
        <f t="shared" si="4"/>
        <v>10.670000000000002</v>
      </c>
      <c r="D10" s="30">
        <v>6</v>
      </c>
      <c r="E10" s="30">
        <v>0</v>
      </c>
      <c r="F10" s="31">
        <v>64.02000000000001</v>
      </c>
      <c r="G10" s="31">
        <v>-2.2400000000000002</v>
      </c>
      <c r="H10" s="32">
        <f t="shared" si="1"/>
        <v>3.4989065916900965E-2</v>
      </c>
      <c r="I10" s="32">
        <f t="shared" si="2"/>
        <v>0.39074802111786655</v>
      </c>
      <c r="J10" s="33">
        <f t="shared" si="5"/>
        <v>25.015688311965821</v>
      </c>
      <c r="K10" s="33">
        <f t="shared" si="3"/>
        <v>4.1692813853276371</v>
      </c>
      <c r="L10" s="30">
        <v>18</v>
      </c>
      <c r="M10" s="34">
        <f t="shared" si="6"/>
        <v>0.33333333333333331</v>
      </c>
      <c r="N10" s="30">
        <v>20</v>
      </c>
      <c r="O10" s="35">
        <f t="shared" ref="O10:P10" si="18">D10/7</f>
        <v>0.8571428571428571</v>
      </c>
      <c r="P10" s="35">
        <f t="shared" si="18"/>
        <v>0</v>
      </c>
      <c r="Q10" s="30">
        <f t="shared" si="8"/>
        <v>23</v>
      </c>
      <c r="R10" s="30"/>
      <c r="S10" s="36">
        <v>1.3380782918149401</v>
      </c>
      <c r="T10" s="29">
        <v>0</v>
      </c>
      <c r="U10" s="37" t="s">
        <v>33</v>
      </c>
      <c r="V10" s="38" t="s">
        <v>33</v>
      </c>
      <c r="W10" s="29">
        <v>1</v>
      </c>
      <c r="X10" s="39">
        <f t="shared" si="9"/>
        <v>0.16666666666666666</v>
      </c>
      <c r="Y10" s="40">
        <f t="shared" si="10"/>
        <v>2.2400000000000002</v>
      </c>
      <c r="Z10" s="29">
        <v>0</v>
      </c>
      <c r="AA10" s="29" t="s">
        <v>55</v>
      </c>
      <c r="AB10" s="41">
        <f t="shared" si="11"/>
        <v>-0.69</v>
      </c>
      <c r="AC10" s="42">
        <v>1.3599537037037037E-2</v>
      </c>
      <c r="AD10" s="40">
        <f t="shared" si="12"/>
        <v>-0.11260416666666666</v>
      </c>
      <c r="AE10" s="40">
        <v>-3.31</v>
      </c>
      <c r="AF10" s="40">
        <v>-1.19811792022792</v>
      </c>
      <c r="AG10" s="40">
        <v>0</v>
      </c>
    </row>
    <row r="11" spans="1:33" ht="15.75" customHeight="1" x14ac:dyDescent="0.2">
      <c r="A11" s="29" t="s">
        <v>41</v>
      </c>
      <c r="B11" s="29" t="s">
        <v>80</v>
      </c>
      <c r="C11" s="16">
        <f t="shared" si="4"/>
        <v>10.59</v>
      </c>
      <c r="D11" s="30">
        <v>2</v>
      </c>
      <c r="E11" s="30">
        <v>0</v>
      </c>
      <c r="F11" s="31">
        <v>21.18</v>
      </c>
      <c r="G11" s="31">
        <v>0</v>
      </c>
      <c r="H11" s="32">
        <f t="shared" si="1"/>
        <v>0</v>
      </c>
      <c r="I11" s="32">
        <f t="shared" si="2"/>
        <v>0.42253207919367025</v>
      </c>
      <c r="J11" s="33">
        <f t="shared" si="5"/>
        <v>8.9492294373219359</v>
      </c>
      <c r="K11" s="33">
        <f t="shared" si="3"/>
        <v>4.4746147186609679</v>
      </c>
      <c r="L11" s="30">
        <v>9</v>
      </c>
      <c r="M11" s="34">
        <f t="shared" si="6"/>
        <v>0.22222222222222221</v>
      </c>
      <c r="N11" s="30">
        <v>18</v>
      </c>
      <c r="O11" s="35">
        <f t="shared" ref="O11:P11" si="19">D11/7</f>
        <v>0.2857142857142857</v>
      </c>
      <c r="P11" s="35">
        <f t="shared" si="19"/>
        <v>0</v>
      </c>
      <c r="Q11" s="30">
        <f t="shared" si="8"/>
        <v>63</v>
      </c>
      <c r="R11" s="30"/>
      <c r="S11" s="36">
        <v>1.40890688259109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55</v>
      </c>
      <c r="AB11" s="41">
        <f t="shared" si="11"/>
        <v>-0.69</v>
      </c>
      <c r="AC11" s="42">
        <v>1.3599537037037037E-2</v>
      </c>
      <c r="AD11" s="40">
        <f t="shared" si="12"/>
        <v>-3.7534722222222219E-2</v>
      </c>
      <c r="AE11" s="40">
        <v>-3.31</v>
      </c>
      <c r="AF11" s="40">
        <v>-1.19811792022792</v>
      </c>
      <c r="AG11" s="40">
        <v>0</v>
      </c>
    </row>
    <row r="12" spans="1:33" ht="15.75" customHeight="1" x14ac:dyDescent="0.2">
      <c r="A12" s="29" t="s">
        <v>42</v>
      </c>
      <c r="B12" s="29" t="s">
        <v>212</v>
      </c>
      <c r="C12" s="16">
        <f t="shared" si="4"/>
        <v>10.59</v>
      </c>
      <c r="D12" s="30">
        <v>2</v>
      </c>
      <c r="E12" s="30">
        <v>0</v>
      </c>
      <c r="F12" s="31">
        <v>21.18</v>
      </c>
      <c r="G12" s="31">
        <v>0</v>
      </c>
      <c r="H12" s="32">
        <f t="shared" si="1"/>
        <v>0</v>
      </c>
      <c r="I12" s="32">
        <f t="shared" si="2"/>
        <v>0.42253207919367025</v>
      </c>
      <c r="J12" s="33">
        <f t="shared" si="5"/>
        <v>8.9492294373219359</v>
      </c>
      <c r="K12" s="33">
        <f t="shared" si="3"/>
        <v>4.4746147186609679</v>
      </c>
      <c r="L12" s="30">
        <v>17</v>
      </c>
      <c r="M12" s="34">
        <f t="shared" si="6"/>
        <v>0.11764705882352941</v>
      </c>
      <c r="N12" s="30">
        <v>16</v>
      </c>
      <c r="O12" s="35">
        <f t="shared" ref="O12:P12" si="20">D12/7</f>
        <v>0.2857142857142857</v>
      </c>
      <c r="P12" s="35">
        <f t="shared" si="20"/>
        <v>0</v>
      </c>
      <c r="Q12" s="30">
        <f t="shared" si="8"/>
        <v>56</v>
      </c>
      <c r="R12" s="30"/>
      <c r="S12" s="36">
        <v>1.37991266375545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55</v>
      </c>
      <c r="AB12" s="41">
        <f t="shared" si="11"/>
        <v>-0.69</v>
      </c>
      <c r="AC12" s="42">
        <v>1.3599537037037037E-2</v>
      </c>
      <c r="AD12" s="40">
        <f t="shared" si="12"/>
        <v>-3.7534722222222219E-2</v>
      </c>
      <c r="AE12" s="40">
        <v>-3.31</v>
      </c>
      <c r="AF12" s="40">
        <v>-1.19811792022792</v>
      </c>
      <c r="AG12" s="40">
        <v>0</v>
      </c>
    </row>
    <row r="13" spans="1:33" ht="15.75" customHeight="1" x14ac:dyDescent="0.2">
      <c r="A13" s="29" t="s">
        <v>43</v>
      </c>
      <c r="B13" s="29" t="s">
        <v>80</v>
      </c>
      <c r="C13" s="16">
        <f t="shared" si="4"/>
        <v>10.17</v>
      </c>
      <c r="D13" s="30">
        <v>3</v>
      </c>
      <c r="E13" s="30">
        <v>0</v>
      </c>
      <c r="F13" s="33">
        <v>30.51</v>
      </c>
      <c r="G13" s="31">
        <v>0</v>
      </c>
      <c r="H13" s="32">
        <f t="shared" si="1"/>
        <v>0</v>
      </c>
      <c r="I13" s="32">
        <f t="shared" si="2"/>
        <v>0.40386303670927631</v>
      </c>
      <c r="J13" s="33">
        <f t="shared" si="5"/>
        <v>12.321861250000021</v>
      </c>
      <c r="K13" s="33">
        <f t="shared" si="3"/>
        <v>4.1072870833333406</v>
      </c>
      <c r="L13" s="30">
        <v>8</v>
      </c>
      <c r="M13" s="34">
        <f t="shared" si="6"/>
        <v>0.375</v>
      </c>
      <c r="N13" s="30">
        <v>14</v>
      </c>
      <c r="O13" s="35">
        <f t="shared" ref="O13:P13" si="21">D13/7</f>
        <v>0.42857142857142855</v>
      </c>
      <c r="P13" s="35">
        <f t="shared" si="21"/>
        <v>0</v>
      </c>
      <c r="Q13" s="30">
        <f t="shared" si="8"/>
        <v>32</v>
      </c>
      <c r="R13" s="30"/>
      <c r="S13" s="36">
        <v>1.4246575342465699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55</v>
      </c>
      <c r="AB13" s="41">
        <f t="shared" si="11"/>
        <v>-0.69</v>
      </c>
      <c r="AC13" s="42">
        <v>1.3599537037037037E-2</v>
      </c>
      <c r="AD13" s="40">
        <f t="shared" si="12"/>
        <v>-5.6302083333333329E-2</v>
      </c>
      <c r="AE13" s="40">
        <v>-3.31</v>
      </c>
      <c r="AF13" s="40">
        <v>-1.20844555555555</v>
      </c>
      <c r="AG13" s="40">
        <v>0</v>
      </c>
    </row>
    <row r="14" spans="1:33" ht="15.75" customHeight="1" x14ac:dyDescent="0.2">
      <c r="A14" s="29" t="s">
        <v>44</v>
      </c>
      <c r="B14" s="29" t="s">
        <v>80</v>
      </c>
      <c r="C14" s="16">
        <f t="shared" si="4"/>
        <v>9.59</v>
      </c>
      <c r="D14" s="30">
        <v>2</v>
      </c>
      <c r="E14" s="30">
        <v>0</v>
      </c>
      <c r="F14" s="33">
        <v>19.18</v>
      </c>
      <c r="G14" s="31">
        <v>0</v>
      </c>
      <c r="H14" s="32">
        <f t="shared" si="1"/>
        <v>0</v>
      </c>
      <c r="I14" s="32">
        <f t="shared" si="2"/>
        <v>0.37688082203684453</v>
      </c>
      <c r="J14" s="33">
        <f t="shared" si="5"/>
        <v>7.2285741666666778</v>
      </c>
      <c r="K14" s="33">
        <f t="shared" si="3"/>
        <v>3.6142870833333389</v>
      </c>
      <c r="L14" s="30">
        <v>0</v>
      </c>
      <c r="M14" s="34" t="str">
        <f t="shared" si="6"/>
        <v>-</v>
      </c>
      <c r="N14" s="30">
        <v>12</v>
      </c>
      <c r="O14" s="35">
        <f t="shared" ref="O14:P14" si="22">D14/7</f>
        <v>0.2857142857142857</v>
      </c>
      <c r="P14" s="35">
        <f t="shared" si="22"/>
        <v>0</v>
      </c>
      <c r="Q14" s="30">
        <f t="shared" si="8"/>
        <v>42</v>
      </c>
      <c r="R14" s="30"/>
      <c r="S14" s="36">
        <v>1.4869109947643899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55</v>
      </c>
      <c r="AB14" s="41">
        <f t="shared" si="11"/>
        <v>-0.69</v>
      </c>
      <c r="AC14" s="42">
        <v>1.3599537037037037E-2</v>
      </c>
      <c r="AD14" s="40">
        <f t="shared" si="12"/>
        <v>-3.7534722222222219E-2</v>
      </c>
      <c r="AE14" s="40">
        <v>-3.31</v>
      </c>
      <c r="AF14" s="40">
        <v>-1.20844555555555</v>
      </c>
      <c r="AG14" s="40">
        <v>0</v>
      </c>
    </row>
    <row r="15" spans="1:33" ht="15.75" customHeight="1" x14ac:dyDescent="0.2">
      <c r="A15" s="29" t="s">
        <v>45</v>
      </c>
      <c r="B15" s="29" t="s">
        <v>213</v>
      </c>
      <c r="C15" s="16">
        <f t="shared" si="4"/>
        <v>9.59</v>
      </c>
      <c r="D15" s="30">
        <v>2</v>
      </c>
      <c r="E15" s="30">
        <v>0</v>
      </c>
      <c r="F15" s="33">
        <v>19.18</v>
      </c>
      <c r="G15" s="31">
        <v>0</v>
      </c>
      <c r="H15" s="32">
        <f t="shared" si="1"/>
        <v>0</v>
      </c>
      <c r="I15" s="32">
        <f t="shared" si="2"/>
        <v>0.37688082203684453</v>
      </c>
      <c r="J15" s="33">
        <f t="shared" si="5"/>
        <v>7.2285741666666778</v>
      </c>
      <c r="K15" s="33">
        <f t="shared" si="3"/>
        <v>3.6142870833333389</v>
      </c>
      <c r="L15" s="30">
        <v>8</v>
      </c>
      <c r="M15" s="34">
        <f t="shared" si="6"/>
        <v>0.25</v>
      </c>
      <c r="N15" s="30">
        <v>10</v>
      </c>
      <c r="O15" s="35">
        <f t="shared" ref="O15:P15" si="23">D15/7</f>
        <v>0.2857142857142857</v>
      </c>
      <c r="P15" s="35">
        <f t="shared" si="23"/>
        <v>0</v>
      </c>
      <c r="Q15" s="30">
        <f t="shared" si="8"/>
        <v>35</v>
      </c>
      <c r="R15" s="30"/>
      <c r="S15" s="36">
        <v>1.7283950617283901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55</v>
      </c>
      <c r="AB15" s="41">
        <f t="shared" si="11"/>
        <v>-0.69</v>
      </c>
      <c r="AC15" s="42">
        <v>1.3599537037037037E-2</v>
      </c>
      <c r="AD15" s="40">
        <f t="shared" si="12"/>
        <v>-3.7534722222222219E-2</v>
      </c>
      <c r="AE15" s="40">
        <v>-3.31</v>
      </c>
      <c r="AF15" s="40">
        <v>-1.20844555555555</v>
      </c>
      <c r="AG15" s="40">
        <v>0</v>
      </c>
    </row>
    <row r="16" spans="1:33" ht="15.75" customHeight="1" x14ac:dyDescent="0.2">
      <c r="A16" s="29" t="s">
        <v>46</v>
      </c>
      <c r="B16" s="29" t="s">
        <v>80</v>
      </c>
      <c r="C16" s="16">
        <f t="shared" si="4"/>
        <v>9.44</v>
      </c>
      <c r="D16" s="30">
        <v>3</v>
      </c>
      <c r="E16" s="30">
        <v>0</v>
      </c>
      <c r="F16" s="33">
        <v>28.32</v>
      </c>
      <c r="G16" s="31">
        <v>0</v>
      </c>
      <c r="H16" s="32">
        <f t="shared" si="1"/>
        <v>0</v>
      </c>
      <c r="I16" s="32">
        <f t="shared" si="2"/>
        <v>0.36936303848870106</v>
      </c>
      <c r="J16" s="33">
        <f t="shared" si="5"/>
        <v>10.460361250000014</v>
      </c>
      <c r="K16" s="33">
        <f t="shared" si="3"/>
        <v>3.4867870833333381</v>
      </c>
      <c r="L16" s="30">
        <v>8</v>
      </c>
      <c r="M16" s="34">
        <f t="shared" si="6"/>
        <v>0.375</v>
      </c>
      <c r="N16" s="30">
        <v>6</v>
      </c>
      <c r="O16" s="35">
        <f t="shared" ref="O16:P16" si="24">D16/7</f>
        <v>0.42857142857142855</v>
      </c>
      <c r="P16" s="35">
        <f t="shared" si="24"/>
        <v>0</v>
      </c>
      <c r="Q16" s="30">
        <f t="shared" si="8"/>
        <v>14</v>
      </c>
      <c r="R16" s="30"/>
      <c r="S16" s="36">
        <v>1.89333333333333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55</v>
      </c>
      <c r="AB16" s="41">
        <f t="shared" si="11"/>
        <v>-0.69</v>
      </c>
      <c r="AC16" s="42">
        <v>1.3599537037037037E-2</v>
      </c>
      <c r="AD16" s="40">
        <f t="shared" si="12"/>
        <v>-5.6302083333333329E-2</v>
      </c>
      <c r="AE16" s="40">
        <v>-3.31</v>
      </c>
      <c r="AF16" s="40">
        <v>-1.20844555555555</v>
      </c>
      <c r="AG16" s="40">
        <v>0</v>
      </c>
    </row>
    <row r="17" spans="1:33" ht="15.75" customHeight="1" x14ac:dyDescent="0.2">
      <c r="A17" s="29" t="s">
        <v>47</v>
      </c>
      <c r="B17" s="29" t="s">
        <v>214</v>
      </c>
      <c r="C17" s="16">
        <f t="shared" si="4"/>
        <v>8.59</v>
      </c>
      <c r="D17" s="30">
        <v>4</v>
      </c>
      <c r="E17" s="30">
        <v>0</v>
      </c>
      <c r="F17" s="33">
        <v>34.36</v>
      </c>
      <c r="G17" s="31">
        <v>0</v>
      </c>
      <c r="H17" s="32">
        <f t="shared" si="1"/>
        <v>0</v>
      </c>
      <c r="I17" s="32">
        <f t="shared" si="2"/>
        <v>0.32180292006208827</v>
      </c>
      <c r="J17" s="33">
        <f t="shared" si="5"/>
        <v>11.057148333333354</v>
      </c>
      <c r="K17" s="33">
        <f t="shared" si="3"/>
        <v>2.7642870833333384</v>
      </c>
      <c r="L17" s="30">
        <v>29</v>
      </c>
      <c r="M17" s="34">
        <f t="shared" si="6"/>
        <v>0.13793103448275862</v>
      </c>
      <c r="N17" s="30">
        <v>2</v>
      </c>
      <c r="O17" s="35">
        <f t="shared" ref="O17:P17" si="25">D17/7</f>
        <v>0.5714285714285714</v>
      </c>
      <c r="P17" s="35">
        <f t="shared" si="25"/>
        <v>0</v>
      </c>
      <c r="Q17" s="30">
        <f t="shared" si="8"/>
        <v>3</v>
      </c>
      <c r="R17" s="30"/>
      <c r="S17" s="36">
        <v>2.1984732824427402</v>
      </c>
      <c r="T17" s="29">
        <v>72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55</v>
      </c>
      <c r="AB17" s="41">
        <f t="shared" si="11"/>
        <v>-0.69</v>
      </c>
      <c r="AC17" s="42">
        <v>1.3599537037037037E-2</v>
      </c>
      <c r="AD17" s="40">
        <f t="shared" si="12"/>
        <v>-7.5069444444444439E-2</v>
      </c>
      <c r="AE17" s="40">
        <v>-3.31</v>
      </c>
      <c r="AF17" s="40">
        <v>-1.20844555555555</v>
      </c>
      <c r="AG17" s="40">
        <v>0</v>
      </c>
    </row>
    <row r="18" spans="1:33" ht="15.75" customHeight="1" x14ac:dyDescent="0.2">
      <c r="A18" s="29" t="s">
        <v>48</v>
      </c>
      <c r="B18" s="29"/>
      <c r="C18" s="16">
        <f t="shared" si="4"/>
        <v>8.59</v>
      </c>
      <c r="D18" s="30">
        <v>2</v>
      </c>
      <c r="E18" s="30">
        <v>0</v>
      </c>
      <c r="F18" s="33">
        <v>17.18</v>
      </c>
      <c r="G18" s="31">
        <v>0</v>
      </c>
      <c r="H18" s="32">
        <f t="shared" si="1"/>
        <v>0</v>
      </c>
      <c r="I18" s="32">
        <f t="shared" si="2"/>
        <v>0.32180292006208827</v>
      </c>
      <c r="J18" s="33">
        <f t="shared" si="5"/>
        <v>5.5285741666666768</v>
      </c>
      <c r="K18" s="33">
        <f t="shared" si="3"/>
        <v>2.7642870833333384</v>
      </c>
      <c r="L18" s="30">
        <v>19</v>
      </c>
      <c r="M18" s="34">
        <f t="shared" si="6"/>
        <v>0.10526315789473684</v>
      </c>
      <c r="N18" s="30">
        <v>1</v>
      </c>
      <c r="O18" s="35">
        <f t="shared" ref="O18:P18" si="26">D18/7</f>
        <v>0.2857142857142857</v>
      </c>
      <c r="P18" s="35">
        <f t="shared" si="26"/>
        <v>0</v>
      </c>
      <c r="Q18" s="30">
        <f t="shared" si="8"/>
        <v>3</v>
      </c>
      <c r="R18" s="30"/>
      <c r="S18" s="36">
        <v>2.5614035087719298</v>
      </c>
      <c r="T18" s="29">
        <v>72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55</v>
      </c>
      <c r="AB18" s="41">
        <f t="shared" si="11"/>
        <v>-0.69</v>
      </c>
      <c r="AC18" s="42">
        <v>1.3599537037037037E-2</v>
      </c>
      <c r="AD18" s="40">
        <f t="shared" si="12"/>
        <v>-3.7534722222222219E-2</v>
      </c>
      <c r="AE18" s="40">
        <v>-3.31</v>
      </c>
      <c r="AF18" s="40">
        <v>-1.20844555555555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72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-1.2084455555555556</v>
      </c>
      <c r="AG19" s="40">
        <v>0</v>
      </c>
    </row>
    <row r="20" spans="1:33" ht="15.75" customHeight="1" x14ac:dyDescent="0.2">
      <c r="A20" s="29" t="s">
        <v>50</v>
      </c>
      <c r="B20" s="29" t="s">
        <v>72</v>
      </c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72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-1.2084455555555556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72</v>
      </c>
      <c r="U21" s="37">
        <v>72</v>
      </c>
      <c r="V21" s="38" t="s">
        <v>203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-1.2084455555555556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72</v>
      </c>
      <c r="U22" s="37">
        <v>72</v>
      </c>
      <c r="V22" s="38" t="s">
        <v>203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-1.2084455555555556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72</v>
      </c>
      <c r="U23" s="37" t="s">
        <v>33</v>
      </c>
      <c r="V23" s="38" t="s">
        <v>204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-1.2084455555555556</v>
      </c>
      <c r="AG23" s="40">
        <v>0</v>
      </c>
    </row>
    <row r="24" spans="1:33" ht="15.75" customHeight="1" x14ac:dyDescent="0.2">
      <c r="A24" s="29" t="s">
        <v>54</v>
      </c>
      <c r="B24" s="29"/>
      <c r="C24" s="16">
        <f t="shared" si="4"/>
        <v>8.59</v>
      </c>
      <c r="D24" s="30">
        <v>1</v>
      </c>
      <c r="E24" s="30">
        <v>0</v>
      </c>
      <c r="F24" s="33">
        <v>8.59</v>
      </c>
      <c r="G24" s="33">
        <v>0</v>
      </c>
      <c r="H24" s="32">
        <f t="shared" si="1"/>
        <v>0</v>
      </c>
      <c r="I24" s="32">
        <f t="shared" si="2"/>
        <v>0.32180292006208766</v>
      </c>
      <c r="J24" s="33">
        <f t="shared" si="5"/>
        <v>2.7642870833333331</v>
      </c>
      <c r="K24" s="33">
        <f t="shared" si="3"/>
        <v>2.7642870833333331</v>
      </c>
      <c r="L24" s="30">
        <v>6</v>
      </c>
      <c r="M24" s="34">
        <f t="shared" si="6"/>
        <v>0.16666666666666666</v>
      </c>
      <c r="N24" s="30">
        <v>0</v>
      </c>
      <c r="O24" s="35">
        <f t="shared" ref="O24:P24" si="32">D24/7</f>
        <v>0.14285714285714285</v>
      </c>
      <c r="P24" s="35">
        <f t="shared" si="32"/>
        <v>0</v>
      </c>
      <c r="Q24" s="30">
        <f t="shared" si="8"/>
        <v>0</v>
      </c>
      <c r="R24" s="30"/>
      <c r="S24" s="36">
        <v>2.5806451612903198</v>
      </c>
      <c r="T24" s="29">
        <v>72</v>
      </c>
      <c r="U24" s="37" t="s">
        <v>33</v>
      </c>
      <c r="V24" s="38" t="s">
        <v>204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1.3599537037037037E-2</v>
      </c>
      <c r="AD24" s="40">
        <f t="shared" si="12"/>
        <v>-1.876736111111111E-2</v>
      </c>
      <c r="AE24" s="40">
        <v>-3.31</v>
      </c>
      <c r="AF24" s="40">
        <v>-1.2084455555555556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72</v>
      </c>
      <c r="U25" s="37" t="s">
        <v>33</v>
      </c>
      <c r="V25" s="38" t="s">
        <v>205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1.3599537037037037E-2</v>
      </c>
      <c r="AD25" s="40">
        <f t="shared" si="12"/>
        <v>0</v>
      </c>
      <c r="AE25" s="40">
        <v>-3.31</v>
      </c>
      <c r="AF25" s="40">
        <v>-1.21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1.3599537037037037E-2</v>
      </c>
      <c r="AD26" s="40">
        <f t="shared" si="12"/>
        <v>0</v>
      </c>
      <c r="AE26" s="26">
        <v>-3.31</v>
      </c>
      <c r="AF26" s="26">
        <v>-1.20844555555555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1.3599537037037037E-2</v>
      </c>
      <c r="AD27" s="40">
        <f t="shared" si="12"/>
        <v>0</v>
      </c>
      <c r="AE27" s="26">
        <v>-3.31</v>
      </c>
      <c r="AF27" s="26">
        <v>-1.20844555555555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1.3599537037037037E-2</v>
      </c>
      <c r="AD28" s="40">
        <f t="shared" si="12"/>
        <v>0</v>
      </c>
      <c r="AE28" s="26">
        <v>-3.31</v>
      </c>
      <c r="AF28" s="26">
        <v>-1.20844555555555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1.3599537037037037E-2</v>
      </c>
      <c r="AD29" s="40">
        <f t="shared" si="12"/>
        <v>0</v>
      </c>
      <c r="AE29" s="40">
        <v>-3.31</v>
      </c>
      <c r="AF29" s="26">
        <v>-1.20844555555555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1.3599537037037037E-2</v>
      </c>
      <c r="AD30" s="40">
        <f t="shared" si="12"/>
        <v>0</v>
      </c>
      <c r="AE30" s="26">
        <v>-3.31</v>
      </c>
      <c r="AF30" s="26">
        <v>-1.1736182799999999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>
        <v>72</v>
      </c>
      <c r="V31" s="1" t="s">
        <v>215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1.3599537037037037E-2</v>
      </c>
      <c r="AD31" s="40">
        <f t="shared" si="12"/>
        <v>0</v>
      </c>
      <c r="AE31" s="44">
        <v>-3.31</v>
      </c>
      <c r="AF31" s="44">
        <v>-1.1736182799999999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AGL231  - 72 units 09/17")</f>
        <v>| AGL231  - 72 units 09/17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1.3599537037037037E-2</v>
      </c>
      <c r="AD32" s="40">
        <f t="shared" si="12"/>
        <v>0</v>
      </c>
      <c r="AE32" s="26">
        <v>-3.31</v>
      </c>
      <c r="AF32" s="26">
        <v>-1.1736182799999999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</row>
    <row r="65" spans="3:19" ht="15.75" customHeight="1" x14ac:dyDescent="0.2"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</row>
    <row r="66" spans="3:19" ht="15.75" customHeight="1" x14ac:dyDescent="0.2"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</row>
    <row r="67" spans="3:19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3:19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3:19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3:19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3:19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3:19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3:19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3:19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3:19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3:19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3:19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3:19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3:19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3:19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3.8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Info!B1:BJ5000""),3,FALSE),"""")"),"Black Anti Slip Tape - 3 Inch x 30 Foot, 80 Grit Non Slip Grip Tape")</f>
        <v>Black Anti Slip Tape - 3 Inch x 30 Foot, 80 Grit Non Slip Grip Tape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Info!B1:BJ5000""),2,FALSE),"""")"),"B07BGCDJC3")</f>
        <v>B07BGCDJC3</v>
      </c>
      <c r="B2" s="3" t="s">
        <v>216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105.75" customHeight="1" x14ac:dyDescent="0.2">
      <c r="A3" s="56" t="s">
        <v>31</v>
      </c>
      <c r="B3" s="57"/>
      <c r="C3" s="4">
        <f>((AE32+AF32)/0.85)*-1</f>
        <v>9.3822880470588252</v>
      </c>
      <c r="D3" s="5">
        <f>SUM(D4:D99692)</f>
        <v>42</v>
      </c>
      <c r="E3" s="5"/>
      <c r="F3" s="6">
        <f t="shared" ref="F3:G3" si="0">SUM(F4:F99692)</f>
        <v>772.34000000000026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0.41239065513008194</v>
      </c>
      <c r="J3" s="6">
        <f>SUM(J4:J99692)</f>
        <v>318.50579858316758</v>
      </c>
      <c r="K3" s="6">
        <f t="shared" ref="K3:K32" si="3">J3/D3</f>
        <v>7.5834713948373231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2 - July
2 - Aug
2 - Sept
2 - Oct
2.5 - Nov
2.5 - Dec
2 - Jan
2 - Feb")</f>
        <v>2 - March
2 - April
2 - May
2 - June
2 - July
2 - Aug
2 - Sept
2 - Oct
2.5 - Nov
2.5 -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0</v>
      </c>
      <c r="X3" s="7">
        <f>W3/D3</f>
        <v>0</v>
      </c>
      <c r="Y3" s="6"/>
      <c r="Z3" s="5"/>
      <c r="AA3" s="5"/>
      <c r="AB3" s="5"/>
      <c r="AC3" s="5"/>
      <c r="AD3" s="6">
        <f>SUM(AD4:AD99692)</f>
        <v>-2.331148938200077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Info!B2:BZ3000""),37,FALSE)),"""")*-1"),-3.07494484)</f>
        <v>-3.0749448400000001</v>
      </c>
      <c r="AG3" s="6">
        <f>SUM(AG4:AG99692)</f>
        <v>0</v>
      </c>
    </row>
    <row r="4" spans="1:33" ht="15.75" customHeight="1" x14ac:dyDescent="0.2">
      <c r="A4" s="15" t="s">
        <v>32</v>
      </c>
      <c r="B4" s="15" t="s">
        <v>78</v>
      </c>
      <c r="C4" s="16">
        <f t="shared" ref="C4:C32" si="4">IFERROR(F4/D4," - ")</f>
        <v>18.4804347826087</v>
      </c>
      <c r="D4" s="17">
        <v>23</v>
      </c>
      <c r="E4" s="17">
        <v>0</v>
      </c>
      <c r="F4" s="18">
        <v>425.05000000000007</v>
      </c>
      <c r="G4" s="18">
        <v>0</v>
      </c>
      <c r="H4" s="19">
        <f t="shared" si="1"/>
        <v>0</v>
      </c>
      <c r="I4" s="19">
        <f t="shared" si="2"/>
        <v>0.41467200038205665</v>
      </c>
      <c r="J4" s="18">
        <f t="shared" ref="J4:J32" si="5">F4*0.85+G4+AF4*D4+D4*AE4+AG4+AD4</f>
        <v>176.25633376239321</v>
      </c>
      <c r="K4" s="18">
        <f t="shared" si="3"/>
        <v>7.6633188592344874</v>
      </c>
      <c r="L4" s="17">
        <v>18</v>
      </c>
      <c r="M4" s="20">
        <f t="shared" ref="M4:M32" si="6">IFERROR(D4/L4,"-")</f>
        <v>1.2777777777777777</v>
      </c>
      <c r="N4" s="17">
        <v>24</v>
      </c>
      <c r="O4" s="21">
        <f t="shared" ref="O4:P4" si="7">D4/7</f>
        <v>3.2857142857142856</v>
      </c>
      <c r="P4" s="21">
        <f t="shared" si="7"/>
        <v>0</v>
      </c>
      <c r="Q4" s="17">
        <f t="shared" ref="Q4:Q32" si="8">ROUNDDOWN(N4/(O4+P4),0)</f>
        <v>7</v>
      </c>
      <c r="R4" s="17"/>
      <c r="S4" s="22">
        <v>2.3086419753086398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55</v>
      </c>
      <c r="AB4" s="27">
        <f t="shared" ref="AB4:AB32" si="11">IF(OR(AA4="UsLargeStandardSize",AA4="UsSmallStandardSize"),-0.69,-0.48)</f>
        <v>-0.69</v>
      </c>
      <c r="AC4" s="28">
        <v>4.0198888888888888E-2</v>
      </c>
      <c r="AD4" s="26">
        <f t="shared" ref="AD4:AD32" si="12">IFERROR(AB4*AC4*D4*2,0)</f>
        <v>-1.2759127333333331</v>
      </c>
      <c r="AE4" s="26">
        <v>-4.9000000000000004</v>
      </c>
      <c r="AF4" s="26">
        <v>-3.0895762393162398</v>
      </c>
      <c r="AG4" s="26">
        <v>0</v>
      </c>
    </row>
    <row r="5" spans="1:33" ht="15.75" customHeight="1" x14ac:dyDescent="0.2">
      <c r="A5" s="29" t="s">
        <v>34</v>
      </c>
      <c r="B5" s="29" t="s">
        <v>71</v>
      </c>
      <c r="C5" s="16">
        <f t="shared" si="4"/>
        <v>18.765000000000004</v>
      </c>
      <c r="D5" s="30">
        <v>16</v>
      </c>
      <c r="E5" s="30">
        <v>0</v>
      </c>
      <c r="F5" s="31">
        <v>300.24000000000007</v>
      </c>
      <c r="G5" s="31">
        <v>0</v>
      </c>
      <c r="H5" s="32">
        <f t="shared" si="1"/>
        <v>0</v>
      </c>
      <c r="I5" s="32">
        <f t="shared" si="2"/>
        <v>0.42127018454885135</v>
      </c>
      <c r="J5" s="33">
        <f t="shared" si="5"/>
        <v>126.48216020894716</v>
      </c>
      <c r="K5" s="33">
        <f t="shared" si="3"/>
        <v>7.9051350130591977</v>
      </c>
      <c r="L5" s="30">
        <v>18</v>
      </c>
      <c r="M5" s="34">
        <f t="shared" si="6"/>
        <v>0.88888888888888884</v>
      </c>
      <c r="N5" s="30">
        <v>2</v>
      </c>
      <c r="O5" s="35">
        <f t="shared" ref="O5:P5" si="13">D5/7</f>
        <v>2.2857142857142856</v>
      </c>
      <c r="P5" s="35">
        <f t="shared" si="13"/>
        <v>0</v>
      </c>
      <c r="Q5" s="30">
        <f t="shared" si="8"/>
        <v>0</v>
      </c>
      <c r="R5" s="30"/>
      <c r="S5" s="36">
        <v>1.7427385892116101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55</v>
      </c>
      <c r="AB5" s="41">
        <f t="shared" si="11"/>
        <v>-0.69</v>
      </c>
      <c r="AC5" s="42">
        <v>4.0245469293163381E-2</v>
      </c>
      <c r="AD5" s="40">
        <f t="shared" si="12"/>
        <v>-0.88861996199304738</v>
      </c>
      <c r="AE5" s="40">
        <v>-4.9000000000000004</v>
      </c>
      <c r="AF5" s="40">
        <v>-3.0895762393162398</v>
      </c>
      <c r="AG5" s="40">
        <v>0</v>
      </c>
    </row>
    <row r="6" spans="1:33" ht="15.75" customHeight="1" x14ac:dyDescent="0.2">
      <c r="A6" s="29" t="s">
        <v>35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1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55</v>
      </c>
      <c r="AB6" s="41">
        <f t="shared" si="11"/>
        <v>-0.69</v>
      </c>
      <c r="AC6" s="42">
        <v>4.0245469293163381E-2</v>
      </c>
      <c r="AD6" s="40">
        <f t="shared" si="12"/>
        <v>0</v>
      </c>
      <c r="AE6" s="40">
        <v>-4.9000000000000004</v>
      </c>
      <c r="AF6" s="40">
        <v>-3.0895762393162398</v>
      </c>
      <c r="AG6" s="40">
        <v>0</v>
      </c>
    </row>
    <row r="7" spans="1:33" ht="15.75" customHeight="1" x14ac:dyDescent="0.2">
      <c r="A7" s="29" t="s">
        <v>37</v>
      </c>
      <c r="B7" s="29"/>
      <c r="C7" s="16">
        <f t="shared" si="4"/>
        <v>15.989999999999998</v>
      </c>
      <c r="D7" s="30">
        <v>2</v>
      </c>
      <c r="E7" s="30">
        <v>0</v>
      </c>
      <c r="F7" s="31">
        <v>31.979999999999997</v>
      </c>
      <c r="G7" s="31">
        <v>0</v>
      </c>
      <c r="H7" s="32">
        <f t="shared" si="1"/>
        <v>0</v>
      </c>
      <c r="I7" s="32">
        <f t="shared" si="2"/>
        <v>0.34686585447524665</v>
      </c>
      <c r="J7" s="33">
        <f t="shared" si="5"/>
        <v>11.092770026118387</v>
      </c>
      <c r="K7" s="33">
        <f t="shared" si="3"/>
        <v>5.5463850130591936</v>
      </c>
      <c r="L7" s="30">
        <v>7</v>
      </c>
      <c r="M7" s="34">
        <f t="shared" si="6"/>
        <v>0.2857142857142857</v>
      </c>
      <c r="N7" s="30">
        <v>1</v>
      </c>
      <c r="O7" s="35">
        <f t="shared" ref="O7:P7" si="15">D7/7</f>
        <v>0.2857142857142857</v>
      </c>
      <c r="P7" s="35">
        <f t="shared" si="15"/>
        <v>0</v>
      </c>
      <c r="Q7" s="30">
        <f t="shared" si="8"/>
        <v>3</v>
      </c>
      <c r="R7" s="30"/>
      <c r="S7" s="36" t="e">
        <v>#N/A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55</v>
      </c>
      <c r="AB7" s="41">
        <f t="shared" si="11"/>
        <v>-0.69</v>
      </c>
      <c r="AC7" s="42">
        <v>4.0245469293163381E-2</v>
      </c>
      <c r="AD7" s="40">
        <f t="shared" si="12"/>
        <v>-0.11107749524913092</v>
      </c>
      <c r="AE7" s="40">
        <v>-4.9000000000000004</v>
      </c>
      <c r="AF7" s="40">
        <v>-3.0895762393162398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-3.09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-3.1484437606837599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-3.1484437606837599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-3.1484437606837599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-3.1484437606837599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-3.17942666666666</v>
      </c>
      <c r="AG13" s="40">
        <v>0</v>
      </c>
    </row>
    <row r="14" spans="1:33" ht="15.75" customHeight="1" x14ac:dyDescent="0.2">
      <c r="A14" s="29" t="s">
        <v>44</v>
      </c>
      <c r="B14" s="29"/>
      <c r="C14" s="16">
        <f t="shared" si="4"/>
        <v>15.07</v>
      </c>
      <c r="D14" s="30">
        <v>1</v>
      </c>
      <c r="E14" s="30">
        <v>0</v>
      </c>
      <c r="F14" s="33">
        <v>15.07</v>
      </c>
      <c r="G14" s="31">
        <v>0</v>
      </c>
      <c r="H14" s="32">
        <f t="shared" si="1"/>
        <v>0</v>
      </c>
      <c r="I14" s="32">
        <f t="shared" si="2"/>
        <v>0.31018809460575802</v>
      </c>
      <c r="J14" s="33">
        <f t="shared" si="5"/>
        <v>4.6745345857087734</v>
      </c>
      <c r="K14" s="33">
        <f t="shared" si="3"/>
        <v>4.6745345857087734</v>
      </c>
      <c r="L14" s="30">
        <v>2</v>
      </c>
      <c r="M14" s="34">
        <f t="shared" si="6"/>
        <v>0.5</v>
      </c>
      <c r="N14" s="30">
        <v>0</v>
      </c>
      <c r="O14" s="35">
        <f t="shared" ref="O14:P14" si="22">D14/7</f>
        <v>0.14285714285714285</v>
      </c>
      <c r="P14" s="35">
        <f t="shared" si="22"/>
        <v>0</v>
      </c>
      <c r="Q14" s="30">
        <f t="shared" si="8"/>
        <v>0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55</v>
      </c>
      <c r="AB14" s="41">
        <f t="shared" si="11"/>
        <v>-0.69</v>
      </c>
      <c r="AC14" s="42">
        <v>4.0245469293163381E-2</v>
      </c>
      <c r="AD14" s="40">
        <f t="shared" si="12"/>
        <v>-5.5538747624565461E-2</v>
      </c>
      <c r="AE14" s="40">
        <v>-4.9000000000000004</v>
      </c>
      <c r="AF14" s="40">
        <v>-3.17942666666666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-3.17942666666666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-3.17942666666666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312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-3.17942666666666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312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-3.17942666666666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312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-3.1794266666666671</v>
      </c>
      <c r="AG19" s="40">
        <v>0</v>
      </c>
    </row>
    <row r="20" spans="1:33" ht="15.75" customHeight="1" x14ac:dyDescent="0.2">
      <c r="A20" s="29" t="s">
        <v>50</v>
      </c>
      <c r="B20" s="29" t="s">
        <v>72</v>
      </c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312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-3.1794266666666671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312</v>
      </c>
      <c r="U21" s="37">
        <v>120</v>
      </c>
      <c r="V21" s="38" t="s">
        <v>217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-3.1794266666666671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312</v>
      </c>
      <c r="U22" s="37">
        <v>120</v>
      </c>
      <c r="V22" s="38" t="s">
        <v>217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-3.1794266666666671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312</v>
      </c>
      <c r="U23" s="37" t="s">
        <v>33</v>
      </c>
      <c r="V23" s="38" t="s">
        <v>218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-3.1794266666666671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312</v>
      </c>
      <c r="U24" s="37" t="s">
        <v>33</v>
      </c>
      <c r="V24" s="38" t="s">
        <v>218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4.0245469293163381E-2</v>
      </c>
      <c r="AD24" s="40">
        <f t="shared" si="12"/>
        <v>0</v>
      </c>
      <c r="AE24" s="40">
        <v>-4.9000000000000004</v>
      </c>
      <c r="AF24" s="40">
        <v>-3.1794266666666671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312</v>
      </c>
      <c r="U25" s="37" t="s">
        <v>33</v>
      </c>
      <c r="V25" s="38" t="s">
        <v>219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4.0245469293163381E-2</v>
      </c>
      <c r="AD25" s="40">
        <f t="shared" si="12"/>
        <v>0</v>
      </c>
      <c r="AE25" s="40">
        <v>-4.9000000000000004</v>
      </c>
      <c r="AF25" s="40">
        <v>-3.18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192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4.0245469293163381E-2</v>
      </c>
      <c r="AD26" s="40">
        <f t="shared" si="12"/>
        <v>0</v>
      </c>
      <c r="AE26" s="26">
        <v>-4.9000000000000004</v>
      </c>
      <c r="AF26" s="26">
        <v>-3.17942666666666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192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4.0245469293163381E-2</v>
      </c>
      <c r="AD27" s="40">
        <f t="shared" si="12"/>
        <v>0</v>
      </c>
      <c r="AE27" s="26">
        <v>-4.9000000000000004</v>
      </c>
      <c r="AF27" s="26">
        <v>-3.17942666666666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192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4.0245469293163381E-2</v>
      </c>
      <c r="AD28" s="40">
        <f t="shared" si="12"/>
        <v>0</v>
      </c>
      <c r="AE28" s="26">
        <v>-4.9000000000000004</v>
      </c>
      <c r="AF28" s="26">
        <v>-3.17942666666666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192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4.0245469293163381E-2</v>
      </c>
      <c r="AD29" s="40">
        <f t="shared" si="12"/>
        <v>0</v>
      </c>
      <c r="AE29" s="40">
        <v>-4.9000000000000004</v>
      </c>
      <c r="AF29" s="26">
        <v>-3.17942666666666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192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4.0245469293163381E-2</v>
      </c>
      <c r="AD30" s="40">
        <f t="shared" si="12"/>
        <v>0</v>
      </c>
      <c r="AE30" s="26">
        <v>-4.9000000000000004</v>
      </c>
      <c r="AF30" s="26">
        <v>-3.0749448400000001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192</v>
      </c>
      <c r="U31" s="23">
        <v>120</v>
      </c>
      <c r="V31" s="1" t="s">
        <v>220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4.0245469293163381E-2</v>
      </c>
      <c r="AD31" s="40">
        <f t="shared" si="12"/>
        <v>0</v>
      </c>
      <c r="AE31" s="44">
        <v>-4.9000000000000004</v>
      </c>
      <c r="AF31" s="44">
        <v>-3.0749448399999992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>
        <f ca="1">IFERROR(__xludf.DUMMYFUNCTION("IFERROR(VLOOKUP($B$2,IMPORTRANGE(""https://docs.google.com/spreadsheets/d/1KiWZV1ko8G7lnRucBRBd29jj3Be6ltMfljMDqzOkQmI/edit#gid=1381463014"",""Lookup!A:D""),4,FALSE),"""")"),192)</f>
        <v>192</v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AGL231  - 120 units 09/17")</f>
        <v>| AGL231  - 120 units 09/17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4.0245469293163381E-2</v>
      </c>
      <c r="AD32" s="40">
        <f t="shared" si="12"/>
        <v>0</v>
      </c>
      <c r="AE32" s="26">
        <v>-4.9000000000000004</v>
      </c>
      <c r="AF32" s="26">
        <v>-3.0749448400000001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1:33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1:33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1:33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1:33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1:33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1:33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1:33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1:33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1:33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1:33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1:33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1:33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1:33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3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Info!B1:BJ5000""),3,FALSE),"""")"),"Clear Anti Slip Tape - 3 inch x 30 Foot, 80 Grit Non Slip Grip Tape")</f>
        <v>Clear Anti Slip Tape - 3 inch x 30 Foot, 80 Grit Non Slip Grip Tape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Info!B1:BJ5000""),2,FALSE),"""")"),"B07P1BCJCG")</f>
        <v>B07P1BCJCG</v>
      </c>
      <c r="B2" s="3" t="s">
        <v>221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58.5" customHeight="1" x14ac:dyDescent="0.2">
      <c r="A3" s="56" t="s">
        <v>31</v>
      </c>
      <c r="B3" s="57"/>
      <c r="C3" s="4">
        <f>((AE32+AF32)/0.85)*-1</f>
        <v>9.9068880470588248</v>
      </c>
      <c r="D3" s="5">
        <f>SUM(D4:D99692)</f>
        <v>0</v>
      </c>
      <c r="E3" s="5"/>
      <c r="F3" s="6">
        <f t="shared" ref="F3:G3" si="0">SUM(F4:F99692)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SUM(J4:J99692)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 - March
Discontinue - April
Discontinue - May
Discontinue - June
Discontinue - July
Discontinue - Aug
Discontinue - Sept
Discontinue - Oct
Discontinue - Nov
Discontinue - Dec
Discontinue - Jan
Discontinue - Feb")</f>
        <v>Discontinue - March
Discontinue - April
Discontinue - May
Discontinue - June
Discontinue - July
Discontinue - Aug
Discontinue - Sept
Discontinue - Oct
Discontinue - Nov
Discontinue - Dec
Discontinue - Jan
Discontinue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SUM(AD4:AD99692)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Info!B2:BZ3000""),37,FALSE)),"""")*-1"),-3.52085484)</f>
        <v>-3.5208548400000002</v>
      </c>
      <c r="AG3" s="6">
        <f>SUM(AG4:AG99692)</f>
        <v>0</v>
      </c>
    </row>
    <row r="4" spans="1:33" ht="15.75" customHeight="1" x14ac:dyDescent="0.2">
      <c r="A4" s="15" t="s">
        <v>32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-3.5354862393162398</v>
      </c>
      <c r="AG4" s="26">
        <v>0</v>
      </c>
    </row>
    <row r="5" spans="1:33" ht="15.75" customHeight="1" x14ac:dyDescent="0.2">
      <c r="A5" s="29" t="s">
        <v>34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-3.5354862393162398</v>
      </c>
      <c r="AG5" s="40">
        <v>0</v>
      </c>
    </row>
    <row r="6" spans="1:33" ht="15.75" customHeight="1" x14ac:dyDescent="0.2">
      <c r="A6" s="29" t="s">
        <v>35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-3.5354862393162398</v>
      </c>
      <c r="AG6" s="40">
        <v>0</v>
      </c>
    </row>
    <row r="7" spans="1:33" ht="15.75" customHeight="1" x14ac:dyDescent="0.2">
      <c r="A7" s="29" t="s">
        <v>37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-3.5354862393162398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-3.54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-3.5943537606837599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-3.5943537606837599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-3.5943537606837599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-3.5943537606837599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-3.62533666666666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-3.62533666666666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-3.62533666666666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-3.62533666666666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-3.62533666666666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-3.62533666666666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-3.6253366666666671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-3.6253366666666671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-3.6253366666666671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-3.6253366666666671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-3.6253366666666671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28">
        <v>4.1265592592592597E-2</v>
      </c>
      <c r="AD24" s="40">
        <f t="shared" si="12"/>
        <v>0</v>
      </c>
      <c r="AE24" s="40">
        <v>-4.9000000000000004</v>
      </c>
      <c r="AF24" s="40">
        <v>-3.6253366666666671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4.1265592592592597E-2</v>
      </c>
      <c r="AD25" s="40">
        <f t="shared" si="12"/>
        <v>0</v>
      </c>
      <c r="AE25" s="40">
        <v>-4.9000000000000004</v>
      </c>
      <c r="AF25" s="40">
        <v>-3.63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4.1265592592592597E-2</v>
      </c>
      <c r="AD26" s="40">
        <f t="shared" si="12"/>
        <v>0</v>
      </c>
      <c r="AE26" s="26">
        <v>-4.9000000000000004</v>
      </c>
      <c r="AF26" s="26">
        <v>-3.62533666666666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4.1265592592592597E-2</v>
      </c>
      <c r="AD27" s="40">
        <f t="shared" si="12"/>
        <v>0</v>
      </c>
      <c r="AE27" s="26">
        <v>-4.9000000000000004</v>
      </c>
      <c r="AF27" s="26">
        <v>-3.62533666666666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4.1265592592592597E-2</v>
      </c>
      <c r="AD28" s="40">
        <f t="shared" si="12"/>
        <v>0</v>
      </c>
      <c r="AE28" s="26">
        <v>-4.9000000000000004</v>
      </c>
      <c r="AF28" s="26">
        <v>-3.62533666666666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4.1265592592592597E-2</v>
      </c>
      <c r="AD29" s="40">
        <f t="shared" si="12"/>
        <v>0</v>
      </c>
      <c r="AE29" s="40">
        <v>-4.9000000000000004</v>
      </c>
      <c r="AF29" s="26">
        <v>-3.62533666666666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4.1265592592592597E-2</v>
      </c>
      <c r="AD30" s="40">
        <f t="shared" si="12"/>
        <v>0</v>
      </c>
      <c r="AE30" s="26">
        <v>-4.9000000000000004</v>
      </c>
      <c r="AF30" s="26">
        <v>-3.5208548400000002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4.1265592592592597E-2</v>
      </c>
      <c r="AD31" s="40">
        <f t="shared" si="12"/>
        <v>0</v>
      </c>
      <c r="AE31" s="44">
        <v>-4.9000000000000004</v>
      </c>
      <c r="AF31" s="44">
        <v>-3.5208548399999993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4.1265592592592597E-2</v>
      </c>
      <c r="AD32" s="40">
        <f t="shared" si="12"/>
        <v>0</v>
      </c>
      <c r="AE32" s="26">
        <v>-4.9000000000000004</v>
      </c>
      <c r="AF32" s="26">
        <v>-3.5208548400000002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</row>
    <row r="65" spans="3:19" ht="15.75" customHeight="1" x14ac:dyDescent="0.2"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</row>
    <row r="66" spans="3:19" ht="15.75" customHeight="1" x14ac:dyDescent="0.2"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</row>
    <row r="67" spans="3:19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3:19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3:19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3:19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3:19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3:19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3:19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3:19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3:19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3:19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3:19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3:19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3:19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3:19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3.8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Info!B1:BJ5000""),3,FALSE),"""")"),"Black Anti Slip Tape - 4 Inch x 30 Foot, 80 Grit Non Slip Grip Tape")</f>
        <v>Black Anti Slip Tape - 4 Inch x 30 Foot, 80 Grit Non Slip Grip Tape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Info!B1:BJ5000""),2,FALSE),"""")"),"B07BGC6R2Q")</f>
        <v>B07BGC6R2Q</v>
      </c>
      <c r="B2" s="3" t="s">
        <v>222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107.25" customHeight="1" x14ac:dyDescent="0.2">
      <c r="A3" s="56" t="s">
        <v>31</v>
      </c>
      <c r="B3" s="57"/>
      <c r="C3" s="4">
        <f>((AE32+AF32)/0.85)*-1</f>
        <v>10.636686023529412</v>
      </c>
      <c r="D3" s="5">
        <f>SUM(D4:D99692)</f>
        <v>108</v>
      </c>
      <c r="E3" s="5"/>
      <c r="F3" s="6">
        <f t="shared" ref="F3:G3" si="0">SUM(F4:F99692)</f>
        <v>1649.6300000000006</v>
      </c>
      <c r="G3" s="6">
        <f t="shared" si="0"/>
        <v>-306.49000000000007</v>
      </c>
      <c r="H3" s="7">
        <f t="shared" ref="H3:H32" si="1">G3/F3*-1</f>
        <v>0.18579317786412708</v>
      </c>
      <c r="I3" s="8">
        <f t="shared" ref="I3:I32" si="2">J3/F3</f>
        <v>5.2937178446787497E-2</v>
      </c>
      <c r="J3" s="6">
        <f>SUM(J4:J99692)</f>
        <v>87.326757681174087</v>
      </c>
      <c r="K3" s="6">
        <f t="shared" ref="K3:K32" si="3">J3/D3</f>
        <v>0.80858108964050079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 - March
Discontinue - April
Discontinue - May
Discontinue - June
Discontinue - July
Discontinue - Aug
Discontinue - Sept
Discontinue - Oct
Discontinue - Nov
Discontinue - Dec
Discontinue - Jan
Discontinue - Feb")</f>
        <v>Discontinue - March
Discontinue - April
Discontinue - May
Discontinue - June
Discontinue - July
Discontinue - Aug
Discontinue - Sept
Discontinue - Oct
Discontinue - Nov
Discontinue - Dec
Discontinue - Jan
Discontinue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30</v>
      </c>
      <c r="X3" s="7">
        <f>W3/D3</f>
        <v>0.27777777777777779</v>
      </c>
      <c r="Y3" s="6"/>
      <c r="Z3" s="5"/>
      <c r="AA3" s="5"/>
      <c r="AB3" s="5"/>
      <c r="AC3" s="5"/>
      <c r="AD3" s="6">
        <f>SUM(AD4:AD99692)</f>
        <v>-8.2846053672589175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Info!B2:BZ3000""),37,FALSE)),"""")*-1"),-4.09118312)</f>
        <v>-4.0911831200000002</v>
      </c>
      <c r="AG3" s="6">
        <f>SUM(AG4:AG99692)</f>
        <v>-20</v>
      </c>
    </row>
    <row r="4" spans="1:33" ht="15.75" customHeight="1" x14ac:dyDescent="0.2">
      <c r="A4" s="15" t="s">
        <v>32</v>
      </c>
      <c r="B4" s="15" t="s">
        <v>223</v>
      </c>
      <c r="C4" s="16">
        <f t="shared" ref="C4:C32" si="4">IFERROR(F4/D4," - ")</f>
        <v>16.626363636363639</v>
      </c>
      <c r="D4" s="17">
        <v>11</v>
      </c>
      <c r="E4" s="17">
        <v>0</v>
      </c>
      <c r="F4" s="18">
        <v>182.89000000000001</v>
      </c>
      <c r="G4" s="18">
        <v>-14.35</v>
      </c>
      <c r="H4" s="19">
        <f t="shared" si="1"/>
        <v>7.8462463776040228E-2</v>
      </c>
      <c r="I4" s="19">
        <f t="shared" si="2"/>
        <v>0.20310135655935044</v>
      </c>
      <c r="J4" s="18">
        <f t="shared" ref="J4:J32" si="5">F4*0.85+G4+AF4*D4+D4*AE4+AG4+AD4</f>
        <v>37.145207101139604</v>
      </c>
      <c r="K4" s="18">
        <f t="shared" si="3"/>
        <v>3.3768370091945097</v>
      </c>
      <c r="L4" s="17">
        <v>18</v>
      </c>
      <c r="M4" s="20">
        <f t="shared" ref="M4:M32" si="6">IFERROR(D4/L4,"-")</f>
        <v>0.61111111111111116</v>
      </c>
      <c r="N4" s="17">
        <v>113</v>
      </c>
      <c r="O4" s="21">
        <f t="shared" ref="O4:P4" si="7">D4/7</f>
        <v>1.5714285714285714</v>
      </c>
      <c r="P4" s="21">
        <f t="shared" si="7"/>
        <v>0</v>
      </c>
      <c r="Q4" s="17">
        <f t="shared" ref="Q4:Q32" si="8">ROUNDDOWN(N4/(O4+P4),0)</f>
        <v>71</v>
      </c>
      <c r="R4" s="17"/>
      <c r="S4" s="22">
        <v>0.88687782805429805</v>
      </c>
      <c r="T4" s="15">
        <v>0</v>
      </c>
      <c r="U4" s="23" t="s">
        <v>33</v>
      </c>
      <c r="V4" s="24" t="s">
        <v>33</v>
      </c>
      <c r="W4" s="15">
        <v>3</v>
      </c>
      <c r="X4" s="25">
        <f t="shared" ref="X4:X32" si="9">IFERROR(W4/D4,0)</f>
        <v>0.27272727272727271</v>
      </c>
      <c r="Y4" s="26">
        <f t="shared" ref="Y4:Y32" si="10">IFERROR(G4/(W4+Z4)*-1,0)</f>
        <v>4.7833333333333332</v>
      </c>
      <c r="Z4" s="15">
        <v>0</v>
      </c>
      <c r="AA4" s="2" t="s">
        <v>55</v>
      </c>
      <c r="AB4" s="27">
        <f t="shared" ref="AB4:AB32" si="11">IF(OR(AA4="UsLargeStandardSize",AA4="UsSmallStandardSize"),-0.69,-0.48)</f>
        <v>-0.69</v>
      </c>
      <c r="AC4" s="28">
        <v>5.5578703703703713E-2</v>
      </c>
      <c r="AD4" s="26">
        <f t="shared" ref="AD4:AD32" si="12">IFERROR(AB4*AC4*D4*2,0)</f>
        <v>-0.84368472222222235</v>
      </c>
      <c r="AE4" s="26">
        <v>-4.9000000000000004</v>
      </c>
      <c r="AF4" s="26">
        <v>-4.1106916524216528</v>
      </c>
      <c r="AG4" s="26">
        <v>-4</v>
      </c>
    </row>
    <row r="5" spans="1:33" ht="15.75" customHeight="1" x14ac:dyDescent="0.2">
      <c r="A5" s="29" t="s">
        <v>34</v>
      </c>
      <c r="B5" s="29" t="s">
        <v>224</v>
      </c>
      <c r="C5" s="16">
        <f t="shared" si="4"/>
        <v>16.990000000000002</v>
      </c>
      <c r="D5" s="30">
        <v>13</v>
      </c>
      <c r="E5" s="30">
        <v>0</v>
      </c>
      <c r="F5" s="31">
        <v>220.87</v>
      </c>
      <c r="G5" s="31">
        <v>-35.589999999999996</v>
      </c>
      <c r="H5" s="32">
        <f t="shared" si="1"/>
        <v>0.16113550957576853</v>
      </c>
      <c r="I5" s="32">
        <f t="shared" si="2"/>
        <v>0.1358820627827009</v>
      </c>
      <c r="J5" s="33">
        <f t="shared" si="5"/>
        <v>30.012271206815146</v>
      </c>
      <c r="K5" s="33">
        <f t="shared" si="3"/>
        <v>2.3086362466780881</v>
      </c>
      <c r="L5" s="30">
        <v>32</v>
      </c>
      <c r="M5" s="34">
        <f t="shared" si="6"/>
        <v>0.40625</v>
      </c>
      <c r="N5" s="30">
        <v>99</v>
      </c>
      <c r="O5" s="35">
        <f t="shared" ref="O5:P5" si="13">D5/7</f>
        <v>1.8571428571428572</v>
      </c>
      <c r="P5" s="35">
        <f t="shared" si="13"/>
        <v>0</v>
      </c>
      <c r="Q5" s="30">
        <f t="shared" si="8"/>
        <v>53</v>
      </c>
      <c r="R5" s="30"/>
      <c r="S5" s="36">
        <v>0.683544303797468</v>
      </c>
      <c r="T5" s="29">
        <v>0</v>
      </c>
      <c r="U5" s="37" t="s">
        <v>33</v>
      </c>
      <c r="V5" s="38" t="s">
        <v>33</v>
      </c>
      <c r="W5" s="29">
        <v>6</v>
      </c>
      <c r="X5" s="39">
        <f t="shared" si="9"/>
        <v>0.46153846153846156</v>
      </c>
      <c r="Y5" s="40">
        <f t="shared" si="10"/>
        <v>5.0842857142857136</v>
      </c>
      <c r="Z5" s="29">
        <v>1</v>
      </c>
      <c r="AA5" s="29" t="s">
        <v>55</v>
      </c>
      <c r="AB5" s="41">
        <f t="shared" si="11"/>
        <v>-0.69</v>
      </c>
      <c r="AC5" s="42">
        <v>5.5643105446118203E-2</v>
      </c>
      <c r="AD5" s="40">
        <f t="shared" si="12"/>
        <v>-0.9982373117033605</v>
      </c>
      <c r="AE5" s="40">
        <v>-4.9000000000000004</v>
      </c>
      <c r="AF5" s="40">
        <v>-4.1106916524216528</v>
      </c>
      <c r="AG5" s="40">
        <v>-4</v>
      </c>
    </row>
    <row r="6" spans="1:33" ht="15.75" customHeight="1" x14ac:dyDescent="0.2">
      <c r="A6" s="29" t="s">
        <v>35</v>
      </c>
      <c r="B6" s="29" t="s">
        <v>225</v>
      </c>
      <c r="C6" s="16">
        <f t="shared" si="4"/>
        <v>17.856666666666666</v>
      </c>
      <c r="D6" s="30">
        <v>3</v>
      </c>
      <c r="E6" s="30">
        <v>0</v>
      </c>
      <c r="F6" s="31">
        <v>53.569999999999993</v>
      </c>
      <c r="G6" s="31">
        <v>-37.730000000000004</v>
      </c>
      <c r="H6" s="32">
        <f t="shared" si="1"/>
        <v>0.70431211498973323</v>
      </c>
      <c r="I6" s="32">
        <f t="shared" si="2"/>
        <v>-0.36321954061225137</v>
      </c>
      <c r="J6" s="33">
        <f t="shared" si="5"/>
        <v>-19.457670790598304</v>
      </c>
      <c r="K6" s="33">
        <f t="shared" si="3"/>
        <v>-6.4858902635327675</v>
      </c>
      <c r="L6" s="30">
        <v>36</v>
      </c>
      <c r="M6" s="34">
        <f t="shared" si="6"/>
        <v>8.3333333333333329E-2</v>
      </c>
      <c r="N6" s="30">
        <v>97</v>
      </c>
      <c r="O6" s="35">
        <f t="shared" ref="O6:P6" si="14">D6/7</f>
        <v>0.42857142857142855</v>
      </c>
      <c r="P6" s="35">
        <f t="shared" si="14"/>
        <v>0</v>
      </c>
      <c r="Q6" s="30">
        <f t="shared" si="8"/>
        <v>226</v>
      </c>
      <c r="R6" s="30"/>
      <c r="S6" s="36">
        <v>0.75083056478405297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55</v>
      </c>
      <c r="AB6" s="41">
        <f t="shared" si="11"/>
        <v>-0.69</v>
      </c>
      <c r="AC6" s="42">
        <v>5.5578703703703713E-2</v>
      </c>
      <c r="AD6" s="40">
        <f t="shared" si="12"/>
        <v>-0.23009583333333336</v>
      </c>
      <c r="AE6" s="40">
        <v>-4.9000000000000004</v>
      </c>
      <c r="AF6" s="40">
        <v>-4.1106916524216528</v>
      </c>
      <c r="AG6" s="40">
        <v>0</v>
      </c>
    </row>
    <row r="7" spans="1:33" ht="15.75" customHeight="1" x14ac:dyDescent="0.2">
      <c r="A7" s="29" t="s">
        <v>37</v>
      </c>
      <c r="B7" s="29" t="s">
        <v>226</v>
      </c>
      <c r="C7" s="16">
        <f t="shared" si="4"/>
        <v>17.11</v>
      </c>
      <c r="D7" s="30">
        <v>5</v>
      </c>
      <c r="E7" s="30">
        <v>0</v>
      </c>
      <c r="F7" s="31">
        <v>85.55</v>
      </c>
      <c r="G7" s="31">
        <v>-2.95</v>
      </c>
      <c r="H7" s="32">
        <f t="shared" si="1"/>
        <v>3.4482758620689662E-2</v>
      </c>
      <c r="I7" s="32">
        <f t="shared" si="2"/>
        <v>0.23764522130141646</v>
      </c>
      <c r="J7" s="33">
        <f t="shared" si="5"/>
        <v>20.330548682336179</v>
      </c>
      <c r="K7" s="33">
        <f t="shared" si="3"/>
        <v>4.0661097364672356</v>
      </c>
      <c r="L7" s="30">
        <v>17</v>
      </c>
      <c r="M7" s="34">
        <f t="shared" si="6"/>
        <v>0.29411764705882354</v>
      </c>
      <c r="N7" s="30">
        <v>90</v>
      </c>
      <c r="O7" s="35">
        <f t="shared" ref="O7:P7" si="15">D7/7</f>
        <v>0.7142857142857143</v>
      </c>
      <c r="P7" s="35">
        <f t="shared" si="15"/>
        <v>0</v>
      </c>
      <c r="Q7" s="30">
        <f t="shared" si="8"/>
        <v>126</v>
      </c>
      <c r="R7" s="30"/>
      <c r="S7" s="36">
        <v>0.74956217162872096</v>
      </c>
      <c r="T7" s="29">
        <v>0</v>
      </c>
      <c r="U7" s="37" t="s">
        <v>33</v>
      </c>
      <c r="V7" s="38" t="s">
        <v>36</v>
      </c>
      <c r="W7" s="29">
        <v>1</v>
      </c>
      <c r="X7" s="39">
        <f t="shared" si="9"/>
        <v>0.2</v>
      </c>
      <c r="Y7" s="40">
        <f t="shared" si="10"/>
        <v>2.95</v>
      </c>
      <c r="Z7" s="29">
        <v>0</v>
      </c>
      <c r="AA7" s="29" t="s">
        <v>55</v>
      </c>
      <c r="AB7" s="41">
        <f t="shared" si="11"/>
        <v>-0.69</v>
      </c>
      <c r="AC7" s="42">
        <v>5.5578703703703713E-2</v>
      </c>
      <c r="AD7" s="40">
        <f t="shared" si="12"/>
        <v>-0.38349305555555557</v>
      </c>
      <c r="AE7" s="40">
        <v>-4.9000000000000004</v>
      </c>
      <c r="AF7" s="40">
        <v>-4.1106916524216528</v>
      </c>
      <c r="AG7" s="40">
        <v>-4</v>
      </c>
    </row>
    <row r="8" spans="1:33" ht="15.75" customHeight="1" x14ac:dyDescent="0.2">
      <c r="A8" s="29" t="s">
        <v>38</v>
      </c>
      <c r="B8" s="29" t="s">
        <v>227</v>
      </c>
      <c r="C8" s="16">
        <f t="shared" si="4"/>
        <v>16.990000000000002</v>
      </c>
      <c r="D8" s="30">
        <v>14</v>
      </c>
      <c r="E8" s="30">
        <v>0</v>
      </c>
      <c r="F8" s="31">
        <v>237.86</v>
      </c>
      <c r="G8" s="31">
        <v>-36.609999999999992</v>
      </c>
      <c r="H8" s="32">
        <f t="shared" si="1"/>
        <v>0.15391406709829308</v>
      </c>
      <c r="I8" s="32">
        <f t="shared" si="2"/>
        <v>0.12762641656623416</v>
      </c>
      <c r="J8" s="33">
        <f t="shared" si="5"/>
        <v>30.357219444444457</v>
      </c>
      <c r="K8" s="33">
        <f t="shared" si="3"/>
        <v>2.1683728174603183</v>
      </c>
      <c r="L8" s="30">
        <v>29</v>
      </c>
      <c r="M8" s="34">
        <f t="shared" si="6"/>
        <v>0.48275862068965519</v>
      </c>
      <c r="N8" s="30">
        <v>78</v>
      </c>
      <c r="O8" s="35">
        <f t="shared" ref="O8:P8" si="16">D8/7</f>
        <v>2</v>
      </c>
      <c r="P8" s="35">
        <f t="shared" si="16"/>
        <v>0</v>
      </c>
      <c r="Q8" s="30">
        <f t="shared" si="8"/>
        <v>39</v>
      </c>
      <c r="R8" s="30"/>
      <c r="S8" s="36">
        <v>0.79693486590038298</v>
      </c>
      <c r="T8" s="29">
        <v>0</v>
      </c>
      <c r="U8" s="37" t="s">
        <v>33</v>
      </c>
      <c r="V8" s="38" t="s">
        <v>33</v>
      </c>
      <c r="W8" s="29">
        <v>6</v>
      </c>
      <c r="X8" s="39">
        <f t="shared" si="9"/>
        <v>0.42857142857142855</v>
      </c>
      <c r="Y8" s="40">
        <f t="shared" si="10"/>
        <v>6.1016666666666657</v>
      </c>
      <c r="Z8" s="29">
        <v>0</v>
      </c>
      <c r="AA8" s="29" t="s">
        <v>55</v>
      </c>
      <c r="AB8" s="41">
        <f t="shared" si="11"/>
        <v>-0.69</v>
      </c>
      <c r="AC8" s="42">
        <v>5.5578703703703713E-2</v>
      </c>
      <c r="AD8" s="40">
        <f t="shared" si="12"/>
        <v>-1.0737805555555557</v>
      </c>
      <c r="AE8" s="40">
        <v>-4.9000000000000004</v>
      </c>
      <c r="AF8" s="40">
        <v>-4.1100000000000003</v>
      </c>
      <c r="AG8" s="40">
        <v>-8</v>
      </c>
    </row>
    <row r="9" spans="1:33" ht="15.75" customHeight="1" x14ac:dyDescent="0.2">
      <c r="A9" s="29" t="s">
        <v>39</v>
      </c>
      <c r="B9" s="29"/>
      <c r="C9" s="16">
        <f t="shared" si="4"/>
        <v>17.173333333333332</v>
      </c>
      <c r="D9" s="30">
        <v>3</v>
      </c>
      <c r="E9" s="30">
        <v>0</v>
      </c>
      <c r="F9" s="31">
        <v>51.519999999999996</v>
      </c>
      <c r="G9" s="31">
        <v>-21.55</v>
      </c>
      <c r="H9" s="32">
        <f t="shared" si="1"/>
        <v>0.41828416149068326</v>
      </c>
      <c r="I9" s="32">
        <f t="shared" si="2"/>
        <v>-0.10201166296716581</v>
      </c>
      <c r="J9" s="33">
        <f t="shared" si="5"/>
        <v>-5.2556408760683819</v>
      </c>
      <c r="K9" s="33">
        <f t="shared" si="3"/>
        <v>-1.7518802920227941</v>
      </c>
      <c r="L9" s="30">
        <v>38</v>
      </c>
      <c r="M9" s="34">
        <f t="shared" si="6"/>
        <v>7.8947368421052627E-2</v>
      </c>
      <c r="N9" s="30">
        <v>73</v>
      </c>
      <c r="O9" s="35">
        <f t="shared" ref="O9:P9" si="17">D9/7</f>
        <v>0.42857142857142855</v>
      </c>
      <c r="P9" s="35">
        <f t="shared" si="17"/>
        <v>0</v>
      </c>
      <c r="Q9" s="30">
        <f t="shared" si="8"/>
        <v>170</v>
      </c>
      <c r="R9" s="30"/>
      <c r="S9" s="36">
        <v>0.83870967741935398</v>
      </c>
      <c r="T9" s="29">
        <v>0</v>
      </c>
      <c r="U9" s="37" t="s">
        <v>33</v>
      </c>
      <c r="V9" s="38" t="s">
        <v>33</v>
      </c>
      <c r="W9" s="29">
        <v>1</v>
      </c>
      <c r="X9" s="39">
        <f t="shared" si="9"/>
        <v>0.33333333333333331</v>
      </c>
      <c r="Y9" s="40">
        <f t="shared" si="10"/>
        <v>21.55</v>
      </c>
      <c r="Z9" s="29">
        <v>0</v>
      </c>
      <c r="AA9" s="29" t="s">
        <v>55</v>
      </c>
      <c r="AB9" s="41">
        <f t="shared" si="11"/>
        <v>-0.69</v>
      </c>
      <c r="AC9" s="42">
        <v>5.5578703703703713E-2</v>
      </c>
      <c r="AD9" s="40">
        <f t="shared" si="12"/>
        <v>-0.23009583333333336</v>
      </c>
      <c r="AE9" s="40">
        <v>-4.9000000000000004</v>
      </c>
      <c r="AF9" s="40">
        <v>-4.1891816809116804</v>
      </c>
      <c r="AG9" s="40">
        <v>0</v>
      </c>
    </row>
    <row r="10" spans="1:33" ht="15.75" customHeight="1" x14ac:dyDescent="0.2">
      <c r="A10" s="29" t="s">
        <v>40</v>
      </c>
      <c r="B10" s="29" t="s">
        <v>80</v>
      </c>
      <c r="C10" s="16">
        <f t="shared" si="4"/>
        <v>16.6525</v>
      </c>
      <c r="D10" s="30">
        <v>4</v>
      </c>
      <c r="E10" s="30">
        <v>0</v>
      </c>
      <c r="F10" s="31">
        <v>66.61</v>
      </c>
      <c r="G10" s="31">
        <v>0</v>
      </c>
      <c r="H10" s="32">
        <f t="shared" si="1"/>
        <v>0</v>
      </c>
      <c r="I10" s="32">
        <f t="shared" si="2"/>
        <v>0.29957932490480149</v>
      </c>
      <c r="J10" s="33">
        <f t="shared" si="5"/>
        <v>19.954978831908829</v>
      </c>
      <c r="K10" s="33">
        <f t="shared" si="3"/>
        <v>4.9887447079772071</v>
      </c>
      <c r="L10" s="30">
        <v>13</v>
      </c>
      <c r="M10" s="34">
        <f t="shared" si="6"/>
        <v>0.30769230769230771</v>
      </c>
      <c r="N10" s="30">
        <v>69</v>
      </c>
      <c r="O10" s="35">
        <f t="shared" ref="O10:P10" si="18">D10/7</f>
        <v>0.5714285714285714</v>
      </c>
      <c r="P10" s="35">
        <f t="shared" si="18"/>
        <v>0</v>
      </c>
      <c r="Q10" s="30">
        <f t="shared" si="8"/>
        <v>120</v>
      </c>
      <c r="R10" s="30"/>
      <c r="S10" s="36">
        <v>0.79302832244008703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55</v>
      </c>
      <c r="AB10" s="41">
        <f t="shared" si="11"/>
        <v>-0.69</v>
      </c>
      <c r="AC10" s="42">
        <v>5.5578703703703713E-2</v>
      </c>
      <c r="AD10" s="40">
        <f t="shared" si="12"/>
        <v>-0.30679444444444448</v>
      </c>
      <c r="AE10" s="40">
        <v>-4.9000000000000004</v>
      </c>
      <c r="AF10" s="40">
        <v>-4.1891816809116804</v>
      </c>
      <c r="AG10" s="40">
        <v>0</v>
      </c>
    </row>
    <row r="11" spans="1:33" ht="15.75" customHeight="1" x14ac:dyDescent="0.2">
      <c r="A11" s="29" t="s">
        <v>41</v>
      </c>
      <c r="B11" s="29" t="s">
        <v>80</v>
      </c>
      <c r="C11" s="16">
        <f t="shared" si="4"/>
        <v>16.54</v>
      </c>
      <c r="D11" s="30">
        <v>2</v>
      </c>
      <c r="E11" s="30">
        <v>0</v>
      </c>
      <c r="F11" s="31">
        <v>33.08</v>
      </c>
      <c r="G11" s="31">
        <v>-0.08</v>
      </c>
      <c r="H11" s="32">
        <f t="shared" si="1"/>
        <v>2.4183796856106412E-3</v>
      </c>
      <c r="I11" s="32">
        <f t="shared" si="2"/>
        <v>0.29341715284021813</v>
      </c>
      <c r="J11" s="33">
        <f t="shared" si="5"/>
        <v>9.7062394159544159</v>
      </c>
      <c r="K11" s="33">
        <f t="shared" si="3"/>
        <v>4.8531197079772079</v>
      </c>
      <c r="L11" s="30">
        <v>2</v>
      </c>
      <c r="M11" s="34">
        <f t="shared" si="6"/>
        <v>1</v>
      </c>
      <c r="N11" s="30">
        <v>68</v>
      </c>
      <c r="O11" s="35">
        <f t="shared" ref="O11:P11" si="19">D11/7</f>
        <v>0.2857142857142857</v>
      </c>
      <c r="P11" s="35">
        <f t="shared" si="19"/>
        <v>0</v>
      </c>
      <c r="Q11" s="30">
        <f t="shared" si="8"/>
        <v>238</v>
      </c>
      <c r="R11" s="30"/>
      <c r="S11" s="36">
        <v>0.77272727272727204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55</v>
      </c>
      <c r="AB11" s="41">
        <f t="shared" si="11"/>
        <v>-0.69</v>
      </c>
      <c r="AC11" s="42">
        <v>5.5578703703703713E-2</v>
      </c>
      <c r="AD11" s="40">
        <f t="shared" si="12"/>
        <v>-0.15339722222222224</v>
      </c>
      <c r="AE11" s="40">
        <v>-4.9000000000000004</v>
      </c>
      <c r="AF11" s="40">
        <v>-4.1891816809116804</v>
      </c>
      <c r="AG11" s="40">
        <v>0</v>
      </c>
    </row>
    <row r="12" spans="1:33" ht="15.75" customHeight="1" x14ac:dyDescent="0.2">
      <c r="A12" s="29" t="s">
        <v>42</v>
      </c>
      <c r="B12" s="29" t="s">
        <v>228</v>
      </c>
      <c r="C12" s="16">
        <f t="shared" si="4"/>
        <v>12.404999999999999</v>
      </c>
      <c r="D12" s="30">
        <v>4</v>
      </c>
      <c r="E12" s="30">
        <v>0</v>
      </c>
      <c r="F12" s="31">
        <v>49.62</v>
      </c>
      <c r="G12" s="31">
        <v>0</v>
      </c>
      <c r="H12" s="32">
        <f t="shared" si="1"/>
        <v>0</v>
      </c>
      <c r="I12" s="32">
        <f t="shared" si="2"/>
        <v>0.11111404336777171</v>
      </c>
      <c r="J12" s="33">
        <f t="shared" si="5"/>
        <v>5.5134788319088317</v>
      </c>
      <c r="K12" s="33">
        <f t="shared" si="3"/>
        <v>1.3783697079772079</v>
      </c>
      <c r="L12" s="30">
        <v>3</v>
      </c>
      <c r="M12" s="34">
        <f t="shared" si="6"/>
        <v>1.3333333333333333</v>
      </c>
      <c r="N12" s="30">
        <v>64</v>
      </c>
      <c r="O12" s="35">
        <f t="shared" ref="O12:P12" si="20">D12/7</f>
        <v>0.5714285714285714</v>
      </c>
      <c r="P12" s="35">
        <f t="shared" si="20"/>
        <v>0</v>
      </c>
      <c r="Q12" s="30">
        <f t="shared" si="8"/>
        <v>112</v>
      </c>
      <c r="R12" s="30"/>
      <c r="S12" s="36">
        <v>0.741463414634146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55</v>
      </c>
      <c r="AB12" s="41">
        <f t="shared" si="11"/>
        <v>-0.69</v>
      </c>
      <c r="AC12" s="42">
        <v>5.5578703703703713E-2</v>
      </c>
      <c r="AD12" s="40">
        <f t="shared" si="12"/>
        <v>-0.30679444444444448</v>
      </c>
      <c r="AE12" s="40">
        <v>-4.9000000000000004</v>
      </c>
      <c r="AF12" s="40">
        <v>-4.1891816809116804</v>
      </c>
      <c r="AG12" s="40">
        <v>0</v>
      </c>
    </row>
    <row r="13" spans="1:33" ht="15.75" customHeight="1" x14ac:dyDescent="0.2">
      <c r="A13" s="29" t="s">
        <v>43</v>
      </c>
      <c r="B13" s="29" t="s">
        <v>229</v>
      </c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63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>
        <v>0.70229007633587703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55</v>
      </c>
      <c r="AB13" s="41">
        <f t="shared" si="11"/>
        <v>-0.69</v>
      </c>
      <c r="AC13" s="42">
        <v>5.5578703703703713E-2</v>
      </c>
      <c r="AD13" s="40">
        <f t="shared" si="12"/>
        <v>0</v>
      </c>
      <c r="AE13" s="40">
        <v>-4.9000000000000004</v>
      </c>
      <c r="AF13" s="40">
        <v>-4.2304922222222201</v>
      </c>
      <c r="AG13" s="40">
        <v>0</v>
      </c>
    </row>
    <row r="14" spans="1:33" ht="15.75" customHeight="1" x14ac:dyDescent="0.2">
      <c r="A14" s="29" t="s">
        <v>44</v>
      </c>
      <c r="B14" s="29" t="s">
        <v>230</v>
      </c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63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>
        <v>0.71823204419889497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55</v>
      </c>
      <c r="AB14" s="41">
        <f t="shared" si="11"/>
        <v>-0.69</v>
      </c>
      <c r="AC14" s="42">
        <v>5.5578703703703713E-2</v>
      </c>
      <c r="AD14" s="40">
        <f t="shared" si="12"/>
        <v>0</v>
      </c>
      <c r="AE14" s="40">
        <v>-4.9000000000000004</v>
      </c>
      <c r="AF14" s="40">
        <v>-4.2304922222222201</v>
      </c>
      <c r="AG14" s="40">
        <v>0</v>
      </c>
    </row>
    <row r="15" spans="1:33" ht="15.75" customHeight="1" x14ac:dyDescent="0.2">
      <c r="A15" s="29" t="s">
        <v>45</v>
      </c>
      <c r="B15" s="29" t="s">
        <v>80</v>
      </c>
      <c r="C15" s="16">
        <f t="shared" si="4"/>
        <v>14.8775</v>
      </c>
      <c r="D15" s="30">
        <v>4</v>
      </c>
      <c r="E15" s="30">
        <v>0</v>
      </c>
      <c r="F15" s="33">
        <v>59.51</v>
      </c>
      <c r="G15" s="31">
        <v>-0.08</v>
      </c>
      <c r="H15" s="32">
        <f t="shared" si="1"/>
        <v>1.3443118803562427E-3</v>
      </c>
      <c r="I15" s="32">
        <f t="shared" si="2"/>
        <v>0.22978888702178918</v>
      </c>
      <c r="J15" s="33">
        <f t="shared" si="5"/>
        <v>13.674736666666673</v>
      </c>
      <c r="K15" s="33">
        <f t="shared" si="3"/>
        <v>3.4186841666666683</v>
      </c>
      <c r="L15" s="30">
        <v>5</v>
      </c>
      <c r="M15" s="34">
        <f t="shared" si="6"/>
        <v>0.8</v>
      </c>
      <c r="N15" s="30">
        <v>61</v>
      </c>
      <c r="O15" s="35">
        <f t="shared" ref="O15:P15" si="23">D15/7</f>
        <v>0.5714285714285714</v>
      </c>
      <c r="P15" s="35">
        <f t="shared" si="23"/>
        <v>0</v>
      </c>
      <c r="Q15" s="30">
        <f t="shared" si="8"/>
        <v>106</v>
      </c>
      <c r="R15" s="30"/>
      <c r="S15" s="36">
        <v>0.71794871794871795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55</v>
      </c>
      <c r="AB15" s="41">
        <f t="shared" si="11"/>
        <v>-0.69</v>
      </c>
      <c r="AC15" s="42">
        <v>5.5578703703703713E-2</v>
      </c>
      <c r="AD15" s="40">
        <f t="shared" si="12"/>
        <v>-0.30679444444444448</v>
      </c>
      <c r="AE15" s="40">
        <v>-4.9000000000000004</v>
      </c>
      <c r="AF15" s="40">
        <v>-4.2304922222222201</v>
      </c>
      <c r="AG15" s="40">
        <v>0</v>
      </c>
    </row>
    <row r="16" spans="1:33" ht="15.75" customHeight="1" x14ac:dyDescent="0.2">
      <c r="A16" s="29" t="s">
        <v>46</v>
      </c>
      <c r="B16" s="29" t="s">
        <v>231</v>
      </c>
      <c r="C16" s="16">
        <f t="shared" si="4"/>
        <v>12.59</v>
      </c>
      <c r="D16" s="30">
        <v>5</v>
      </c>
      <c r="E16" s="30">
        <v>0</v>
      </c>
      <c r="F16" s="33">
        <v>62.95</v>
      </c>
      <c r="G16" s="31">
        <v>0</v>
      </c>
      <c r="H16" s="32">
        <f t="shared" si="1"/>
        <v>0</v>
      </c>
      <c r="I16" s="32">
        <f t="shared" si="2"/>
        <v>0.11869016415144309</v>
      </c>
      <c r="J16" s="33">
        <f t="shared" si="5"/>
        <v>7.4715458333333435</v>
      </c>
      <c r="K16" s="33">
        <f t="shared" si="3"/>
        <v>1.4943091666666688</v>
      </c>
      <c r="L16" s="30">
        <v>4</v>
      </c>
      <c r="M16" s="34">
        <f t="shared" si="6"/>
        <v>1.25</v>
      </c>
      <c r="N16" s="30">
        <v>57</v>
      </c>
      <c r="O16" s="35">
        <f t="shared" ref="O16:P16" si="24">D16/7</f>
        <v>0.7142857142857143</v>
      </c>
      <c r="P16" s="35">
        <f t="shared" si="24"/>
        <v>0</v>
      </c>
      <c r="Q16" s="30">
        <f t="shared" si="8"/>
        <v>79</v>
      </c>
      <c r="R16" s="30"/>
      <c r="S16" s="36">
        <v>0.77876106194690198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55</v>
      </c>
      <c r="AB16" s="41">
        <f t="shared" si="11"/>
        <v>-0.69</v>
      </c>
      <c r="AC16" s="42">
        <v>5.5578703703703713E-2</v>
      </c>
      <c r="AD16" s="40">
        <f t="shared" si="12"/>
        <v>-0.38349305555555557</v>
      </c>
      <c r="AE16" s="40">
        <v>-4.9000000000000004</v>
      </c>
      <c r="AF16" s="40">
        <v>-4.2304922222222201</v>
      </c>
      <c r="AG16" s="40">
        <v>0</v>
      </c>
    </row>
    <row r="17" spans="1:33" ht="15.75" customHeight="1" x14ac:dyDescent="0.2">
      <c r="A17" s="29" t="s">
        <v>47</v>
      </c>
      <c r="B17" s="29" t="s">
        <v>232</v>
      </c>
      <c r="C17" s="16">
        <f t="shared" si="4"/>
        <v>11.99</v>
      </c>
      <c r="D17" s="30">
        <v>4</v>
      </c>
      <c r="E17" s="30">
        <v>0</v>
      </c>
      <c r="F17" s="33">
        <v>47.96</v>
      </c>
      <c r="G17" s="31">
        <v>0</v>
      </c>
      <c r="H17" s="32">
        <f t="shared" si="1"/>
        <v>0</v>
      </c>
      <c r="I17" s="32">
        <f t="shared" si="2"/>
        <v>8.2094175701973984E-2</v>
      </c>
      <c r="J17" s="33">
        <f t="shared" si="5"/>
        <v>3.937236666666672</v>
      </c>
      <c r="K17" s="33">
        <f t="shared" si="3"/>
        <v>0.98430916666666801</v>
      </c>
      <c r="L17" s="30">
        <v>12</v>
      </c>
      <c r="M17" s="34">
        <f t="shared" si="6"/>
        <v>0.33333333333333331</v>
      </c>
      <c r="N17" s="30">
        <v>51</v>
      </c>
      <c r="O17" s="35">
        <f t="shared" ref="O17:P17" si="25">D17/7</f>
        <v>0.5714285714285714</v>
      </c>
      <c r="P17" s="35">
        <f t="shared" si="25"/>
        <v>0</v>
      </c>
      <c r="Q17" s="30">
        <f t="shared" si="8"/>
        <v>89</v>
      </c>
      <c r="R17" s="30"/>
      <c r="S17" s="36">
        <v>0.80781758957654703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55</v>
      </c>
      <c r="AB17" s="41">
        <f t="shared" si="11"/>
        <v>-0.69</v>
      </c>
      <c r="AC17" s="42">
        <v>5.5578703703703713E-2</v>
      </c>
      <c r="AD17" s="40">
        <f t="shared" si="12"/>
        <v>-0.30679444444444448</v>
      </c>
      <c r="AE17" s="40">
        <v>-4.9000000000000004</v>
      </c>
      <c r="AF17" s="40">
        <v>-4.2304922222222201</v>
      </c>
      <c r="AG17" s="40">
        <v>0</v>
      </c>
    </row>
    <row r="18" spans="1:33" ht="15.75" customHeight="1" x14ac:dyDescent="0.2">
      <c r="A18" s="29" t="s">
        <v>48</v>
      </c>
      <c r="B18" s="29" t="s">
        <v>233</v>
      </c>
      <c r="C18" s="16">
        <f t="shared" si="4"/>
        <v>12.49</v>
      </c>
      <c r="D18" s="30">
        <v>4</v>
      </c>
      <c r="E18" s="30">
        <v>0</v>
      </c>
      <c r="F18" s="33">
        <v>49.96</v>
      </c>
      <c r="G18" s="31">
        <v>-30.41</v>
      </c>
      <c r="H18" s="32">
        <f t="shared" si="1"/>
        <v>0.60868694955964775</v>
      </c>
      <c r="I18" s="32">
        <f t="shared" si="2"/>
        <v>-0.4958519482252467</v>
      </c>
      <c r="J18" s="33">
        <f t="shared" si="5"/>
        <v>-24.772763333333327</v>
      </c>
      <c r="K18" s="33">
        <f t="shared" si="3"/>
        <v>-6.1931908333333316</v>
      </c>
      <c r="L18" s="30">
        <v>17</v>
      </c>
      <c r="M18" s="34">
        <f t="shared" si="6"/>
        <v>0.23529411764705882</v>
      </c>
      <c r="N18" s="30">
        <v>47</v>
      </c>
      <c r="O18" s="35">
        <f t="shared" ref="O18:P18" si="26">D18/7</f>
        <v>0.5714285714285714</v>
      </c>
      <c r="P18" s="35">
        <f t="shared" si="26"/>
        <v>0</v>
      </c>
      <c r="Q18" s="30">
        <f t="shared" si="8"/>
        <v>82</v>
      </c>
      <c r="R18" s="30"/>
      <c r="S18" s="36">
        <v>0.72084805653710204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55</v>
      </c>
      <c r="AB18" s="41">
        <f t="shared" si="11"/>
        <v>-0.69</v>
      </c>
      <c r="AC18" s="42">
        <v>5.5578703703703713E-2</v>
      </c>
      <c r="AD18" s="40">
        <f t="shared" si="12"/>
        <v>-0.30679444444444448</v>
      </c>
      <c r="AE18" s="40">
        <v>-4.9000000000000004</v>
      </c>
      <c r="AF18" s="40">
        <v>-4.2304922222222201</v>
      </c>
      <c r="AG18" s="40">
        <v>0</v>
      </c>
    </row>
    <row r="19" spans="1:33" ht="15.75" customHeight="1" x14ac:dyDescent="0.2">
      <c r="A19" s="29" t="s">
        <v>49</v>
      </c>
      <c r="B19" s="29" t="s">
        <v>80</v>
      </c>
      <c r="C19" s="16">
        <f t="shared" si="4"/>
        <v>13.989999999999998</v>
      </c>
      <c r="D19" s="30">
        <v>9</v>
      </c>
      <c r="E19" s="30">
        <v>0</v>
      </c>
      <c r="F19" s="33">
        <v>125.90999999999998</v>
      </c>
      <c r="G19" s="31">
        <v>-43.06</v>
      </c>
      <c r="H19" s="32">
        <f t="shared" si="1"/>
        <v>0.34199031053927414</v>
      </c>
      <c r="I19" s="32">
        <f t="shared" si="2"/>
        <v>-0.15011688904773274</v>
      </c>
      <c r="J19" s="33">
        <f t="shared" si="5"/>
        <v>-18.901217500000026</v>
      </c>
      <c r="K19" s="33">
        <f t="shared" si="3"/>
        <v>-2.1001352777777806</v>
      </c>
      <c r="L19" s="30">
        <v>34</v>
      </c>
      <c r="M19" s="34">
        <f t="shared" si="6"/>
        <v>0.26470588235294118</v>
      </c>
      <c r="N19" s="30">
        <v>39</v>
      </c>
      <c r="O19" s="35">
        <f t="shared" ref="O19:P19" si="27">D19/7</f>
        <v>1.2857142857142858</v>
      </c>
      <c r="P19" s="35">
        <f t="shared" si="27"/>
        <v>0</v>
      </c>
      <c r="Q19" s="30">
        <f t="shared" si="8"/>
        <v>30</v>
      </c>
      <c r="R19" s="30"/>
      <c r="S19" s="36">
        <v>0.79120879120879095</v>
      </c>
      <c r="T19" s="29">
        <v>0</v>
      </c>
      <c r="U19" s="37" t="s">
        <v>33</v>
      </c>
      <c r="V19" s="38" t="s">
        <v>33</v>
      </c>
      <c r="W19" s="29">
        <v>3</v>
      </c>
      <c r="X19" s="39">
        <f t="shared" si="9"/>
        <v>0.33333333333333331</v>
      </c>
      <c r="Y19" s="40">
        <f t="shared" si="10"/>
        <v>14.353333333333333</v>
      </c>
      <c r="Z19" s="29">
        <v>0</v>
      </c>
      <c r="AA19" s="29" t="s">
        <v>55</v>
      </c>
      <c r="AB19" s="41">
        <f t="shared" si="11"/>
        <v>-0.69</v>
      </c>
      <c r="AC19" s="42">
        <v>5.5578703703703713E-2</v>
      </c>
      <c r="AD19" s="40">
        <f t="shared" si="12"/>
        <v>-0.69028750000000005</v>
      </c>
      <c r="AE19" s="40">
        <v>-4.9000000000000004</v>
      </c>
      <c r="AF19" s="40">
        <v>-4.2304922222222228</v>
      </c>
      <c r="AG19" s="40">
        <v>0</v>
      </c>
    </row>
    <row r="20" spans="1:33" ht="15.75" customHeight="1" x14ac:dyDescent="0.2">
      <c r="A20" s="29" t="s">
        <v>50</v>
      </c>
      <c r="B20" s="29" t="s">
        <v>233</v>
      </c>
      <c r="C20" s="16">
        <f t="shared" si="4"/>
        <v>13.99</v>
      </c>
      <c r="D20" s="30">
        <v>10</v>
      </c>
      <c r="E20" s="30">
        <v>0</v>
      </c>
      <c r="F20" s="33">
        <v>139.9</v>
      </c>
      <c r="G20" s="31">
        <v>-42.75</v>
      </c>
      <c r="H20" s="32">
        <f t="shared" si="1"/>
        <v>0.30557541100786273</v>
      </c>
      <c r="I20" s="32">
        <f t="shared" si="2"/>
        <v>-0.1137019895163212</v>
      </c>
      <c r="J20" s="33">
        <f t="shared" si="5"/>
        <v>-15.906908333333336</v>
      </c>
      <c r="K20" s="33">
        <f t="shared" si="3"/>
        <v>-1.5906908333333336</v>
      </c>
      <c r="L20" s="30">
        <v>40</v>
      </c>
      <c r="M20" s="34">
        <f t="shared" si="6"/>
        <v>0.25</v>
      </c>
      <c r="N20" s="30">
        <v>33</v>
      </c>
      <c r="O20" s="35">
        <f t="shared" ref="O20:P20" si="28">D20/7</f>
        <v>1.4285714285714286</v>
      </c>
      <c r="P20" s="35">
        <f t="shared" si="28"/>
        <v>0</v>
      </c>
      <c r="Q20" s="30">
        <f t="shared" si="8"/>
        <v>23</v>
      </c>
      <c r="R20" s="30"/>
      <c r="S20" s="36">
        <v>0.95617529880478003</v>
      </c>
      <c r="T20" s="29">
        <v>0</v>
      </c>
      <c r="U20" s="37" t="s">
        <v>33</v>
      </c>
      <c r="V20" s="38" t="s">
        <v>33</v>
      </c>
      <c r="W20" s="29">
        <v>8</v>
      </c>
      <c r="X20" s="39">
        <f t="shared" si="9"/>
        <v>0.8</v>
      </c>
      <c r="Y20" s="40">
        <f t="shared" si="10"/>
        <v>5.34375</v>
      </c>
      <c r="Z20" s="29">
        <v>0</v>
      </c>
      <c r="AA20" s="29" t="s">
        <v>55</v>
      </c>
      <c r="AB20" s="41">
        <f t="shared" si="11"/>
        <v>-0.69</v>
      </c>
      <c r="AC20" s="42">
        <v>5.5578703703703713E-2</v>
      </c>
      <c r="AD20" s="40">
        <f t="shared" si="12"/>
        <v>-0.76698611111111115</v>
      </c>
      <c r="AE20" s="40">
        <v>-4.9000000000000004</v>
      </c>
      <c r="AF20" s="40">
        <v>-4.2304922222222228</v>
      </c>
      <c r="AG20" s="40">
        <v>0</v>
      </c>
    </row>
    <row r="21" spans="1:33" ht="15.75" customHeight="1" x14ac:dyDescent="0.2">
      <c r="A21" s="29" t="s">
        <v>51</v>
      </c>
      <c r="B21" s="29" t="s">
        <v>234</v>
      </c>
      <c r="C21" s="16">
        <f t="shared" si="4"/>
        <v>13.99</v>
      </c>
      <c r="D21" s="30">
        <v>2</v>
      </c>
      <c r="E21" s="30">
        <v>3</v>
      </c>
      <c r="F21" s="33">
        <v>27.98</v>
      </c>
      <c r="G21" s="31">
        <v>-5.91</v>
      </c>
      <c r="H21" s="32">
        <f t="shared" si="1"/>
        <v>0.21122230164403144</v>
      </c>
      <c r="I21" s="32">
        <f t="shared" si="2"/>
        <v>-1.9348880152489898E-2</v>
      </c>
      <c r="J21" s="33">
        <f t="shared" si="5"/>
        <v>-0.54138166666666732</v>
      </c>
      <c r="K21" s="33">
        <f t="shared" si="3"/>
        <v>-0.27069083333333366</v>
      </c>
      <c r="L21" s="30">
        <v>14</v>
      </c>
      <c r="M21" s="34">
        <f t="shared" si="6"/>
        <v>0.14285714285714285</v>
      </c>
      <c r="N21" s="30">
        <v>27</v>
      </c>
      <c r="O21" s="35">
        <f t="shared" ref="O21:P21" si="29">D21/7</f>
        <v>0.2857142857142857</v>
      </c>
      <c r="P21" s="35">
        <f t="shared" si="29"/>
        <v>0.42857142857142855</v>
      </c>
      <c r="Q21" s="30">
        <f t="shared" si="8"/>
        <v>37</v>
      </c>
      <c r="R21" s="30"/>
      <c r="S21" s="36">
        <v>0.97297297297297303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55</v>
      </c>
      <c r="AB21" s="41">
        <f t="shared" si="11"/>
        <v>-0.69</v>
      </c>
      <c r="AC21" s="42">
        <v>5.5578703703703713E-2</v>
      </c>
      <c r="AD21" s="40">
        <f t="shared" si="12"/>
        <v>-0.15339722222222224</v>
      </c>
      <c r="AE21" s="40">
        <v>-4.9000000000000004</v>
      </c>
      <c r="AF21" s="40">
        <v>-4.2304922222222228</v>
      </c>
      <c r="AG21" s="40">
        <v>0</v>
      </c>
    </row>
    <row r="22" spans="1:33" ht="15.75" customHeight="1" x14ac:dyDescent="0.2">
      <c r="A22" s="29" t="s">
        <v>52</v>
      </c>
      <c r="B22" s="29" t="s">
        <v>80</v>
      </c>
      <c r="C22" s="16" t="str">
        <f t="shared" si="4"/>
        <v xml:space="preserve"> - </v>
      </c>
      <c r="D22" s="30">
        <v>0</v>
      </c>
      <c r="E22" s="30">
        <v>7</v>
      </c>
      <c r="F22" s="31">
        <v>0</v>
      </c>
      <c r="G22" s="31">
        <v>-1.46</v>
      </c>
      <c r="H22" s="32" t="e">
        <f t="shared" si="1"/>
        <v>#DIV/0!</v>
      </c>
      <c r="I22" s="32" t="e">
        <f t="shared" si="2"/>
        <v>#DIV/0!</v>
      </c>
      <c r="J22" s="33">
        <f t="shared" si="5"/>
        <v>-1.46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22</v>
      </c>
      <c r="O22" s="35">
        <f t="shared" ref="O22:P22" si="30">D22/7</f>
        <v>0</v>
      </c>
      <c r="P22" s="35">
        <f t="shared" si="30"/>
        <v>1</v>
      </c>
      <c r="Q22" s="30">
        <f t="shared" si="8"/>
        <v>22</v>
      </c>
      <c r="R22" s="30"/>
      <c r="S22" s="36">
        <v>1.0048309178743899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55</v>
      </c>
      <c r="AB22" s="41">
        <f t="shared" si="11"/>
        <v>-0.69</v>
      </c>
      <c r="AC22" s="42">
        <v>5.5578703703703713E-2</v>
      </c>
      <c r="AD22" s="40">
        <f t="shared" si="12"/>
        <v>0</v>
      </c>
      <c r="AE22" s="40">
        <v>-4.9000000000000004</v>
      </c>
      <c r="AF22" s="40">
        <v>-4.2304922222222228</v>
      </c>
      <c r="AG22" s="40">
        <v>0</v>
      </c>
    </row>
    <row r="23" spans="1:33" ht="15.75" customHeight="1" x14ac:dyDescent="0.2">
      <c r="A23" s="29" t="s">
        <v>53</v>
      </c>
      <c r="B23" s="29" t="s">
        <v>233</v>
      </c>
      <c r="C23" s="16">
        <f t="shared" si="4"/>
        <v>13.99</v>
      </c>
      <c r="D23" s="30">
        <v>4</v>
      </c>
      <c r="E23" s="30">
        <v>3</v>
      </c>
      <c r="F23" s="33">
        <v>55.96</v>
      </c>
      <c r="G23" s="31">
        <v>-27.12</v>
      </c>
      <c r="H23" s="32">
        <f t="shared" si="1"/>
        <v>0.48463187991422446</v>
      </c>
      <c r="I23" s="32">
        <f t="shared" si="2"/>
        <v>-0.29275845842268294</v>
      </c>
      <c r="J23" s="33">
        <f t="shared" si="5"/>
        <v>-16.382763333333337</v>
      </c>
      <c r="K23" s="33">
        <f t="shared" si="3"/>
        <v>-4.0956908333333342</v>
      </c>
      <c r="L23" s="30">
        <v>30</v>
      </c>
      <c r="M23" s="34">
        <f t="shared" si="6"/>
        <v>0.13333333333333333</v>
      </c>
      <c r="N23" s="30">
        <v>17</v>
      </c>
      <c r="O23" s="35">
        <f t="shared" ref="O23:P23" si="31">D23/7</f>
        <v>0.5714285714285714</v>
      </c>
      <c r="P23" s="35">
        <f t="shared" si="31"/>
        <v>0.42857142857142855</v>
      </c>
      <c r="Q23" s="30">
        <f t="shared" si="8"/>
        <v>17</v>
      </c>
      <c r="R23" s="30"/>
      <c r="S23" s="36">
        <v>1.08</v>
      </c>
      <c r="T23" s="29">
        <v>0</v>
      </c>
      <c r="U23" s="37" t="s">
        <v>33</v>
      </c>
      <c r="V23" s="38" t="s">
        <v>33</v>
      </c>
      <c r="W23" s="29">
        <v>1</v>
      </c>
      <c r="X23" s="39">
        <f t="shared" si="9"/>
        <v>0.25</v>
      </c>
      <c r="Y23" s="40">
        <f t="shared" si="10"/>
        <v>27.12</v>
      </c>
      <c r="Z23" s="29">
        <v>0</v>
      </c>
      <c r="AA23" s="29" t="s">
        <v>55</v>
      </c>
      <c r="AB23" s="41">
        <f t="shared" si="11"/>
        <v>-0.69</v>
      </c>
      <c r="AC23" s="42">
        <v>5.5578703703703713E-2</v>
      </c>
      <c r="AD23" s="40">
        <f t="shared" si="12"/>
        <v>-0.30679444444444448</v>
      </c>
      <c r="AE23" s="40">
        <v>-4.9000000000000004</v>
      </c>
      <c r="AF23" s="40">
        <v>-4.2304922222222228</v>
      </c>
      <c r="AG23" s="40">
        <v>0</v>
      </c>
    </row>
    <row r="24" spans="1:33" ht="15.75" customHeight="1" x14ac:dyDescent="0.2">
      <c r="A24" s="29" t="s">
        <v>54</v>
      </c>
      <c r="B24" s="29" t="s">
        <v>214</v>
      </c>
      <c r="C24" s="16">
        <f t="shared" si="4"/>
        <v>13.99</v>
      </c>
      <c r="D24" s="30">
        <v>3</v>
      </c>
      <c r="E24" s="30">
        <v>5</v>
      </c>
      <c r="F24" s="33">
        <v>41.97</v>
      </c>
      <c r="G24" s="33">
        <v>-6.620000000000001</v>
      </c>
      <c r="H24" s="32">
        <f t="shared" si="1"/>
        <v>0.1577317131284251</v>
      </c>
      <c r="I24" s="32">
        <f t="shared" si="2"/>
        <v>3.4141708363116259E-2</v>
      </c>
      <c r="J24" s="33">
        <f t="shared" si="5"/>
        <v>1.4329274999999893</v>
      </c>
      <c r="K24" s="33">
        <f t="shared" si="3"/>
        <v>0.47764249999999642</v>
      </c>
      <c r="L24" s="30">
        <v>18</v>
      </c>
      <c r="M24" s="34">
        <f t="shared" si="6"/>
        <v>0.16666666666666666</v>
      </c>
      <c r="N24" s="30">
        <v>6</v>
      </c>
      <c r="O24" s="35">
        <f t="shared" ref="O24:P24" si="32">D24/7</f>
        <v>0.42857142857142855</v>
      </c>
      <c r="P24" s="35">
        <f t="shared" si="32"/>
        <v>0.7142857142857143</v>
      </c>
      <c r="Q24" s="30">
        <f t="shared" si="8"/>
        <v>5</v>
      </c>
      <c r="R24" s="30"/>
      <c r="S24" s="36">
        <v>1.3631284916201101</v>
      </c>
      <c r="T24" s="29">
        <v>0</v>
      </c>
      <c r="U24" s="37" t="s">
        <v>33</v>
      </c>
      <c r="V24" s="38" t="s">
        <v>33</v>
      </c>
      <c r="W24" s="29">
        <v>1</v>
      </c>
      <c r="X24" s="39">
        <f t="shared" si="9"/>
        <v>0.33333333333333331</v>
      </c>
      <c r="Y24" s="40">
        <f t="shared" si="10"/>
        <v>6.620000000000001</v>
      </c>
      <c r="Z24" s="29">
        <v>0</v>
      </c>
      <c r="AA24" s="29" t="s">
        <v>55</v>
      </c>
      <c r="AB24" s="41">
        <f t="shared" si="11"/>
        <v>-0.69</v>
      </c>
      <c r="AC24" s="42">
        <v>5.5578703703703713E-2</v>
      </c>
      <c r="AD24" s="40">
        <f t="shared" si="12"/>
        <v>-0.23009583333333336</v>
      </c>
      <c r="AE24" s="40">
        <v>-4.9000000000000004</v>
      </c>
      <c r="AF24" s="40">
        <v>-4.2304922222222228</v>
      </c>
      <c r="AG24" s="40">
        <v>0</v>
      </c>
    </row>
    <row r="25" spans="1:33" ht="15.75" customHeight="1" x14ac:dyDescent="0.2">
      <c r="A25" s="29" t="s">
        <v>56</v>
      </c>
      <c r="B25" s="15" t="s">
        <v>235</v>
      </c>
      <c r="C25" s="16">
        <f t="shared" si="4"/>
        <v>13.99</v>
      </c>
      <c r="D25" s="30">
        <v>3</v>
      </c>
      <c r="E25" s="30">
        <v>1</v>
      </c>
      <c r="F25" s="33">
        <v>41.97</v>
      </c>
      <c r="G25" s="33">
        <v>-0.06</v>
      </c>
      <c r="H25" s="32">
        <f t="shared" si="1"/>
        <v>1.4295925661186562E-3</v>
      </c>
      <c r="I25" s="32">
        <f t="shared" si="2"/>
        <v>0.19047901278691107</v>
      </c>
      <c r="J25" s="33">
        <f t="shared" si="5"/>
        <v>7.9944041666666568</v>
      </c>
      <c r="K25" s="33">
        <f t="shared" si="3"/>
        <v>2.6648013888888857</v>
      </c>
      <c r="L25" s="30">
        <v>24</v>
      </c>
      <c r="M25" s="34">
        <f t="shared" si="6"/>
        <v>0.125</v>
      </c>
      <c r="N25" s="30">
        <v>1</v>
      </c>
      <c r="O25" s="35">
        <f t="shared" ref="O25:P25" si="33">D25/7</f>
        <v>0.42857142857142855</v>
      </c>
      <c r="P25" s="35">
        <f t="shared" si="33"/>
        <v>0.14285714285714285</v>
      </c>
      <c r="Q25" s="30">
        <f t="shared" si="8"/>
        <v>1</v>
      </c>
      <c r="R25" s="30"/>
      <c r="S25" s="36">
        <v>1.8630136986301371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5.5578703703703713E-2</v>
      </c>
      <c r="AD25" s="40">
        <f t="shared" si="12"/>
        <v>-0.23009583333333336</v>
      </c>
      <c r="AE25" s="40">
        <v>-4.9000000000000004</v>
      </c>
      <c r="AF25" s="40">
        <v>-4.2300000000000004</v>
      </c>
      <c r="AG25" s="40">
        <v>0</v>
      </c>
    </row>
    <row r="26" spans="1:33" ht="15.75" customHeight="1" x14ac:dyDescent="0.2">
      <c r="A26" s="15" t="s">
        <v>57</v>
      </c>
      <c r="B26" s="15" t="s">
        <v>235</v>
      </c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-0.16</v>
      </c>
      <c r="H26" s="32" t="e">
        <f t="shared" si="1"/>
        <v>#DIV/0!</v>
      </c>
      <c r="I26" s="32" t="e">
        <f t="shared" si="2"/>
        <v>#DIV/0!</v>
      </c>
      <c r="J26" s="33">
        <f t="shared" si="5"/>
        <v>-0.16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1.9007092198581561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5.5578703703703713E-2</v>
      </c>
      <c r="AD26" s="40">
        <f t="shared" si="12"/>
        <v>0</v>
      </c>
      <c r="AE26" s="26">
        <v>-4.95</v>
      </c>
      <c r="AF26" s="26">
        <v>-4.2304922222222201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1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2.0458015267175571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5.5578703703703713E-2</v>
      </c>
      <c r="AD27" s="40">
        <f t="shared" si="12"/>
        <v>0</v>
      </c>
      <c r="AE27" s="26">
        <v>-4.95</v>
      </c>
      <c r="AF27" s="26">
        <v>-4.2304922222222201</v>
      </c>
      <c r="AG27" s="26">
        <v>0</v>
      </c>
    </row>
    <row r="28" spans="1:33" ht="15.75" customHeight="1" x14ac:dyDescent="0.2">
      <c r="A28" s="15" t="s">
        <v>59</v>
      </c>
      <c r="B28" s="15" t="s">
        <v>72</v>
      </c>
      <c r="C28" s="16">
        <f t="shared" si="4"/>
        <v>13.99</v>
      </c>
      <c r="D28" s="17">
        <v>1</v>
      </c>
      <c r="E28" s="17">
        <v>0</v>
      </c>
      <c r="F28" s="18">
        <v>13.99</v>
      </c>
      <c r="G28" s="18">
        <v>0</v>
      </c>
      <c r="H28" s="32">
        <f t="shared" si="1"/>
        <v>0</v>
      </c>
      <c r="I28" s="32">
        <f t="shared" si="2"/>
        <v>0.18829944007624513</v>
      </c>
      <c r="J28" s="33">
        <f t="shared" si="5"/>
        <v>2.6343091666666694</v>
      </c>
      <c r="K28" s="33">
        <f t="shared" si="3"/>
        <v>2.6343091666666694</v>
      </c>
      <c r="L28" s="17">
        <v>19</v>
      </c>
      <c r="M28" s="34">
        <f t="shared" si="6"/>
        <v>5.2631578947368418E-2</v>
      </c>
      <c r="N28" s="17">
        <v>0</v>
      </c>
      <c r="O28" s="35">
        <f t="shared" ref="O28:P28" si="36">D28/7</f>
        <v>0.14285714285714285</v>
      </c>
      <c r="P28" s="35">
        <f t="shared" si="36"/>
        <v>0</v>
      </c>
      <c r="Q28" s="30">
        <f t="shared" si="8"/>
        <v>0</v>
      </c>
      <c r="R28" s="30"/>
      <c r="S28" s="22">
        <v>0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5.5578703703703713E-2</v>
      </c>
      <c r="AD28" s="40">
        <f t="shared" si="12"/>
        <v>-7.669861111111112E-2</v>
      </c>
      <c r="AE28" s="26">
        <v>-4.95</v>
      </c>
      <c r="AF28" s="26">
        <v>-4.2304922222222201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5.5578703703703713E-2</v>
      </c>
      <c r="AD29" s="40">
        <f t="shared" si="12"/>
        <v>0</v>
      </c>
      <c r="AE29" s="40">
        <v>-4.95</v>
      </c>
      <c r="AF29" s="26">
        <v>-4.2304922222222201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5.5578703703703713E-2</v>
      </c>
      <c r="AD30" s="40">
        <f t="shared" si="12"/>
        <v>0</v>
      </c>
      <c r="AE30" s="26">
        <v>-4.95</v>
      </c>
      <c r="AF30" s="26">
        <v>-4.0911831200000002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73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5.5578703703703713E-2</v>
      </c>
      <c r="AD31" s="40">
        <f t="shared" si="12"/>
        <v>0</v>
      </c>
      <c r="AE31" s="44">
        <v>-4.95</v>
      </c>
      <c r="AF31" s="44">
        <v>-4.0911831199999993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5.5578703703703713E-2</v>
      </c>
      <c r="AD32" s="40">
        <f t="shared" si="12"/>
        <v>0</v>
      </c>
      <c r="AE32" s="26">
        <v>-4.95</v>
      </c>
      <c r="AF32" s="26">
        <v>-4.0911831200000002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</row>
    <row r="65" spans="3:19" ht="15.75" customHeight="1" x14ac:dyDescent="0.2"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</row>
    <row r="66" spans="3:19" ht="15.75" customHeight="1" x14ac:dyDescent="0.2"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</row>
    <row r="67" spans="3:19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3:19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3:19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3:19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3:19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3:19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3:19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3:19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3:19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3:19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3:19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3:19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3:19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3:19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3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Info!B1:BJ5000""),3,FALSE),"""")"),"Clear Anti Slip Tape - 4 inch x 30 Foot, 80 Grit Non Slip Grip Tape")</f>
        <v>Clear Anti Slip Tape - 4 inch x 30 Foot, 80 Grit Non Slip Grip Tape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Info!B1:BJ5000""),2,FALSE),"""")"),"B07P19R413")</f>
        <v>B07P19R413</v>
      </c>
      <c r="B2" s="3" t="s">
        <v>236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36" customHeight="1" x14ac:dyDescent="0.2">
      <c r="A3" s="56" t="s">
        <v>31</v>
      </c>
      <c r="B3" s="57"/>
      <c r="C3" s="4">
        <f>((AE32+AF32)/0.85)*-1</f>
        <v>11.287615435294118</v>
      </c>
      <c r="D3" s="5">
        <f>SUM(D4:D99692)</f>
        <v>190</v>
      </c>
      <c r="E3" s="5"/>
      <c r="F3" s="6">
        <f t="shared" ref="F3:G3" si="0">SUM(F4:F99692)</f>
        <v>3091.8999999999996</v>
      </c>
      <c r="G3" s="6">
        <f t="shared" si="0"/>
        <v>-231.08000000000004</v>
      </c>
      <c r="H3" s="7">
        <f t="shared" ref="H3:H32" si="1">G3/F3*-1</f>
        <v>7.4737216598208242E-2</v>
      </c>
      <c r="I3" s="8">
        <f t="shared" ref="I3:I32" si="2">J3/F3</f>
        <v>0.15497326291466307</v>
      </c>
      <c r="J3" s="6">
        <f>SUM(J4:J99692)</f>
        <v>479.16183160584666</v>
      </c>
      <c r="K3" s="6">
        <f t="shared" ref="K3:K32" si="3">J3/D3</f>
        <v>2.5219043768728771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1.5 - April
1.5 - May
1.5 - June
1.5 - July
1.5 - Aug
1.5 - Sept
1.5 - Oct
1.5 - Nov
1.5 - Dec
1.5 - Jan
1.5 - Feb")</f>
        <v>1.5 - March
1.5 - April
1.5 - May
1.5 - June
1.5 - July
1.5 - Aug
1.5 - Sept
1.5 - Oct
1.5 - Nov
1.5 - Dec
1.5 -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32</v>
      </c>
      <c r="X3" s="7">
        <f>W3/D3</f>
        <v>0.16842105263157894</v>
      </c>
      <c r="Y3" s="6"/>
      <c r="Z3" s="5"/>
      <c r="AA3" s="5"/>
      <c r="AB3" s="5"/>
      <c r="AC3" s="5"/>
      <c r="AD3" s="6">
        <f>SUM(AD4:AD99692)</f>
        <v>-15.641117567942855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Info!B2:BZ3000""),37,FALSE)),"""")*-1"),-4.69447312)</f>
        <v>-4.6944731199999996</v>
      </c>
      <c r="AG3" s="6">
        <f>SUM(AG4:AG99692)</f>
        <v>-66</v>
      </c>
    </row>
    <row r="4" spans="1:33" ht="15.75" customHeight="1" x14ac:dyDescent="0.2">
      <c r="A4" s="15" t="s">
        <v>32</v>
      </c>
      <c r="B4" s="15" t="s">
        <v>78</v>
      </c>
      <c r="C4" s="16">
        <f t="shared" ref="C4:C32" si="4">IFERROR(F4/D4," - ")</f>
        <v>16.826363636363638</v>
      </c>
      <c r="D4" s="17">
        <v>11</v>
      </c>
      <c r="E4" s="17">
        <v>0</v>
      </c>
      <c r="F4" s="18">
        <v>185.09</v>
      </c>
      <c r="G4" s="18">
        <v>-0.02</v>
      </c>
      <c r="H4" s="19">
        <f t="shared" si="1"/>
        <v>1.0805554054784159E-4</v>
      </c>
      <c r="I4" s="19">
        <f t="shared" si="2"/>
        <v>0.24121887781241189</v>
      </c>
      <c r="J4" s="18">
        <f t="shared" ref="J4:J32" si="5">F4*0.85+G4+AF4*D4+D4*AE4+AG4+AD4</f>
        <v>44.647202094299317</v>
      </c>
      <c r="K4" s="18">
        <f t="shared" si="3"/>
        <v>4.0588365540272102</v>
      </c>
      <c r="L4" s="17">
        <v>15</v>
      </c>
      <c r="M4" s="20">
        <f t="shared" ref="M4:M32" si="6">IFERROR(D4/L4,"-")</f>
        <v>0.73333333333333328</v>
      </c>
      <c r="N4" s="17">
        <v>172</v>
      </c>
      <c r="O4" s="21">
        <f t="shared" ref="O4:P4" si="7">D4/7</f>
        <v>1.5714285714285714</v>
      </c>
      <c r="P4" s="21">
        <f t="shared" si="7"/>
        <v>0</v>
      </c>
      <c r="Q4" s="17">
        <f t="shared" ref="Q4:Q32" si="8">ROUNDDOWN(N4/(O4+P4),0)</f>
        <v>109</v>
      </c>
      <c r="R4" s="17"/>
      <c r="S4" s="22">
        <v>0.82183908045977005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55</v>
      </c>
      <c r="AB4" s="27">
        <f t="shared" ref="AB4:AB32" si="11">IF(OR(AA4="UsLargeStandardSize",AA4="UsSmallStandardSize"),-0.69,-0.48)</f>
        <v>-0.69</v>
      </c>
      <c r="AC4" s="28">
        <v>5.9650838541666668E-2</v>
      </c>
      <c r="AD4" s="26">
        <f t="shared" ref="AD4:AD32" si="12">IFERROR(AB4*AC4*D4*2,0)</f>
        <v>-0.90549972906249987</v>
      </c>
      <c r="AE4" s="26">
        <v>-4.9000000000000004</v>
      </c>
      <c r="AF4" s="26">
        <v>-4.7139816524216522</v>
      </c>
      <c r="AG4" s="26">
        <v>-6</v>
      </c>
    </row>
    <row r="5" spans="1:33" ht="15.75" customHeight="1" x14ac:dyDescent="0.2">
      <c r="A5" s="29" t="s">
        <v>34</v>
      </c>
      <c r="B5" s="29" t="s">
        <v>237</v>
      </c>
      <c r="C5" s="16">
        <f t="shared" si="4"/>
        <v>15.361428571428572</v>
      </c>
      <c r="D5" s="30">
        <v>7</v>
      </c>
      <c r="E5" s="30">
        <v>0</v>
      </c>
      <c r="F5" s="31">
        <v>107.53</v>
      </c>
      <c r="G5" s="31">
        <v>0</v>
      </c>
      <c r="H5" s="32">
        <f t="shared" si="1"/>
        <v>0</v>
      </c>
      <c r="I5" s="32">
        <f t="shared" si="2"/>
        <v>0.18158405682524006</v>
      </c>
      <c r="J5" s="33">
        <f t="shared" si="5"/>
        <v>19.525733630418063</v>
      </c>
      <c r="K5" s="33">
        <f t="shared" si="3"/>
        <v>2.7893905186311518</v>
      </c>
      <c r="L5" s="30">
        <v>17</v>
      </c>
      <c r="M5" s="34">
        <f t="shared" si="6"/>
        <v>0.41176470588235292</v>
      </c>
      <c r="N5" s="30">
        <v>166</v>
      </c>
      <c r="O5" s="35">
        <f t="shared" ref="O5:P5" si="13">D5/7</f>
        <v>1</v>
      </c>
      <c r="P5" s="35">
        <f t="shared" si="13"/>
        <v>0</v>
      </c>
      <c r="Q5" s="30">
        <f t="shared" si="8"/>
        <v>166</v>
      </c>
      <c r="R5" s="30"/>
      <c r="S5" s="36">
        <v>0.61037639877924699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55</v>
      </c>
      <c r="AB5" s="41">
        <f t="shared" si="11"/>
        <v>-0.69</v>
      </c>
      <c r="AC5" s="42">
        <v>5.9719958864426423E-2</v>
      </c>
      <c r="AD5" s="40">
        <f t="shared" si="12"/>
        <v>-0.57689480263035919</v>
      </c>
      <c r="AE5" s="40">
        <v>-4.9000000000000004</v>
      </c>
      <c r="AF5" s="40">
        <v>-4.7139816524216522</v>
      </c>
      <c r="AG5" s="40">
        <v>-4</v>
      </c>
    </row>
    <row r="6" spans="1:33" ht="15.75" customHeight="1" x14ac:dyDescent="0.2">
      <c r="A6" s="29" t="s">
        <v>35</v>
      </c>
      <c r="B6" s="29" t="s">
        <v>238</v>
      </c>
      <c r="C6" s="16">
        <f t="shared" si="4"/>
        <v>14.990000000000006</v>
      </c>
      <c r="D6" s="30">
        <v>28</v>
      </c>
      <c r="E6" s="30">
        <v>0</v>
      </c>
      <c r="F6" s="31">
        <v>419.72000000000014</v>
      </c>
      <c r="G6" s="31">
        <v>-123.08</v>
      </c>
      <c r="H6" s="32">
        <f t="shared" si="1"/>
        <v>0.29324311445725709</v>
      </c>
      <c r="I6" s="32">
        <f t="shared" si="2"/>
        <v>-0.14251023222399728</v>
      </c>
      <c r="J6" s="33">
        <f t="shared" si="5"/>
        <v>-59.814394669056156</v>
      </c>
      <c r="K6" s="33">
        <f t="shared" si="3"/>
        <v>-2.1362283810377201</v>
      </c>
      <c r="L6" s="30">
        <v>73</v>
      </c>
      <c r="M6" s="34">
        <f t="shared" si="6"/>
        <v>0.38356164383561642</v>
      </c>
      <c r="N6" s="30">
        <v>137</v>
      </c>
      <c r="O6" s="35">
        <f t="shared" ref="O6:P6" si="14">D6/7</f>
        <v>4</v>
      </c>
      <c r="P6" s="35">
        <f t="shared" si="14"/>
        <v>0</v>
      </c>
      <c r="Q6" s="30">
        <f t="shared" si="8"/>
        <v>34</v>
      </c>
      <c r="R6" s="30"/>
      <c r="S6" s="36">
        <v>0.71762208067940503</v>
      </c>
      <c r="T6" s="29">
        <v>0</v>
      </c>
      <c r="U6" s="37" t="s">
        <v>33</v>
      </c>
      <c r="V6" s="38" t="s">
        <v>36</v>
      </c>
      <c r="W6" s="29">
        <v>12</v>
      </c>
      <c r="X6" s="39">
        <f t="shared" si="9"/>
        <v>0.42857142857142855</v>
      </c>
      <c r="Y6" s="40">
        <f t="shared" si="10"/>
        <v>9.4676923076923067</v>
      </c>
      <c r="Z6" s="29">
        <v>1</v>
      </c>
      <c r="AA6" s="29" t="s">
        <v>55</v>
      </c>
      <c r="AB6" s="41">
        <f t="shared" si="11"/>
        <v>-0.69</v>
      </c>
      <c r="AC6" s="42">
        <v>5.9650838541666668E-2</v>
      </c>
      <c r="AD6" s="40">
        <f t="shared" si="12"/>
        <v>-2.3049084012499996</v>
      </c>
      <c r="AE6" s="40">
        <v>-4.9000000000000004</v>
      </c>
      <c r="AF6" s="40">
        <v>-4.7139816524216522</v>
      </c>
      <c r="AG6" s="40">
        <v>-22</v>
      </c>
    </row>
    <row r="7" spans="1:33" ht="15.75" customHeight="1" x14ac:dyDescent="0.2">
      <c r="A7" s="29" t="s">
        <v>37</v>
      </c>
      <c r="B7" s="29" t="s">
        <v>239</v>
      </c>
      <c r="C7" s="16">
        <f t="shared" si="4"/>
        <v>15.513809523809524</v>
      </c>
      <c r="D7" s="30">
        <v>21</v>
      </c>
      <c r="E7" s="30">
        <v>0</v>
      </c>
      <c r="F7" s="31">
        <v>325.79000000000002</v>
      </c>
      <c r="G7" s="31">
        <v>-66.539999999999992</v>
      </c>
      <c r="H7" s="32">
        <f t="shared" si="1"/>
        <v>0.20424199637803489</v>
      </c>
      <c r="I7" s="32">
        <f t="shared" si="2"/>
        <v>-2.2225347622063761E-2</v>
      </c>
      <c r="J7" s="33">
        <f t="shared" si="5"/>
        <v>-7.2407960017921527</v>
      </c>
      <c r="K7" s="33">
        <f t="shared" si="3"/>
        <v>-0.34479980960915013</v>
      </c>
      <c r="L7" s="30">
        <v>50</v>
      </c>
      <c r="M7" s="34">
        <f t="shared" si="6"/>
        <v>0.42</v>
      </c>
      <c r="N7" s="30">
        <v>117</v>
      </c>
      <c r="O7" s="35">
        <f t="shared" ref="O7:P7" si="15">D7/7</f>
        <v>3</v>
      </c>
      <c r="P7" s="35">
        <f t="shared" si="15"/>
        <v>0</v>
      </c>
      <c r="Q7" s="30">
        <f t="shared" si="8"/>
        <v>39</v>
      </c>
      <c r="R7" s="30"/>
      <c r="S7" s="36">
        <v>0.82598607888631004</v>
      </c>
      <c r="T7" s="29">
        <v>0</v>
      </c>
      <c r="U7" s="37" t="s">
        <v>33</v>
      </c>
      <c r="V7" s="38" t="s">
        <v>36</v>
      </c>
      <c r="W7" s="29">
        <v>8</v>
      </c>
      <c r="X7" s="39">
        <f t="shared" si="9"/>
        <v>0.38095238095238093</v>
      </c>
      <c r="Y7" s="40">
        <f t="shared" si="10"/>
        <v>6.653999999999999</v>
      </c>
      <c r="Z7" s="29">
        <v>2</v>
      </c>
      <c r="AA7" s="29" t="s">
        <v>55</v>
      </c>
      <c r="AB7" s="41">
        <f t="shared" si="11"/>
        <v>-0.69</v>
      </c>
      <c r="AC7" s="42">
        <v>5.9650838541666668E-2</v>
      </c>
      <c r="AD7" s="40">
        <f t="shared" si="12"/>
        <v>-1.7286813009374997</v>
      </c>
      <c r="AE7" s="40">
        <v>-4.9000000000000004</v>
      </c>
      <c r="AF7" s="40">
        <v>-4.7139816524216522</v>
      </c>
      <c r="AG7" s="40">
        <v>-14</v>
      </c>
    </row>
    <row r="8" spans="1:33" ht="15.75" customHeight="1" x14ac:dyDescent="0.2">
      <c r="A8" s="29" t="s">
        <v>38</v>
      </c>
      <c r="B8" s="29" t="s">
        <v>240</v>
      </c>
      <c r="C8" s="16">
        <f t="shared" si="4"/>
        <v>15.990000000000006</v>
      </c>
      <c r="D8" s="30">
        <v>26</v>
      </c>
      <c r="E8" s="30">
        <v>2</v>
      </c>
      <c r="F8" s="31">
        <v>415.74000000000012</v>
      </c>
      <c r="G8" s="31">
        <v>-35.67</v>
      </c>
      <c r="H8" s="32">
        <f t="shared" si="1"/>
        <v>8.5798816568047317E-2</v>
      </c>
      <c r="I8" s="32">
        <f t="shared" si="2"/>
        <v>0.10994546570723303</v>
      </c>
      <c r="J8" s="33">
        <f t="shared" si="5"/>
        <v>45.708727913125074</v>
      </c>
      <c r="K8" s="33">
        <f t="shared" si="3"/>
        <v>1.7580279966586567</v>
      </c>
      <c r="L8" s="30">
        <v>50</v>
      </c>
      <c r="M8" s="34">
        <f t="shared" si="6"/>
        <v>0.52</v>
      </c>
      <c r="N8" s="30">
        <v>94</v>
      </c>
      <c r="O8" s="35">
        <f t="shared" ref="O8:P8" si="16">D8/7</f>
        <v>3.7142857142857144</v>
      </c>
      <c r="P8" s="35">
        <f t="shared" si="16"/>
        <v>0.2857142857142857</v>
      </c>
      <c r="Q8" s="30">
        <f t="shared" si="8"/>
        <v>23</v>
      </c>
      <c r="R8" s="30"/>
      <c r="S8" s="36">
        <v>0.93969849246231096</v>
      </c>
      <c r="T8" s="29">
        <v>0</v>
      </c>
      <c r="U8" s="37" t="s">
        <v>33</v>
      </c>
      <c r="V8" s="38" t="s">
        <v>33</v>
      </c>
      <c r="W8" s="29">
        <v>6</v>
      </c>
      <c r="X8" s="39">
        <f t="shared" si="9"/>
        <v>0.23076923076923078</v>
      </c>
      <c r="Y8" s="40">
        <f t="shared" si="10"/>
        <v>5.9450000000000003</v>
      </c>
      <c r="Z8" s="29">
        <v>0</v>
      </c>
      <c r="AA8" s="29" t="s">
        <v>55</v>
      </c>
      <c r="AB8" s="41">
        <f t="shared" si="11"/>
        <v>-0.69</v>
      </c>
      <c r="AC8" s="42">
        <v>5.9650838541666668E-2</v>
      </c>
      <c r="AD8" s="40">
        <f t="shared" si="12"/>
        <v>-2.1402720868749996</v>
      </c>
      <c r="AE8" s="40">
        <v>-4.9000000000000004</v>
      </c>
      <c r="AF8" s="40">
        <v>-4.71</v>
      </c>
      <c r="AG8" s="40">
        <v>-20</v>
      </c>
    </row>
    <row r="9" spans="1:33" ht="15.75" customHeight="1" x14ac:dyDescent="0.2">
      <c r="A9" s="29" t="s">
        <v>39</v>
      </c>
      <c r="B9" s="29"/>
      <c r="C9" s="16">
        <f t="shared" si="4"/>
        <v>16.411052631578947</v>
      </c>
      <c r="D9" s="30">
        <v>19</v>
      </c>
      <c r="E9" s="30">
        <v>0</v>
      </c>
      <c r="F9" s="31">
        <v>311.81</v>
      </c>
      <c r="G9" s="31">
        <v>-5.61</v>
      </c>
      <c r="H9" s="32">
        <f t="shared" si="1"/>
        <v>1.7991725730412751E-2</v>
      </c>
      <c r="I9" s="32">
        <f t="shared" si="2"/>
        <v>0.23638591795040431</v>
      </c>
      <c r="J9" s="33">
        <f t="shared" si="5"/>
        <v>73.707493076115568</v>
      </c>
      <c r="K9" s="33">
        <f t="shared" si="3"/>
        <v>3.8793417408481878</v>
      </c>
      <c r="L9" s="30">
        <v>45</v>
      </c>
      <c r="M9" s="34">
        <f t="shared" si="6"/>
        <v>0.42222222222222222</v>
      </c>
      <c r="N9" s="30">
        <v>68</v>
      </c>
      <c r="O9" s="35">
        <f t="shared" ref="O9:P9" si="17">D9/7</f>
        <v>2.7142857142857144</v>
      </c>
      <c r="P9" s="35">
        <f t="shared" si="17"/>
        <v>0</v>
      </c>
      <c r="Q9" s="30">
        <f t="shared" si="8"/>
        <v>25</v>
      </c>
      <c r="R9" s="30"/>
      <c r="S9" s="36">
        <v>1.1350613915416099</v>
      </c>
      <c r="T9" s="29">
        <v>0</v>
      </c>
      <c r="U9" s="37" t="s">
        <v>33</v>
      </c>
      <c r="V9" s="38" t="s">
        <v>33</v>
      </c>
      <c r="W9" s="29">
        <v>4</v>
      </c>
      <c r="X9" s="39">
        <f t="shared" si="9"/>
        <v>0.21052631578947367</v>
      </c>
      <c r="Y9" s="40">
        <f t="shared" si="10"/>
        <v>1.1220000000000001</v>
      </c>
      <c r="Z9" s="29">
        <v>1</v>
      </c>
      <c r="AA9" s="29" t="s">
        <v>55</v>
      </c>
      <c r="AB9" s="41">
        <f t="shared" si="11"/>
        <v>-0.69</v>
      </c>
      <c r="AC9" s="42">
        <v>5.9650838541666668E-2</v>
      </c>
      <c r="AD9" s="40">
        <f t="shared" si="12"/>
        <v>-1.5640449865624999</v>
      </c>
      <c r="AE9" s="40">
        <v>-4.9000000000000004</v>
      </c>
      <c r="AF9" s="40">
        <v>-4.7924716809116799</v>
      </c>
      <c r="AG9" s="40">
        <v>0</v>
      </c>
    </row>
    <row r="10" spans="1:33" ht="15.75" customHeight="1" x14ac:dyDescent="0.2">
      <c r="A10" s="29" t="s">
        <v>40</v>
      </c>
      <c r="B10" s="29" t="s">
        <v>80</v>
      </c>
      <c r="C10" s="16">
        <f t="shared" si="4"/>
        <v>17.114999999999998</v>
      </c>
      <c r="D10" s="30">
        <v>8</v>
      </c>
      <c r="E10" s="30">
        <v>0</v>
      </c>
      <c r="F10" s="31">
        <v>136.91999999999999</v>
      </c>
      <c r="G10" s="31">
        <v>0</v>
      </c>
      <c r="H10" s="32">
        <f t="shared" si="1"/>
        <v>0</v>
      </c>
      <c r="I10" s="32">
        <f t="shared" si="2"/>
        <v>0.27887584936610099</v>
      </c>
      <c r="J10" s="33">
        <f t="shared" si="5"/>
        <v>38.183681295206547</v>
      </c>
      <c r="K10" s="33">
        <f t="shared" si="3"/>
        <v>4.7729601619008184</v>
      </c>
      <c r="L10" s="30">
        <v>20</v>
      </c>
      <c r="M10" s="34">
        <f t="shared" si="6"/>
        <v>0.4</v>
      </c>
      <c r="N10" s="30">
        <v>62</v>
      </c>
      <c r="O10" s="35">
        <f t="shared" ref="O10:P10" si="18">D10/7</f>
        <v>1.1428571428571428</v>
      </c>
      <c r="P10" s="35">
        <f t="shared" si="18"/>
        <v>0</v>
      </c>
      <c r="Q10" s="30">
        <f t="shared" si="8"/>
        <v>54</v>
      </c>
      <c r="R10" s="30"/>
      <c r="S10" s="36">
        <v>1.17612809315866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55</v>
      </c>
      <c r="AB10" s="41">
        <f t="shared" si="11"/>
        <v>-0.69</v>
      </c>
      <c r="AC10" s="42">
        <v>5.9650838541666668E-2</v>
      </c>
      <c r="AD10" s="40">
        <f t="shared" si="12"/>
        <v>-0.65854525749999993</v>
      </c>
      <c r="AE10" s="40">
        <v>-4.9000000000000004</v>
      </c>
      <c r="AF10" s="40">
        <v>-4.7924716809116799</v>
      </c>
      <c r="AG10" s="40">
        <v>0</v>
      </c>
    </row>
    <row r="11" spans="1:33" ht="15.75" customHeight="1" x14ac:dyDescent="0.2">
      <c r="A11" s="29" t="s">
        <v>41</v>
      </c>
      <c r="B11" s="29" t="s">
        <v>80</v>
      </c>
      <c r="C11" s="16">
        <f t="shared" si="4"/>
        <v>16.989999999999998</v>
      </c>
      <c r="D11" s="30">
        <v>9</v>
      </c>
      <c r="E11" s="30">
        <v>0</v>
      </c>
      <c r="F11" s="31">
        <v>152.91</v>
      </c>
      <c r="G11" s="31">
        <v>0</v>
      </c>
      <c r="H11" s="32">
        <f t="shared" si="1"/>
        <v>0</v>
      </c>
      <c r="I11" s="32">
        <f t="shared" si="2"/>
        <v>0.27467393536791174</v>
      </c>
      <c r="J11" s="33">
        <f t="shared" si="5"/>
        <v>42.000391457107384</v>
      </c>
      <c r="K11" s="33">
        <f t="shared" si="3"/>
        <v>4.66671016190082</v>
      </c>
      <c r="L11" s="30">
        <v>15</v>
      </c>
      <c r="M11" s="34">
        <f t="shared" si="6"/>
        <v>0.6</v>
      </c>
      <c r="N11" s="30">
        <v>50</v>
      </c>
      <c r="O11" s="35">
        <f t="shared" ref="O11:P11" si="19">D11/7</f>
        <v>1.2857142857142858</v>
      </c>
      <c r="P11" s="35">
        <f t="shared" si="19"/>
        <v>0</v>
      </c>
      <c r="Q11" s="30">
        <f t="shared" si="8"/>
        <v>38</v>
      </c>
      <c r="R11" s="30"/>
      <c r="S11" s="36">
        <v>1.2168284789643999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55</v>
      </c>
      <c r="AB11" s="41">
        <f t="shared" si="11"/>
        <v>-0.69</v>
      </c>
      <c r="AC11" s="42">
        <v>5.9650838541666668E-2</v>
      </c>
      <c r="AD11" s="40">
        <f t="shared" si="12"/>
        <v>-0.74086341468749994</v>
      </c>
      <c r="AE11" s="40">
        <v>-4.9000000000000004</v>
      </c>
      <c r="AF11" s="40">
        <v>-4.7924716809116799</v>
      </c>
      <c r="AG11" s="40">
        <v>0</v>
      </c>
    </row>
    <row r="12" spans="1:33" ht="15.75" customHeight="1" x14ac:dyDescent="0.2">
      <c r="A12" s="29" t="s">
        <v>42</v>
      </c>
      <c r="B12" s="29" t="s">
        <v>80</v>
      </c>
      <c r="C12" s="16">
        <f t="shared" si="4"/>
        <v>16.990000000000002</v>
      </c>
      <c r="D12" s="30">
        <v>11</v>
      </c>
      <c r="E12" s="30">
        <v>0</v>
      </c>
      <c r="F12" s="31">
        <v>186.89000000000001</v>
      </c>
      <c r="G12" s="31">
        <v>0</v>
      </c>
      <c r="H12" s="32">
        <f t="shared" si="1"/>
        <v>0</v>
      </c>
      <c r="I12" s="32">
        <f t="shared" si="2"/>
        <v>0.27467393536791174</v>
      </c>
      <c r="J12" s="33">
        <f t="shared" si="5"/>
        <v>51.333811780909031</v>
      </c>
      <c r="K12" s="33">
        <f t="shared" si="3"/>
        <v>4.6667101619008209</v>
      </c>
      <c r="L12" s="30">
        <v>14</v>
      </c>
      <c r="M12" s="34">
        <f t="shared" si="6"/>
        <v>0.7857142857142857</v>
      </c>
      <c r="N12" s="30">
        <v>39</v>
      </c>
      <c r="O12" s="35">
        <f t="shared" ref="O12:P12" si="20">D12/7</f>
        <v>1.5714285714285714</v>
      </c>
      <c r="P12" s="35">
        <f t="shared" si="20"/>
        <v>0</v>
      </c>
      <c r="Q12" s="30">
        <f t="shared" si="8"/>
        <v>24</v>
      </c>
      <c r="R12" s="30"/>
      <c r="S12" s="36">
        <v>1.2907801418439699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55</v>
      </c>
      <c r="AB12" s="41">
        <f t="shared" si="11"/>
        <v>-0.69</v>
      </c>
      <c r="AC12" s="42">
        <v>5.9650838541666668E-2</v>
      </c>
      <c r="AD12" s="40">
        <f t="shared" si="12"/>
        <v>-0.90549972906249987</v>
      </c>
      <c r="AE12" s="40">
        <v>-4.9000000000000004</v>
      </c>
      <c r="AF12" s="40">
        <v>-4.7924716809116799</v>
      </c>
      <c r="AG12" s="40">
        <v>0</v>
      </c>
    </row>
    <row r="13" spans="1:33" ht="15.75" customHeight="1" x14ac:dyDescent="0.2">
      <c r="A13" s="29" t="s">
        <v>43</v>
      </c>
      <c r="B13" s="29" t="s">
        <v>80</v>
      </c>
      <c r="C13" s="16">
        <f t="shared" si="4"/>
        <v>16.989999999999998</v>
      </c>
      <c r="D13" s="30">
        <v>4</v>
      </c>
      <c r="E13" s="30">
        <v>1</v>
      </c>
      <c r="F13" s="33">
        <v>67.959999999999994</v>
      </c>
      <c r="G13" s="31">
        <v>0</v>
      </c>
      <c r="H13" s="32">
        <f t="shared" si="1"/>
        <v>0</v>
      </c>
      <c r="I13" s="32">
        <f t="shared" si="2"/>
        <v>0.27224247325428352</v>
      </c>
      <c r="J13" s="33">
        <f t="shared" si="5"/>
        <v>18.501598482361107</v>
      </c>
      <c r="K13" s="33">
        <f t="shared" si="3"/>
        <v>4.6253996205902768</v>
      </c>
      <c r="L13" s="30">
        <v>10</v>
      </c>
      <c r="M13" s="34">
        <f t="shared" si="6"/>
        <v>0.4</v>
      </c>
      <c r="N13" s="30">
        <v>34</v>
      </c>
      <c r="O13" s="35">
        <f t="shared" ref="O13:P13" si="21">D13/7</f>
        <v>0.5714285714285714</v>
      </c>
      <c r="P13" s="35">
        <f t="shared" si="21"/>
        <v>0.14285714285714285</v>
      </c>
      <c r="Q13" s="30">
        <f t="shared" si="8"/>
        <v>47</v>
      </c>
      <c r="R13" s="30"/>
      <c r="S13" s="36">
        <v>1.32841328413284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55</v>
      </c>
      <c r="AB13" s="41">
        <f t="shared" si="11"/>
        <v>-0.69</v>
      </c>
      <c r="AC13" s="42">
        <v>5.9650838541666668E-2</v>
      </c>
      <c r="AD13" s="40">
        <f t="shared" si="12"/>
        <v>-0.32927262874999996</v>
      </c>
      <c r="AE13" s="40">
        <v>-4.9000000000000004</v>
      </c>
      <c r="AF13" s="40">
        <v>-4.8337822222222204</v>
      </c>
      <c r="AG13" s="40">
        <v>0</v>
      </c>
    </row>
    <row r="14" spans="1:33" ht="15.75" customHeight="1" x14ac:dyDescent="0.2">
      <c r="A14" s="29" t="s">
        <v>44</v>
      </c>
      <c r="B14" s="29" t="s">
        <v>241</v>
      </c>
      <c r="C14" s="16">
        <f t="shared" si="4"/>
        <v>16.990000000000002</v>
      </c>
      <c r="D14" s="30">
        <v>27</v>
      </c>
      <c r="E14" s="30">
        <v>0</v>
      </c>
      <c r="F14" s="33">
        <v>458.73</v>
      </c>
      <c r="G14" s="31">
        <v>0</v>
      </c>
      <c r="H14" s="32">
        <f t="shared" si="1"/>
        <v>0</v>
      </c>
      <c r="I14" s="32">
        <f t="shared" si="2"/>
        <v>0.27224247325428369</v>
      </c>
      <c r="J14" s="33">
        <f t="shared" si="5"/>
        <v>124.88578975593757</v>
      </c>
      <c r="K14" s="33">
        <f t="shared" si="3"/>
        <v>4.6253996205902803</v>
      </c>
      <c r="L14" s="30">
        <v>22</v>
      </c>
      <c r="M14" s="34">
        <f t="shared" si="6"/>
        <v>1.2272727272727273</v>
      </c>
      <c r="N14" s="30">
        <v>7</v>
      </c>
      <c r="O14" s="35">
        <f t="shared" ref="O14:P14" si="22">D14/7</f>
        <v>3.8571428571428572</v>
      </c>
      <c r="P14" s="35">
        <f t="shared" si="22"/>
        <v>0</v>
      </c>
      <c r="Q14" s="30">
        <f t="shared" si="8"/>
        <v>1</v>
      </c>
      <c r="R14" s="30"/>
      <c r="S14" s="36">
        <v>1.7155756207674899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55</v>
      </c>
      <c r="AB14" s="41">
        <f t="shared" si="11"/>
        <v>-0.69</v>
      </c>
      <c r="AC14" s="42">
        <v>5.9650838541666668E-2</v>
      </c>
      <c r="AD14" s="40">
        <f t="shared" si="12"/>
        <v>-2.2225902440624998</v>
      </c>
      <c r="AE14" s="40">
        <v>-4.9000000000000004</v>
      </c>
      <c r="AF14" s="40">
        <v>-4.8337822222222204</v>
      </c>
      <c r="AG14" s="40">
        <v>0</v>
      </c>
    </row>
    <row r="15" spans="1:33" ht="15.75" customHeight="1" x14ac:dyDescent="0.2">
      <c r="A15" s="29" t="s">
        <v>45</v>
      </c>
      <c r="B15" s="29"/>
      <c r="C15" s="16">
        <f t="shared" si="4"/>
        <v>16.989999999999998</v>
      </c>
      <c r="D15" s="30">
        <v>6</v>
      </c>
      <c r="E15" s="30">
        <v>0</v>
      </c>
      <c r="F15" s="33">
        <v>101.94</v>
      </c>
      <c r="G15" s="31">
        <v>-0.08</v>
      </c>
      <c r="H15" s="32">
        <f t="shared" si="1"/>
        <v>7.8477535805375714E-4</v>
      </c>
      <c r="I15" s="32">
        <f t="shared" si="2"/>
        <v>0.27145769789622987</v>
      </c>
      <c r="J15" s="33">
        <f t="shared" si="5"/>
        <v>27.672397723541675</v>
      </c>
      <c r="K15" s="33">
        <f t="shared" si="3"/>
        <v>4.6120662872569458</v>
      </c>
      <c r="L15" s="30">
        <v>17</v>
      </c>
      <c r="M15" s="34">
        <f t="shared" si="6"/>
        <v>0.35294117647058826</v>
      </c>
      <c r="N15" s="30">
        <v>0</v>
      </c>
      <c r="O15" s="35">
        <f t="shared" ref="O15:P15" si="23">D15/7</f>
        <v>0.8571428571428571</v>
      </c>
      <c r="P15" s="35">
        <f t="shared" si="23"/>
        <v>0</v>
      </c>
      <c r="Q15" s="30">
        <f t="shared" si="8"/>
        <v>0</v>
      </c>
      <c r="R15" s="30"/>
      <c r="S15" s="36">
        <v>1.9896373056994801</v>
      </c>
      <c r="T15" s="29">
        <v>0</v>
      </c>
      <c r="U15" s="37" t="s">
        <v>33</v>
      </c>
      <c r="V15" s="38" t="s">
        <v>33</v>
      </c>
      <c r="W15" s="29">
        <v>2</v>
      </c>
      <c r="X15" s="39">
        <f t="shared" si="9"/>
        <v>0.33333333333333331</v>
      </c>
      <c r="Y15" s="40">
        <f t="shared" si="10"/>
        <v>0.04</v>
      </c>
      <c r="Z15" s="29">
        <v>0</v>
      </c>
      <c r="AA15" s="29" t="s">
        <v>55</v>
      </c>
      <c r="AB15" s="41">
        <f t="shared" si="11"/>
        <v>-0.69</v>
      </c>
      <c r="AC15" s="42">
        <v>5.9650838541666668E-2</v>
      </c>
      <c r="AD15" s="40">
        <f t="shared" si="12"/>
        <v>-0.49390894312499994</v>
      </c>
      <c r="AE15" s="40">
        <v>-4.9000000000000004</v>
      </c>
      <c r="AF15" s="40">
        <v>-4.8337822222222204</v>
      </c>
      <c r="AG15" s="40">
        <v>0</v>
      </c>
    </row>
    <row r="16" spans="1:33" ht="15.75" customHeight="1" x14ac:dyDescent="0.2">
      <c r="A16" s="29" t="s">
        <v>46</v>
      </c>
      <c r="B16" s="29" t="s">
        <v>214</v>
      </c>
      <c r="C16" s="16">
        <f t="shared" si="4"/>
        <v>16.989999999999998</v>
      </c>
      <c r="D16" s="30">
        <v>6</v>
      </c>
      <c r="E16" s="30">
        <v>0</v>
      </c>
      <c r="F16" s="33">
        <v>101.93999999999998</v>
      </c>
      <c r="G16" s="31">
        <v>-0.08</v>
      </c>
      <c r="H16" s="32">
        <f t="shared" si="1"/>
        <v>7.8477535805375725E-4</v>
      </c>
      <c r="I16" s="32">
        <f t="shared" si="2"/>
        <v>0.27145769789622981</v>
      </c>
      <c r="J16" s="33">
        <f t="shared" si="5"/>
        <v>27.67239772354166</v>
      </c>
      <c r="K16" s="33">
        <f t="shared" si="3"/>
        <v>4.6120662872569431</v>
      </c>
      <c r="L16" s="30">
        <v>9</v>
      </c>
      <c r="M16" s="34">
        <f t="shared" si="6"/>
        <v>0.66666666666666663</v>
      </c>
      <c r="N16" s="30">
        <v>2</v>
      </c>
      <c r="O16" s="35">
        <f t="shared" ref="O16:P16" si="24">D16/7</f>
        <v>0.8571428571428571</v>
      </c>
      <c r="P16" s="35">
        <f t="shared" si="24"/>
        <v>0</v>
      </c>
      <c r="Q16" s="30">
        <f t="shared" si="8"/>
        <v>2</v>
      </c>
      <c r="R16" s="30"/>
      <c r="S16" s="36">
        <v>2.1076487252124601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55</v>
      </c>
      <c r="AB16" s="41">
        <f t="shared" si="11"/>
        <v>-0.69</v>
      </c>
      <c r="AC16" s="42">
        <v>5.9650838541666668E-2</v>
      </c>
      <c r="AD16" s="40">
        <f t="shared" si="12"/>
        <v>-0.49390894312499994</v>
      </c>
      <c r="AE16" s="40">
        <v>-4.9000000000000004</v>
      </c>
      <c r="AF16" s="40">
        <v>-4.8337822222222204</v>
      </c>
      <c r="AG16" s="40">
        <v>0</v>
      </c>
    </row>
    <row r="17" spans="1:33" ht="15.75" customHeight="1" x14ac:dyDescent="0.2">
      <c r="A17" s="29" t="s">
        <v>47</v>
      </c>
      <c r="B17" s="29" t="s">
        <v>214</v>
      </c>
      <c r="C17" s="16">
        <f t="shared" si="4"/>
        <v>16.989999999999998</v>
      </c>
      <c r="D17" s="30">
        <v>3</v>
      </c>
      <c r="E17" s="30">
        <v>0</v>
      </c>
      <c r="F17" s="33">
        <v>50.97</v>
      </c>
      <c r="G17" s="31">
        <v>0</v>
      </c>
      <c r="H17" s="32">
        <f t="shared" si="1"/>
        <v>0</v>
      </c>
      <c r="I17" s="32">
        <f t="shared" si="2"/>
        <v>0.27224247325428363</v>
      </c>
      <c r="J17" s="33">
        <f t="shared" si="5"/>
        <v>13.876198861770837</v>
      </c>
      <c r="K17" s="33">
        <f t="shared" si="3"/>
        <v>4.6253996205902785</v>
      </c>
      <c r="L17" s="30">
        <v>13</v>
      </c>
      <c r="M17" s="34">
        <f t="shared" si="6"/>
        <v>0.23076923076923078</v>
      </c>
      <c r="N17" s="30">
        <v>4</v>
      </c>
      <c r="O17" s="35">
        <f t="shared" ref="O17:P17" si="25">D17/7</f>
        <v>0.42857142857142855</v>
      </c>
      <c r="P17" s="35">
        <f t="shared" si="25"/>
        <v>0</v>
      </c>
      <c r="Q17" s="30">
        <f t="shared" si="8"/>
        <v>9</v>
      </c>
      <c r="R17" s="30"/>
      <c r="S17" s="36">
        <v>2.3483870967741902</v>
      </c>
      <c r="T17" s="29">
        <v>234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55</v>
      </c>
      <c r="AB17" s="41">
        <f t="shared" si="11"/>
        <v>-0.69</v>
      </c>
      <c r="AC17" s="42">
        <v>5.9650838541666668E-2</v>
      </c>
      <c r="AD17" s="40">
        <f t="shared" si="12"/>
        <v>-0.24695447156249997</v>
      </c>
      <c r="AE17" s="40">
        <v>-4.9000000000000004</v>
      </c>
      <c r="AF17" s="40">
        <v>-4.8337822222222204</v>
      </c>
      <c r="AG17" s="40">
        <v>0</v>
      </c>
    </row>
    <row r="18" spans="1:33" ht="15.75" customHeight="1" x14ac:dyDescent="0.2">
      <c r="A18" s="29" t="s">
        <v>48</v>
      </c>
      <c r="B18" s="29" t="s">
        <v>72</v>
      </c>
      <c r="C18" s="16">
        <f t="shared" si="4"/>
        <v>16.989999999999998</v>
      </c>
      <c r="D18" s="30">
        <v>3</v>
      </c>
      <c r="E18" s="30">
        <v>0</v>
      </c>
      <c r="F18" s="33">
        <v>50.97</v>
      </c>
      <c r="G18" s="31">
        <v>0</v>
      </c>
      <c r="H18" s="32">
        <f t="shared" si="1"/>
        <v>0</v>
      </c>
      <c r="I18" s="32">
        <f t="shared" si="2"/>
        <v>0.27224247325428363</v>
      </c>
      <c r="J18" s="33">
        <f t="shared" si="5"/>
        <v>13.876198861770837</v>
      </c>
      <c r="K18" s="33">
        <f t="shared" si="3"/>
        <v>4.6253996205902785</v>
      </c>
      <c r="L18" s="30">
        <v>10</v>
      </c>
      <c r="M18" s="34">
        <f t="shared" si="6"/>
        <v>0.3</v>
      </c>
      <c r="N18" s="30">
        <v>0</v>
      </c>
      <c r="O18" s="35">
        <f t="shared" ref="O18:P18" si="26">D18/7</f>
        <v>0.42857142857142855</v>
      </c>
      <c r="P18" s="35">
        <f t="shared" si="26"/>
        <v>0</v>
      </c>
      <c r="Q18" s="30">
        <f t="shared" si="8"/>
        <v>0</v>
      </c>
      <c r="R18" s="30"/>
      <c r="S18" s="36" t="e">
        <v>#N/A</v>
      </c>
      <c r="T18" s="29">
        <v>234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55</v>
      </c>
      <c r="AB18" s="41">
        <f t="shared" si="11"/>
        <v>-0.69</v>
      </c>
      <c r="AC18" s="42">
        <v>5.9650838541666668E-2</v>
      </c>
      <c r="AD18" s="40">
        <f t="shared" si="12"/>
        <v>-0.24695447156249997</v>
      </c>
      <c r="AE18" s="40">
        <v>-4.9000000000000004</v>
      </c>
      <c r="AF18" s="40">
        <v>-4.8337822222222204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234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-4.8337822222222222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234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-4.8337822222222222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1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>
        <v>2.9041095890410902</v>
      </c>
      <c r="T21" s="29">
        <v>234</v>
      </c>
      <c r="U21" s="37">
        <v>90</v>
      </c>
      <c r="V21" s="38" t="s">
        <v>242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-4.8337822222222222</v>
      </c>
      <c r="AG21" s="40">
        <v>0</v>
      </c>
    </row>
    <row r="22" spans="1:33" ht="15.75" customHeight="1" x14ac:dyDescent="0.2">
      <c r="A22" s="29" t="s">
        <v>52</v>
      </c>
      <c r="B22" s="29"/>
      <c r="C22" s="16">
        <f t="shared" si="4"/>
        <v>16.989999999999998</v>
      </c>
      <c r="D22" s="30">
        <v>1</v>
      </c>
      <c r="E22" s="30">
        <v>0</v>
      </c>
      <c r="F22" s="31">
        <v>16.989999999999998</v>
      </c>
      <c r="G22" s="31">
        <v>0</v>
      </c>
      <c r="H22" s="32">
        <f t="shared" si="1"/>
        <v>0</v>
      </c>
      <c r="I22" s="32">
        <f t="shared" si="2"/>
        <v>0.27224247325428341</v>
      </c>
      <c r="J22" s="33">
        <f t="shared" si="5"/>
        <v>4.625399620590275</v>
      </c>
      <c r="K22" s="33">
        <f t="shared" si="3"/>
        <v>4.625399620590275</v>
      </c>
      <c r="L22" s="30">
        <v>1</v>
      </c>
      <c r="M22" s="34">
        <f t="shared" si="6"/>
        <v>1</v>
      </c>
      <c r="N22" s="30">
        <v>0</v>
      </c>
      <c r="O22" s="35">
        <f t="shared" ref="O22:P22" si="30">D22/7</f>
        <v>0.14285714285714285</v>
      </c>
      <c r="P22" s="35">
        <f t="shared" si="30"/>
        <v>0</v>
      </c>
      <c r="Q22" s="30">
        <f t="shared" si="8"/>
        <v>0</v>
      </c>
      <c r="R22" s="30"/>
      <c r="S22" s="36" t="e">
        <v>#N/A</v>
      </c>
      <c r="T22" s="29">
        <v>234</v>
      </c>
      <c r="U22" s="37">
        <v>90</v>
      </c>
      <c r="V22" s="38" t="s">
        <v>242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55</v>
      </c>
      <c r="AB22" s="41">
        <f t="shared" si="11"/>
        <v>-0.69</v>
      </c>
      <c r="AC22" s="42">
        <v>5.9650838541666668E-2</v>
      </c>
      <c r="AD22" s="40">
        <f t="shared" si="12"/>
        <v>-8.2318157187499991E-2</v>
      </c>
      <c r="AE22" s="40">
        <v>-4.9000000000000004</v>
      </c>
      <c r="AF22" s="40">
        <v>-4.8337822222222222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234</v>
      </c>
      <c r="U23" s="37" t="s">
        <v>33</v>
      </c>
      <c r="V23" s="38" t="s">
        <v>243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55</v>
      </c>
      <c r="AB23" s="41">
        <f t="shared" si="11"/>
        <v>-0.69</v>
      </c>
      <c r="AC23" s="42">
        <v>5.9650838541666668E-2</v>
      </c>
      <c r="AD23" s="40">
        <f t="shared" si="12"/>
        <v>0</v>
      </c>
      <c r="AE23" s="40">
        <v>-4.9000000000000004</v>
      </c>
      <c r="AF23" s="40">
        <v>-4.8337822222222222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234</v>
      </c>
      <c r="U24" s="37" t="s">
        <v>33</v>
      </c>
      <c r="V24" s="38" t="s">
        <v>243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5.9650838541666668E-2</v>
      </c>
      <c r="AD24" s="40">
        <f t="shared" si="12"/>
        <v>0</v>
      </c>
      <c r="AE24" s="40">
        <v>-4.9000000000000004</v>
      </c>
      <c r="AF24" s="40">
        <v>-4.8337822222222222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234</v>
      </c>
      <c r="U25" s="37" t="s">
        <v>33</v>
      </c>
      <c r="V25" s="38" t="s">
        <v>244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5.9650838541666668E-2</v>
      </c>
      <c r="AD25" s="40">
        <f t="shared" si="12"/>
        <v>0</v>
      </c>
      <c r="AE25" s="40">
        <v>-4.9000000000000004</v>
      </c>
      <c r="AF25" s="40">
        <v>-4.83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144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5.9650838541666668E-2</v>
      </c>
      <c r="AD26" s="40">
        <f t="shared" si="12"/>
        <v>0</v>
      </c>
      <c r="AE26" s="26">
        <v>-4.9000000000000004</v>
      </c>
      <c r="AF26" s="26">
        <v>-4.8337822222222204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144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5.9650838541666668E-2</v>
      </c>
      <c r="AD27" s="40">
        <f t="shared" si="12"/>
        <v>0</v>
      </c>
      <c r="AE27" s="26">
        <v>-4.9000000000000004</v>
      </c>
      <c r="AF27" s="26">
        <v>-4.8337822222222204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144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5.9650838541666668E-2</v>
      </c>
      <c r="AD28" s="40">
        <f t="shared" si="12"/>
        <v>0</v>
      </c>
      <c r="AE28" s="26">
        <v>-4.9000000000000004</v>
      </c>
      <c r="AF28" s="26">
        <v>-4.8337822222222204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144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5.9650838541666668E-2</v>
      </c>
      <c r="AD29" s="40">
        <f t="shared" si="12"/>
        <v>0</v>
      </c>
      <c r="AE29" s="40">
        <v>-4.9000000000000004</v>
      </c>
      <c r="AF29" s="26">
        <v>-4.8337822222222204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144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5.9650838541666668E-2</v>
      </c>
      <c r="AD30" s="40">
        <f t="shared" si="12"/>
        <v>0</v>
      </c>
      <c r="AE30" s="26">
        <v>-4.9000000000000004</v>
      </c>
      <c r="AF30" s="26">
        <v>-4.6944731199999996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126</v>
      </c>
      <c r="U31" s="23">
        <v>108</v>
      </c>
      <c r="V31" s="1" t="s">
        <v>245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5.9650838541666668E-2</v>
      </c>
      <c r="AD31" s="40">
        <f t="shared" si="12"/>
        <v>0</v>
      </c>
      <c r="AE31" s="44">
        <v>-4.9000000000000004</v>
      </c>
      <c r="AF31" s="44">
        <v>-4.6944731199999996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>
        <f ca="1">IFERROR(__xludf.DUMMYFUNCTION("IFERROR(VLOOKUP($B$2,IMPORTRANGE(""https://docs.google.com/spreadsheets/d/1KiWZV1ko8G7lnRucBRBd29jj3Be6ltMfljMDqzOkQmI/edit#gid=1381463014"",""Lookup!A:D""),4,FALSE),"""")"),126)</f>
        <v>126</v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AGL231  - 108 units 09/17")</f>
        <v>| AGL231  - 108 units 09/17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5.9650838541666668E-2</v>
      </c>
      <c r="AD32" s="40">
        <f t="shared" si="12"/>
        <v>0</v>
      </c>
      <c r="AE32" s="26">
        <v>-4.9000000000000004</v>
      </c>
      <c r="AF32" s="26">
        <v>-4.6944731199999996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3:19" ht="15.75" customHeight="1" x14ac:dyDescent="0.2"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</row>
    <row r="66" spans="3:19" ht="15.75" customHeight="1" x14ac:dyDescent="0.2"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</row>
    <row r="67" spans="3:19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3:19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3:19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3:19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3:19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3:19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3:19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3:19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3:19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3:19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3:19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3:19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3:19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3:19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3.8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Info!B1:BJ5000""),3,FALSE),"""")"),"Black Anti Slip Tape - 6 inch x 30 Foot, 80 Grit Non Slip Grip Tape")</f>
        <v>Black Anti Slip Tape - 6 inch x 30 Foot, 80 Grit Non Slip Grip Tape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Info!B1:BJ5000""),2,FALSE),"""")"),"B07NY9G481")</f>
        <v>B07NY9G481</v>
      </c>
      <c r="B2" s="3" t="s">
        <v>246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36" customHeight="1" x14ac:dyDescent="0.2">
      <c r="A3" s="56" t="s">
        <v>31</v>
      </c>
      <c r="B3" s="57"/>
      <c r="C3" s="4">
        <f>((AE32+AF32)/0.85)*-1</f>
        <v>13.225899623529413</v>
      </c>
      <c r="D3" s="5">
        <f>SUM(D4:D99692)</f>
        <v>0</v>
      </c>
      <c r="E3" s="5"/>
      <c r="F3" s="6">
        <f t="shared" ref="F3:G3" si="0">SUM(F4:F99692)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SUM(J4:J99692)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 - March
Discontinue - April
Discontinue - May
Discontinue - June
Discontinue - July
Discontinue - Aug
Discontinue - Sept
Discontinue - Oct
Discontinue - Nov
Discontinue - Dec
Discontinue - Jan
Discontinue - Feb")</f>
        <v>Discontinue - March
Discontinue - April
Discontinue - May
Discontinue - June
Discontinue - July
Discontinue - Aug
Discontinue - Sept
Discontinue - Oct
Discontinue - Nov
Discontinue - Dec
Discontinue - Jan
Discontinue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SUM(AD4:AD99692)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Info!B2:BZ3000""),37,FALSE)),"""")*-1"),-5.82201468)</f>
        <v>-5.8220146799999997</v>
      </c>
      <c r="AG3" s="6">
        <f>SUM(AG4:AG99692)</f>
        <v>0</v>
      </c>
    </row>
    <row r="4" spans="1:33" ht="15.75" customHeight="1" x14ac:dyDescent="0.2">
      <c r="A4" s="15" t="s">
        <v>32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-5.8512774786324799</v>
      </c>
      <c r="AG4" s="26">
        <v>0</v>
      </c>
    </row>
    <row r="5" spans="1:33" ht="15.75" customHeight="1" x14ac:dyDescent="0.2">
      <c r="A5" s="29" t="s">
        <v>34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-5.8512774786324799</v>
      </c>
      <c r="AG5" s="40">
        <v>0</v>
      </c>
    </row>
    <row r="6" spans="1:33" ht="15.75" customHeight="1" x14ac:dyDescent="0.2">
      <c r="A6" s="29" t="s">
        <v>35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-5.8512774786324799</v>
      </c>
      <c r="AG6" s="40">
        <v>0</v>
      </c>
    </row>
    <row r="7" spans="1:33" ht="15.75" customHeight="1" x14ac:dyDescent="0.2">
      <c r="A7" s="29" t="s">
        <v>37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-5.8512774786324799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-5.85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-5.96901252136752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-5.96901252136752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-5.96901252136752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-5.96901252136752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-6.03097833333333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-6.03097833333333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-6.03097833333333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-6.03097833333333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-6.03097833333333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-6.03097833333333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-6.0309783333333344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-6.0309783333333344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-6.0309783333333344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-6.0309783333333344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-6.0309783333333344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28">
        <v>8.6510666666666666E-2</v>
      </c>
      <c r="AD24" s="40">
        <f t="shared" si="12"/>
        <v>0</v>
      </c>
      <c r="AE24" s="26">
        <v>-5.42</v>
      </c>
      <c r="AF24" s="40">
        <v>-6.0309783333333344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8.6510666666666666E-2</v>
      </c>
      <c r="AD25" s="40">
        <f t="shared" si="12"/>
        <v>0</v>
      </c>
      <c r="AE25" s="40">
        <v>-5.42</v>
      </c>
      <c r="AF25" s="40">
        <v>-6.03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8.6510666666666666E-2</v>
      </c>
      <c r="AD26" s="40">
        <f t="shared" si="12"/>
        <v>0</v>
      </c>
      <c r="AE26" s="26">
        <v>-5.42</v>
      </c>
      <c r="AF26" s="26">
        <v>-6.03097833333333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8.6510666666666666E-2</v>
      </c>
      <c r="AD27" s="40">
        <f t="shared" si="12"/>
        <v>0</v>
      </c>
      <c r="AE27" s="26">
        <v>-5.42</v>
      </c>
      <c r="AF27" s="26">
        <v>-6.03097833333333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8.6510666666666666E-2</v>
      </c>
      <c r="AD28" s="40">
        <f t="shared" si="12"/>
        <v>0</v>
      </c>
      <c r="AE28" s="26">
        <v>-5.42</v>
      </c>
      <c r="AF28" s="26">
        <v>-6.03097833333333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8.6510666666666666E-2</v>
      </c>
      <c r="AD29" s="40">
        <f t="shared" si="12"/>
        <v>0</v>
      </c>
      <c r="AE29" s="40">
        <v>-5.42</v>
      </c>
      <c r="AF29" s="26">
        <v>-6.03097833333333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8.6510666666666666E-2</v>
      </c>
      <c r="AD30" s="40">
        <f t="shared" si="12"/>
        <v>0</v>
      </c>
      <c r="AE30" s="26">
        <v>-5.42</v>
      </c>
      <c r="AF30" s="26">
        <v>-5.8220146799999997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8.6510666666666666E-2</v>
      </c>
      <c r="AD31" s="40">
        <f t="shared" si="12"/>
        <v>0</v>
      </c>
      <c r="AE31" s="44">
        <v>-5.42</v>
      </c>
      <c r="AF31" s="44">
        <v>-5.8220146799999997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8.6510666666666666E-2</v>
      </c>
      <c r="AD32" s="40">
        <f t="shared" si="12"/>
        <v>0</v>
      </c>
      <c r="AE32" s="26">
        <v>-5.42</v>
      </c>
      <c r="AF32" s="26">
        <v>-5.8220146799999997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</row>
    <row r="65" spans="3:19" ht="15.75" customHeight="1" x14ac:dyDescent="0.2"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</row>
    <row r="66" spans="3:19" ht="15.75" customHeight="1" x14ac:dyDescent="0.2"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</row>
    <row r="67" spans="3:19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3:19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3:19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3:19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3:19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3:19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3:19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3:19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3:19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3:19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3:19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3:19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3:19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3:19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3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Info!B1:BJ5000""),3,FALSE),"""")"),"Clear Anti Slip Tape - 6 inch x 30 Foot, 80 Grit Non Slip Grip Tape")</f>
        <v>Clear Anti Slip Tape - 6 inch x 30 Foot, 80 Grit Non Slip Grip Tape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Info!B1:BJ5000""),2,FALSE),"""")"),"B07NZ7TP7Z")</f>
        <v>B07NZ7TP7Z</v>
      </c>
      <c r="B2" s="3" t="s">
        <v>247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36" customHeight="1" x14ac:dyDescent="0.2">
      <c r="A3" s="56" t="s">
        <v>31</v>
      </c>
      <c r="B3" s="57"/>
      <c r="C3" s="4">
        <f>((AE32+AF32)/0.85)*-1</f>
        <v>14.66083491764706</v>
      </c>
      <c r="D3" s="5">
        <f>SUM(D4:D99692)</f>
        <v>0</v>
      </c>
      <c r="E3" s="5"/>
      <c r="F3" s="6">
        <f t="shared" ref="F3:G3" si="0">SUM(F4:F99692)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SUM(J4:J99692)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 - March
Discontinue - April
Discontinue - May
Discontinue - June
Discontinue - July
Discontinue - Aug
Discontinue - Sept
Discontinue - Oct
Discontinue - Nov
Discontinue - Dec
Discontinue - Jan
Discontinue - Feb")</f>
        <v>Discontinue - March
Discontinue - April
Discontinue - May
Discontinue - June
Discontinue - July
Discontinue - Aug
Discontinue - Sept
Discontinue - Oct
Discontinue - Nov
Discontinue - Dec
Discontinue - Jan
Discontinue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SUM(AD4:AD99692)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Info!B2:BZ3000""),37,FALSE)),"""")*-1"),-7.04170968)</f>
        <v>-7.0417096800000003</v>
      </c>
      <c r="AG3" s="6">
        <f>SUM(AG4:AG99692)</f>
        <v>0</v>
      </c>
    </row>
    <row r="4" spans="1:33" ht="15.75" customHeight="1" x14ac:dyDescent="0.2">
      <c r="A4" s="15" t="s">
        <v>32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-7.0709724786324797</v>
      </c>
      <c r="AG4" s="26">
        <v>0</v>
      </c>
    </row>
    <row r="5" spans="1:33" ht="15.75" customHeight="1" x14ac:dyDescent="0.2">
      <c r="A5" s="29" t="s">
        <v>34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-7.0709724786324797</v>
      </c>
      <c r="AG5" s="40">
        <v>0</v>
      </c>
    </row>
    <row r="6" spans="1:33" ht="15.75" customHeight="1" x14ac:dyDescent="0.2">
      <c r="A6" s="29" t="s">
        <v>35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-7.0709724786324797</v>
      </c>
      <c r="AG6" s="40">
        <v>0</v>
      </c>
    </row>
    <row r="7" spans="1:33" ht="15.75" customHeight="1" x14ac:dyDescent="0.2">
      <c r="A7" s="29" t="s">
        <v>37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-7.0709724786324797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-7.07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-7.1887075213675198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-7.1887075213675198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-7.1887075213675198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-7.1887075213675198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-7.2506733333333298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-7.2506733333333298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-7.2506733333333298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-7.2506733333333298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-7.2506733333333298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-7.2506733333333298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-7.2506733333333342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-7.2506733333333342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-7.2506733333333342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-7.2506733333333342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-7.2506733333333342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28">
        <v>8.2026000000000002E-2</v>
      </c>
      <c r="AD24" s="40">
        <f t="shared" si="12"/>
        <v>0</v>
      </c>
      <c r="AE24" s="26">
        <v>-5.42</v>
      </c>
      <c r="AF24" s="40">
        <v>-7.2506733333333342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8.2026000000000002E-2</v>
      </c>
      <c r="AD25" s="40">
        <f t="shared" si="12"/>
        <v>0</v>
      </c>
      <c r="AE25" s="40">
        <v>-5.42</v>
      </c>
      <c r="AF25" s="40">
        <v>-7.25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8.2026000000000002E-2</v>
      </c>
      <c r="AD26" s="40">
        <f t="shared" si="12"/>
        <v>0</v>
      </c>
      <c r="AE26" s="26">
        <v>-5.42</v>
      </c>
      <c r="AF26" s="26">
        <v>-7.2506733333333298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8.2026000000000002E-2</v>
      </c>
      <c r="AD27" s="40">
        <f t="shared" si="12"/>
        <v>0</v>
      </c>
      <c r="AE27" s="26">
        <v>-5.42</v>
      </c>
      <c r="AF27" s="26">
        <v>-7.2506733333333298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8.2026000000000002E-2</v>
      </c>
      <c r="AD28" s="40">
        <f t="shared" si="12"/>
        <v>0</v>
      </c>
      <c r="AE28" s="26">
        <v>-5.42</v>
      </c>
      <c r="AF28" s="26">
        <v>-7.2506733333333298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8.2026000000000002E-2</v>
      </c>
      <c r="AD29" s="40">
        <f t="shared" si="12"/>
        <v>0</v>
      </c>
      <c r="AE29" s="40">
        <v>-5.42</v>
      </c>
      <c r="AF29" s="26">
        <v>-7.2506733333333298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8.2026000000000002E-2</v>
      </c>
      <c r="AD30" s="40">
        <f t="shared" si="12"/>
        <v>0</v>
      </c>
      <c r="AE30" s="26">
        <v>-5.42</v>
      </c>
      <c r="AF30" s="26">
        <v>-7.0417096800000003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8.2026000000000002E-2</v>
      </c>
      <c r="AD31" s="40">
        <f t="shared" si="12"/>
        <v>0</v>
      </c>
      <c r="AE31" s="44">
        <v>-5.42</v>
      </c>
      <c r="AF31" s="44">
        <v>-7.0417096799999994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8.2026000000000002E-2</v>
      </c>
      <c r="AD32" s="40">
        <f t="shared" si="12"/>
        <v>0</v>
      </c>
      <c r="AE32" s="26">
        <v>-5.42</v>
      </c>
      <c r="AF32" s="26">
        <v>-7.0417096800000003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</row>
    <row r="65" spans="3:19" ht="15.75" customHeight="1" x14ac:dyDescent="0.2"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</row>
    <row r="66" spans="3:19" ht="15.75" customHeight="1" x14ac:dyDescent="0.2"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</row>
    <row r="67" spans="3:19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3:19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3:19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3:19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3:19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3:19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3:19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3:19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3:19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3:19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3:19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3:19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3:19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3:19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Info!B1:BJ5000""),3,FALSE),"""")"),"Glow Tape - .5 Inch x 30ft Vinyl Adhesive Blue Glow-in-The-Dark Tape Roll - Lasts Up to 12 Hours")</f>
        <v>Glow Tape - .5 Inch x 30ft Vinyl Adhesive Blue Glow-in-The-Dark Tape Roll - Lasts Up to 12 Hours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Info!B1:BJ5000""),2,FALSE),"""")"),"B07P4KXKLN")</f>
        <v>B07P4KXKLN</v>
      </c>
      <c r="B2" s="3" t="s">
        <v>248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21.75" customHeight="1" x14ac:dyDescent="0.2">
      <c r="A3" s="56" t="s">
        <v>31</v>
      </c>
      <c r="B3" s="57"/>
      <c r="C3" s="4">
        <f>((AE32+AF32)/0.85)*-1</f>
        <v>6.09394758382353</v>
      </c>
      <c r="D3" s="5">
        <f>SUM(D4:D99692)</f>
        <v>0</v>
      </c>
      <c r="E3" s="5"/>
      <c r="F3" s="6">
        <f t="shared" ref="F3:G3" si="0">SUM(F4:F99692)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SUM(J4:J99692)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1 - Sept
3 - Oct
4 - Nov
2 - Dec
1 - Jan
1 - Feb")</f>
        <v>1 - March
1 - April
1 - May
1 - June
1 - July
1 - Aug
1 - Sept
3 - Oct
4 - Nov
2 -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SUM(AD4:AD99692)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Info!B2:BZ3000""),37,FALSE)),"""")*-1"),-2.67985544625)</f>
        <v>-2.6798554462499999</v>
      </c>
      <c r="AG3" s="6">
        <f>SUM(AG4:AG99692)</f>
        <v>0</v>
      </c>
    </row>
    <row r="4" spans="1:33" ht="15.75" customHeight="1" x14ac:dyDescent="0.2">
      <c r="A4" s="15" t="s">
        <v>32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-2.6859026923076925</v>
      </c>
      <c r="AG4" s="26">
        <v>0</v>
      </c>
    </row>
    <row r="5" spans="1:33" ht="15.75" customHeight="1" x14ac:dyDescent="0.2">
      <c r="A5" s="29" t="s">
        <v>34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-2.6859026923076925</v>
      </c>
      <c r="AG5" s="40">
        <v>0</v>
      </c>
    </row>
    <row r="6" spans="1:33" ht="15.75" customHeight="1" x14ac:dyDescent="0.2">
      <c r="A6" s="29" t="s">
        <v>35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-2.6859026923076925</v>
      </c>
      <c r="AG6" s="40">
        <v>0</v>
      </c>
    </row>
    <row r="7" spans="1:33" ht="15.75" customHeight="1" x14ac:dyDescent="0.2">
      <c r="A7" s="29" t="s">
        <v>37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-2.6859026923076925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-2.69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-2.6950373076923002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-2.6950373076923002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-2.6950373076923002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-2.6950373076923002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-2.6998449999999998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-2.6998449999999998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-2.6998449999999998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-2.6998449999999998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288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-2.6998449999999998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288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-2.6998449999999998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288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-2.6998450000000003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288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-2.6998450000000003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288</v>
      </c>
      <c r="U21" s="37">
        <v>72</v>
      </c>
      <c r="V21" s="38" t="s">
        <v>203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-2.6998450000000003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288</v>
      </c>
      <c r="U22" s="37">
        <v>72</v>
      </c>
      <c r="V22" s="38" t="s">
        <v>203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-2.6998450000000003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288</v>
      </c>
      <c r="U23" s="37" t="s">
        <v>33</v>
      </c>
      <c r="V23" s="38" t="s">
        <v>204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-2.6998450000000003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288</v>
      </c>
      <c r="U24" s="37" t="s">
        <v>33</v>
      </c>
      <c r="V24" s="38" t="s">
        <v>204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66</v>
      </c>
      <c r="AB24" s="41">
        <f t="shared" si="11"/>
        <v>-0.69</v>
      </c>
      <c r="AC24" s="28">
        <v>5.416666666666666E-3</v>
      </c>
      <c r="AD24" s="40">
        <f t="shared" si="12"/>
        <v>0</v>
      </c>
      <c r="AE24" s="26">
        <v>-2.5</v>
      </c>
      <c r="AF24" s="40">
        <v>-2.6998450000000003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288</v>
      </c>
      <c r="U25" s="37" t="s">
        <v>33</v>
      </c>
      <c r="V25" s="38" t="s">
        <v>205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66</v>
      </c>
      <c r="AB25" s="41">
        <f t="shared" si="11"/>
        <v>-0.69</v>
      </c>
      <c r="AC25" s="42">
        <v>5.416666666666666E-3</v>
      </c>
      <c r="AD25" s="40">
        <f t="shared" si="12"/>
        <v>0</v>
      </c>
      <c r="AE25" s="40">
        <v>-2.5</v>
      </c>
      <c r="AF25" s="40">
        <v>-2.7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216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66</v>
      </c>
      <c r="AB26" s="41">
        <f t="shared" si="11"/>
        <v>-0.69</v>
      </c>
      <c r="AC26" s="42">
        <v>5.416666666666666E-3</v>
      </c>
      <c r="AD26" s="40">
        <f t="shared" si="12"/>
        <v>0</v>
      </c>
      <c r="AE26" s="26">
        <v>-2.5</v>
      </c>
      <c r="AF26" s="26">
        <v>-2.6998449999999998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216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66</v>
      </c>
      <c r="AB27" s="41">
        <f t="shared" si="11"/>
        <v>-0.69</v>
      </c>
      <c r="AC27" s="42">
        <v>5.416666666666666E-3</v>
      </c>
      <c r="AD27" s="40">
        <f t="shared" si="12"/>
        <v>0</v>
      </c>
      <c r="AE27" s="26">
        <v>-2.5</v>
      </c>
      <c r="AF27" s="26">
        <v>-2.6998449999999998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216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66</v>
      </c>
      <c r="AB28" s="41">
        <f t="shared" si="11"/>
        <v>-0.69</v>
      </c>
      <c r="AC28" s="42">
        <v>5.416666666666666E-3</v>
      </c>
      <c r="AD28" s="40">
        <f t="shared" si="12"/>
        <v>0</v>
      </c>
      <c r="AE28" s="26">
        <v>-2.5</v>
      </c>
      <c r="AF28" s="26">
        <v>-2.6998449999999998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216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66</v>
      </c>
      <c r="AB29" s="41">
        <f t="shared" si="11"/>
        <v>-0.69</v>
      </c>
      <c r="AC29" s="42">
        <v>5.416666666666666E-3</v>
      </c>
      <c r="AD29" s="40">
        <f t="shared" si="12"/>
        <v>0</v>
      </c>
      <c r="AE29" s="40">
        <v>-2.5</v>
      </c>
      <c r="AF29" s="26">
        <v>-2.6998449999999998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216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66</v>
      </c>
      <c r="AB30" s="41">
        <f t="shared" si="11"/>
        <v>-0.69</v>
      </c>
      <c r="AC30" s="42">
        <v>5.416666666666666E-3</v>
      </c>
      <c r="AD30" s="40">
        <f t="shared" si="12"/>
        <v>0</v>
      </c>
      <c r="AE30" s="26">
        <v>-2.5</v>
      </c>
      <c r="AF30" s="26">
        <v>-2.6798554462499999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144</v>
      </c>
      <c r="U31" s="23">
        <v>144</v>
      </c>
      <c r="V31" s="1" t="s">
        <v>206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66</v>
      </c>
      <c r="AB31" s="41">
        <f t="shared" si="11"/>
        <v>-0.69</v>
      </c>
      <c r="AC31" s="28">
        <v>5.416666666666666E-3</v>
      </c>
      <c r="AD31" s="40">
        <f t="shared" si="12"/>
        <v>0</v>
      </c>
      <c r="AE31" s="44">
        <v>-2.5</v>
      </c>
      <c r="AF31" s="44">
        <v>-2.6798554462500004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>
        <f ca="1">IFERROR(__xludf.DUMMYFUNCTION("IFERROR(VLOOKUP($B$2,IMPORTRANGE(""https://docs.google.com/spreadsheets/d/1KiWZV1ko8G7lnRucBRBd29jj3Be6ltMfljMDqzOkQmI/edit#gid=1381463014"",""Lookup!A:D""),4,FALSE),"""")"),144)</f>
        <v>144</v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AGL231  - 144 units 09/17")</f>
        <v>| AGL231  - 144 units 09/17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66</v>
      </c>
      <c r="AB32" s="41">
        <f t="shared" si="11"/>
        <v>-0.69</v>
      </c>
      <c r="AC32" s="28">
        <v>5.416666666666666E-3</v>
      </c>
      <c r="AD32" s="40">
        <f t="shared" si="12"/>
        <v>0</v>
      </c>
      <c r="AE32" s="26">
        <v>-2.5</v>
      </c>
      <c r="AF32" s="26">
        <v>-2.6798554462499999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</row>
    <row r="65" spans="3:19" ht="15.75" customHeight="1" x14ac:dyDescent="0.2"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</row>
    <row r="66" spans="3:19" ht="15.75" customHeight="1" x14ac:dyDescent="0.2"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</row>
    <row r="67" spans="3:19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3:19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3:19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3:19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3:19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3:19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3:19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3:19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3:19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3:19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3:19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3:19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3:19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3:19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Info!B1:BJ5000""),3,FALSE),"""")"),"Glow Tape - 1 Inch x 30ft Vinyl Adhesive Blue Glow-in-The-Dark Tape Roll - Lasts Up to 12 Hours")</f>
        <v>Glow Tape - 1 Inch x 30ft Vinyl Adhesive Blue Glow-in-The-Dark Tape Roll - Lasts Up to 12 Hours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Info!B1:BJ5000""),2,FALSE),"""")"),"B07NZ8612L")</f>
        <v>B07NZ8612L</v>
      </c>
      <c r="B2" s="3" t="s">
        <v>249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126" customHeight="1" x14ac:dyDescent="0.2">
      <c r="A3" s="56" t="s">
        <v>31</v>
      </c>
      <c r="B3" s="57"/>
      <c r="C3" s="4">
        <f>((AE32+AF32)/0.85)*-1</f>
        <v>10.199659873529411</v>
      </c>
      <c r="D3" s="5">
        <f>SUM(D4:D99692)</f>
        <v>72</v>
      </c>
      <c r="E3" s="5"/>
      <c r="F3" s="6">
        <f t="shared" ref="F3:G3" si="0">SUM(F4:F99692)</f>
        <v>1042.4499999999998</v>
      </c>
      <c r="G3" s="6">
        <f t="shared" si="0"/>
        <v>-12.669999999999998</v>
      </c>
      <c r="H3" s="7">
        <f t="shared" ref="H3:H32" si="1">G3/F3*-1</f>
        <v>1.2154060146769629E-2</v>
      </c>
      <c r="I3" s="8">
        <f t="shared" ref="I3:I32" si="2">J3/F3</f>
        <v>0.2370904395825264</v>
      </c>
      <c r="J3" s="6">
        <f>SUM(J4:J99692)</f>
        <v>247.1549287428046</v>
      </c>
      <c r="K3" s="6">
        <f t="shared" ref="K3:K32" si="3">J3/D3</f>
        <v>3.4327073436500637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1 - Sept
2 - Oct
3 - Nov
2 - Dec
1 - Jan
1 - Feb")</f>
        <v>1 - March
1 - April
1 - May
1 - June
1 - July
1 - Aug
1 - Sept
2 - Oct
3 - Nov
2 -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2</v>
      </c>
      <c r="X3" s="7">
        <f>W3/D3</f>
        <v>2.7777777777777776E-2</v>
      </c>
      <c r="Y3" s="6"/>
      <c r="Z3" s="5"/>
      <c r="AA3" s="5"/>
      <c r="AB3" s="5"/>
      <c r="AC3" s="5"/>
      <c r="AD3" s="6">
        <f>SUM(AD4:AD99692)</f>
        <v>-0.75439741104158609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Info!B2:BZ3000""),37,FALSE)),"""")*-1"),-5.3597108925)</f>
        <v>-5.3597108924999999</v>
      </c>
      <c r="AG3" s="6">
        <f>SUM(AG4:AG99692)</f>
        <v>0</v>
      </c>
    </row>
    <row r="4" spans="1:33" ht="15.75" customHeight="1" x14ac:dyDescent="0.2">
      <c r="A4" s="15" t="s">
        <v>32</v>
      </c>
      <c r="B4" s="15" t="s">
        <v>250</v>
      </c>
      <c r="C4" s="16">
        <f t="shared" ref="C4:C32" si="4">IFERROR(F4/D4," - ")</f>
        <v>13.989999999999998</v>
      </c>
      <c r="D4" s="17">
        <v>7</v>
      </c>
      <c r="E4" s="17">
        <v>0</v>
      </c>
      <c r="F4" s="18">
        <v>97.929999999999993</v>
      </c>
      <c r="G4" s="18">
        <v>0</v>
      </c>
      <c r="H4" s="19">
        <f t="shared" si="1"/>
        <v>0</v>
      </c>
      <c r="I4" s="19">
        <f t="shared" si="2"/>
        <v>0.22867892940661211</v>
      </c>
      <c r="J4" s="18">
        <f t="shared" ref="J4:J32" si="5">F4*0.85+G4+AF4*D4+D4*AE4+AG4+AD4</f>
        <v>22.394527556789523</v>
      </c>
      <c r="K4" s="18">
        <f t="shared" si="3"/>
        <v>3.1992182223985033</v>
      </c>
      <c r="L4" s="17">
        <v>11</v>
      </c>
      <c r="M4" s="20">
        <f t="shared" ref="M4:M32" si="6">IFERROR(D4/L4,"-")</f>
        <v>0.63636363636363635</v>
      </c>
      <c r="N4" s="17">
        <v>72</v>
      </c>
      <c r="O4" s="21">
        <f t="shared" ref="O4:P4" si="7">D4/7</f>
        <v>1</v>
      </c>
      <c r="P4" s="21">
        <f t="shared" si="7"/>
        <v>0</v>
      </c>
      <c r="Q4" s="17">
        <f t="shared" ref="Q4:Q32" si="8">ROUNDDOWN(N4/(O4+P4),0)</f>
        <v>72</v>
      </c>
      <c r="R4" s="17"/>
      <c r="S4" s="22">
        <v>1.6781609195402201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55</v>
      </c>
      <c r="AB4" s="27">
        <f t="shared" ref="AB4:AB32" si="11">IF(OR(AA4="UsLargeStandardSize",AA4="UsSmallStandardSize"),-0.69,-0.48)</f>
        <v>-0.69</v>
      </c>
      <c r="AC4" s="28">
        <v>7.5915891203703701E-3</v>
      </c>
      <c r="AD4" s="26">
        <f t="shared" ref="AD4:AD32" si="12">IFERROR(AB4*AC4*D4*2,0)</f>
        <v>-7.3334750902777773E-2</v>
      </c>
      <c r="AE4" s="26">
        <v>-3.31</v>
      </c>
      <c r="AF4" s="26">
        <v>-5.371805384615385</v>
      </c>
      <c r="AG4" s="26">
        <v>0</v>
      </c>
    </row>
    <row r="5" spans="1:33" ht="15.75" customHeight="1" x14ac:dyDescent="0.2">
      <c r="A5" s="29" t="s">
        <v>34</v>
      </c>
      <c r="B5" s="29" t="s">
        <v>77</v>
      </c>
      <c r="C5" s="16">
        <f t="shared" si="4"/>
        <v>13.989999999999998</v>
      </c>
      <c r="D5" s="30">
        <v>8</v>
      </c>
      <c r="E5" s="30">
        <v>0</v>
      </c>
      <c r="F5" s="31">
        <v>111.91999999999999</v>
      </c>
      <c r="G5" s="31">
        <v>-12.669999999999998</v>
      </c>
      <c r="H5" s="32">
        <f t="shared" si="1"/>
        <v>0.11320586132952108</v>
      </c>
      <c r="I5" s="32">
        <f t="shared" si="2"/>
        <v>0.11547220034977158</v>
      </c>
      <c r="J5" s="33">
        <f t="shared" si="5"/>
        <v>12.923648663146434</v>
      </c>
      <c r="K5" s="33">
        <f t="shared" si="3"/>
        <v>1.6154560828933042</v>
      </c>
      <c r="L5" s="30">
        <v>26</v>
      </c>
      <c r="M5" s="34">
        <f t="shared" si="6"/>
        <v>0.30769230769230771</v>
      </c>
      <c r="N5" s="30">
        <v>64</v>
      </c>
      <c r="O5" s="35">
        <f t="shared" ref="O5:P5" si="13">D5/7</f>
        <v>1.1428571428571428</v>
      </c>
      <c r="P5" s="35">
        <f t="shared" si="13"/>
        <v>0</v>
      </c>
      <c r="Q5" s="30">
        <f t="shared" si="8"/>
        <v>56</v>
      </c>
      <c r="R5" s="30"/>
      <c r="S5" s="36">
        <v>1.12452830188679</v>
      </c>
      <c r="T5" s="29">
        <v>0</v>
      </c>
      <c r="U5" s="37" t="s">
        <v>33</v>
      </c>
      <c r="V5" s="38" t="s">
        <v>33</v>
      </c>
      <c r="W5" s="29">
        <v>2</v>
      </c>
      <c r="X5" s="39">
        <f t="shared" si="9"/>
        <v>0.25</v>
      </c>
      <c r="Y5" s="40">
        <f t="shared" si="10"/>
        <v>6.3349999999999991</v>
      </c>
      <c r="Z5" s="29">
        <v>0</v>
      </c>
      <c r="AA5" s="29" t="s">
        <v>55</v>
      </c>
      <c r="AB5" s="41">
        <f t="shared" si="11"/>
        <v>-0.69</v>
      </c>
      <c r="AC5" s="42">
        <v>7.6003858632676712E-3</v>
      </c>
      <c r="AD5" s="40">
        <f t="shared" si="12"/>
        <v>-8.3908259930475085E-2</v>
      </c>
      <c r="AE5" s="40">
        <v>-3.31</v>
      </c>
      <c r="AF5" s="40">
        <v>-5.371805384615385</v>
      </c>
      <c r="AG5" s="40">
        <v>0</v>
      </c>
    </row>
    <row r="6" spans="1:33" ht="15.75" customHeight="1" x14ac:dyDescent="0.2">
      <c r="A6" s="29" t="s">
        <v>35</v>
      </c>
      <c r="B6" s="29" t="s">
        <v>78</v>
      </c>
      <c r="C6" s="16">
        <f t="shared" si="4"/>
        <v>14.083999999999998</v>
      </c>
      <c r="D6" s="30">
        <v>10</v>
      </c>
      <c r="E6" s="30">
        <v>1</v>
      </c>
      <c r="F6" s="31">
        <v>140.83999999999997</v>
      </c>
      <c r="G6" s="31">
        <v>0</v>
      </c>
      <c r="H6" s="32">
        <f t="shared" si="1"/>
        <v>0</v>
      </c>
      <c r="I6" s="32">
        <f t="shared" si="2"/>
        <v>0.23282577551821224</v>
      </c>
      <c r="J6" s="33">
        <f t="shared" si="5"/>
        <v>32.791182223985004</v>
      </c>
      <c r="K6" s="33">
        <f t="shared" si="3"/>
        <v>3.2791182223985005</v>
      </c>
      <c r="L6" s="30">
        <v>23</v>
      </c>
      <c r="M6" s="34">
        <f t="shared" si="6"/>
        <v>0.43478260869565216</v>
      </c>
      <c r="N6" s="30">
        <v>53</v>
      </c>
      <c r="O6" s="35">
        <f t="shared" ref="O6:P6" si="14">D6/7</f>
        <v>1.4285714285714286</v>
      </c>
      <c r="P6" s="35">
        <f t="shared" si="14"/>
        <v>0.14285714285714285</v>
      </c>
      <c r="Q6" s="30">
        <f t="shared" si="8"/>
        <v>33</v>
      </c>
      <c r="R6" s="30"/>
      <c r="S6" s="36">
        <v>1.1828793774319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55</v>
      </c>
      <c r="AB6" s="41">
        <f t="shared" si="11"/>
        <v>-0.69</v>
      </c>
      <c r="AC6" s="42">
        <v>7.5915891203703701E-3</v>
      </c>
      <c r="AD6" s="40">
        <f t="shared" si="12"/>
        <v>-0.1047639298611111</v>
      </c>
      <c r="AE6" s="40">
        <v>-3.31</v>
      </c>
      <c r="AF6" s="40">
        <v>-5.371805384615385</v>
      </c>
      <c r="AG6" s="40">
        <v>0</v>
      </c>
    </row>
    <row r="7" spans="1:33" ht="15.75" customHeight="1" x14ac:dyDescent="0.2">
      <c r="A7" s="29" t="s">
        <v>37</v>
      </c>
      <c r="B7" s="29" t="s">
        <v>78</v>
      </c>
      <c r="C7" s="16">
        <f t="shared" si="4"/>
        <v>14.051111111111108</v>
      </c>
      <c r="D7" s="30">
        <v>9</v>
      </c>
      <c r="E7" s="30">
        <v>0</v>
      </c>
      <c r="F7" s="31">
        <v>126.45999999999998</v>
      </c>
      <c r="G7" s="31">
        <v>0</v>
      </c>
      <c r="H7" s="32">
        <f t="shared" si="1"/>
        <v>0</v>
      </c>
      <c r="I7" s="32">
        <f t="shared" si="2"/>
        <v>0.23138117983225151</v>
      </c>
      <c r="J7" s="33">
        <f t="shared" si="5"/>
        <v>29.26046400158652</v>
      </c>
      <c r="K7" s="33">
        <f t="shared" si="3"/>
        <v>3.2511626668429465</v>
      </c>
      <c r="L7" s="30">
        <v>33</v>
      </c>
      <c r="M7" s="34">
        <f t="shared" si="6"/>
        <v>0.27272727272727271</v>
      </c>
      <c r="N7" s="30">
        <v>44</v>
      </c>
      <c r="O7" s="35">
        <f t="shared" ref="O7:P7" si="15">D7/7</f>
        <v>1.2857142857142858</v>
      </c>
      <c r="P7" s="35">
        <f t="shared" si="15"/>
        <v>0</v>
      </c>
      <c r="Q7" s="30">
        <f t="shared" si="8"/>
        <v>34</v>
      </c>
      <c r="R7" s="30"/>
      <c r="S7" s="36">
        <v>1.31162790697674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55</v>
      </c>
      <c r="AB7" s="41">
        <f t="shared" si="11"/>
        <v>-0.69</v>
      </c>
      <c r="AC7" s="42">
        <v>7.5915891203703701E-3</v>
      </c>
      <c r="AD7" s="40">
        <f t="shared" si="12"/>
        <v>-9.4287536874999994E-2</v>
      </c>
      <c r="AE7" s="40">
        <v>-3.31</v>
      </c>
      <c r="AF7" s="40">
        <v>-5.371805384615385</v>
      </c>
      <c r="AG7" s="40">
        <v>0</v>
      </c>
    </row>
    <row r="8" spans="1:33" ht="15.75" customHeight="1" x14ac:dyDescent="0.2">
      <c r="A8" s="29" t="s">
        <v>38</v>
      </c>
      <c r="B8" s="29" t="s">
        <v>251</v>
      </c>
      <c r="C8" s="16">
        <f t="shared" si="4"/>
        <v>14.088571428571429</v>
      </c>
      <c r="D8" s="30">
        <v>14</v>
      </c>
      <c r="E8" s="30">
        <v>0</v>
      </c>
      <c r="F8" s="31">
        <v>197.24</v>
      </c>
      <c r="G8" s="31">
        <v>0</v>
      </c>
      <c r="H8" s="32">
        <f t="shared" si="1"/>
        <v>0</v>
      </c>
      <c r="I8" s="32">
        <f t="shared" si="2"/>
        <v>0.23315418017742054</v>
      </c>
      <c r="J8" s="33">
        <f t="shared" si="5"/>
        <v>45.987330498194432</v>
      </c>
      <c r="K8" s="33">
        <f t="shared" si="3"/>
        <v>3.2848093212996021</v>
      </c>
      <c r="L8" s="30">
        <v>34</v>
      </c>
      <c r="M8" s="34">
        <f t="shared" si="6"/>
        <v>0.41176470588235292</v>
      </c>
      <c r="N8" s="30">
        <v>28</v>
      </c>
      <c r="O8" s="35">
        <f t="shared" ref="O8:P8" si="16">D8/7</f>
        <v>2</v>
      </c>
      <c r="P8" s="35">
        <f t="shared" si="16"/>
        <v>0</v>
      </c>
      <c r="Q8" s="30">
        <f t="shared" si="8"/>
        <v>14</v>
      </c>
      <c r="R8" s="30"/>
      <c r="S8" s="36">
        <v>1.3512064343163499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55</v>
      </c>
      <c r="AB8" s="41">
        <f t="shared" si="11"/>
        <v>-0.69</v>
      </c>
      <c r="AC8" s="42">
        <v>7.5915891203703701E-3</v>
      </c>
      <c r="AD8" s="40">
        <f t="shared" si="12"/>
        <v>-0.14666950180555555</v>
      </c>
      <c r="AE8" s="40">
        <v>-3.31</v>
      </c>
      <c r="AF8" s="40">
        <v>-5.37</v>
      </c>
      <c r="AG8" s="40">
        <v>0</v>
      </c>
    </row>
    <row r="9" spans="1:33" ht="15.75" customHeight="1" x14ac:dyDescent="0.2">
      <c r="A9" s="29" t="s">
        <v>39</v>
      </c>
      <c r="B9" s="29" t="s">
        <v>78</v>
      </c>
      <c r="C9" s="16">
        <f t="shared" si="4"/>
        <v>15.041111111111112</v>
      </c>
      <c r="D9" s="30">
        <v>9</v>
      </c>
      <c r="E9" s="30">
        <v>0</v>
      </c>
      <c r="F9" s="31">
        <v>135.37</v>
      </c>
      <c r="G9" s="31">
        <v>0</v>
      </c>
      <c r="H9" s="32">
        <f t="shared" si="1"/>
        <v>0</v>
      </c>
      <c r="I9" s="32">
        <f t="shared" si="2"/>
        <v>0.2708838067863153</v>
      </c>
      <c r="J9" s="33">
        <f t="shared" si="5"/>
        <v>36.669540924663501</v>
      </c>
      <c r="K9" s="33">
        <f t="shared" si="3"/>
        <v>4.0743934360737226</v>
      </c>
      <c r="L9" s="30">
        <v>39</v>
      </c>
      <c r="M9" s="34">
        <f t="shared" si="6"/>
        <v>0.23076923076923078</v>
      </c>
      <c r="N9" s="30">
        <v>17</v>
      </c>
      <c r="O9" s="35">
        <f t="shared" ref="O9:P9" si="17">D9/7</f>
        <v>1.2857142857142858</v>
      </c>
      <c r="P9" s="35">
        <f t="shared" si="17"/>
        <v>0</v>
      </c>
      <c r="Q9" s="30">
        <f t="shared" si="8"/>
        <v>13</v>
      </c>
      <c r="R9" s="30"/>
      <c r="S9" s="36">
        <v>1.55223880597014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55</v>
      </c>
      <c r="AB9" s="41">
        <f t="shared" si="11"/>
        <v>-0.69</v>
      </c>
      <c r="AC9" s="42">
        <v>7.5915891203703701E-3</v>
      </c>
      <c r="AD9" s="40">
        <f t="shared" si="12"/>
        <v>-9.4287536874999994E-2</v>
      </c>
      <c r="AE9" s="40">
        <v>-3.31</v>
      </c>
      <c r="AF9" s="40">
        <v>-5.3900746153846102</v>
      </c>
      <c r="AG9" s="40">
        <v>0</v>
      </c>
    </row>
    <row r="10" spans="1:33" ht="15.75" customHeight="1" x14ac:dyDescent="0.2">
      <c r="A10" s="29" t="s">
        <v>40</v>
      </c>
      <c r="B10" s="29" t="s">
        <v>80</v>
      </c>
      <c r="C10" s="16">
        <f t="shared" si="4"/>
        <v>15.489999999999998</v>
      </c>
      <c r="D10" s="30">
        <v>7</v>
      </c>
      <c r="E10" s="30">
        <v>0</v>
      </c>
      <c r="F10" s="31">
        <v>108.42999999999999</v>
      </c>
      <c r="G10" s="31">
        <v>0</v>
      </c>
      <c r="H10" s="32">
        <f t="shared" si="1"/>
        <v>0</v>
      </c>
      <c r="I10" s="32">
        <f t="shared" si="2"/>
        <v>0.28766617118329751</v>
      </c>
      <c r="J10" s="33">
        <f t="shared" si="5"/>
        <v>31.191642941404947</v>
      </c>
      <c r="K10" s="33">
        <f t="shared" si="3"/>
        <v>4.4559489916292785</v>
      </c>
      <c r="L10" s="30">
        <v>29</v>
      </c>
      <c r="M10" s="34">
        <f t="shared" si="6"/>
        <v>0.2413793103448276</v>
      </c>
      <c r="N10" s="30">
        <v>11</v>
      </c>
      <c r="O10" s="35">
        <f t="shared" ref="O10:P10" si="18">D10/7</f>
        <v>1</v>
      </c>
      <c r="P10" s="35">
        <f t="shared" si="18"/>
        <v>0</v>
      </c>
      <c r="Q10" s="30">
        <f t="shared" si="8"/>
        <v>11</v>
      </c>
      <c r="R10" s="30"/>
      <c r="S10" s="36">
        <v>1.61355932203389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55</v>
      </c>
      <c r="AB10" s="41">
        <f t="shared" si="11"/>
        <v>-0.69</v>
      </c>
      <c r="AC10" s="42">
        <v>7.5915891203703701E-3</v>
      </c>
      <c r="AD10" s="40">
        <f t="shared" si="12"/>
        <v>-7.3334750902777773E-2</v>
      </c>
      <c r="AE10" s="40">
        <v>-3.31</v>
      </c>
      <c r="AF10" s="40">
        <v>-5.3900746153846102</v>
      </c>
      <c r="AG10" s="40">
        <v>0</v>
      </c>
    </row>
    <row r="11" spans="1:33" ht="15.75" customHeight="1" x14ac:dyDescent="0.2">
      <c r="A11" s="29" t="s">
        <v>41</v>
      </c>
      <c r="B11" s="29" t="s">
        <v>252</v>
      </c>
      <c r="C11" s="16">
        <f t="shared" si="4"/>
        <v>15.575000000000001</v>
      </c>
      <c r="D11" s="30">
        <v>4</v>
      </c>
      <c r="E11" s="30">
        <v>1</v>
      </c>
      <c r="F11" s="31">
        <v>62.300000000000004</v>
      </c>
      <c r="G11" s="31">
        <v>0</v>
      </c>
      <c r="H11" s="32">
        <f t="shared" si="1"/>
        <v>0</v>
      </c>
      <c r="I11" s="32">
        <f t="shared" si="2"/>
        <v>0.29073508774505813</v>
      </c>
      <c r="J11" s="33">
        <f t="shared" si="5"/>
        <v>18.112795966517123</v>
      </c>
      <c r="K11" s="33">
        <f t="shared" si="3"/>
        <v>4.5281989916292806</v>
      </c>
      <c r="L11" s="30">
        <v>23</v>
      </c>
      <c r="M11" s="34">
        <f t="shared" si="6"/>
        <v>0.17391304347826086</v>
      </c>
      <c r="N11" s="30">
        <v>7</v>
      </c>
      <c r="O11" s="35">
        <f t="shared" ref="O11:P11" si="19">D11/7</f>
        <v>0.5714285714285714</v>
      </c>
      <c r="P11" s="35">
        <f t="shared" si="19"/>
        <v>0.14285714285714285</v>
      </c>
      <c r="Q11" s="30">
        <f t="shared" si="8"/>
        <v>9</v>
      </c>
      <c r="R11" s="30"/>
      <c r="S11" s="36">
        <v>1.75193798449612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55</v>
      </c>
      <c r="AB11" s="41">
        <f t="shared" si="11"/>
        <v>-0.69</v>
      </c>
      <c r="AC11" s="42">
        <v>7.5915891203703701E-3</v>
      </c>
      <c r="AD11" s="40">
        <f t="shared" si="12"/>
        <v>-4.1905571944444442E-2</v>
      </c>
      <c r="AE11" s="40">
        <v>-3.31</v>
      </c>
      <c r="AF11" s="40">
        <v>-5.3900746153846102</v>
      </c>
      <c r="AG11" s="40">
        <v>0</v>
      </c>
    </row>
    <row r="12" spans="1:33" ht="15.75" customHeight="1" x14ac:dyDescent="0.2">
      <c r="A12" s="29" t="s">
        <v>42</v>
      </c>
      <c r="B12" s="29" t="s">
        <v>72</v>
      </c>
      <c r="C12" s="16">
        <f t="shared" si="4"/>
        <v>15.49</v>
      </c>
      <c r="D12" s="30">
        <v>4</v>
      </c>
      <c r="E12" s="30">
        <v>0</v>
      </c>
      <c r="F12" s="31">
        <v>61.96</v>
      </c>
      <c r="G12" s="31">
        <v>0</v>
      </c>
      <c r="H12" s="32">
        <f t="shared" si="1"/>
        <v>0</v>
      </c>
      <c r="I12" s="32">
        <f t="shared" si="2"/>
        <v>0.28766617118329751</v>
      </c>
      <c r="J12" s="33">
        <f t="shared" si="5"/>
        <v>17.823795966517114</v>
      </c>
      <c r="K12" s="33">
        <f t="shared" si="3"/>
        <v>4.4559489916292785</v>
      </c>
      <c r="L12" s="30">
        <v>11</v>
      </c>
      <c r="M12" s="34">
        <f t="shared" si="6"/>
        <v>0.36363636363636365</v>
      </c>
      <c r="N12" s="30">
        <v>0</v>
      </c>
      <c r="O12" s="35">
        <f t="shared" ref="O12:P12" si="20">D12/7</f>
        <v>0.5714285714285714</v>
      </c>
      <c r="P12" s="35">
        <f t="shared" si="20"/>
        <v>0</v>
      </c>
      <c r="Q12" s="30">
        <f t="shared" si="8"/>
        <v>0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55</v>
      </c>
      <c r="AB12" s="41">
        <f t="shared" si="11"/>
        <v>-0.69</v>
      </c>
      <c r="AC12" s="42">
        <v>7.5915891203703701E-3</v>
      </c>
      <c r="AD12" s="40">
        <f t="shared" si="12"/>
        <v>-4.1905571944444442E-2</v>
      </c>
      <c r="AE12" s="40">
        <v>-3.31</v>
      </c>
      <c r="AF12" s="40">
        <v>-5.3900746153846102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-5.3996899999999997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-5.3996899999999997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-5.3996899999999997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-5.3996899999999997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216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-5.3996899999999997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216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-5.3996899999999997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216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-5.3996900000000005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216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-5.3996900000000005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216</v>
      </c>
      <c r="U21" s="37">
        <v>72</v>
      </c>
      <c r="V21" s="38" t="s">
        <v>203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-5.3996900000000005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216</v>
      </c>
      <c r="U22" s="37">
        <v>72</v>
      </c>
      <c r="V22" s="38" t="s">
        <v>203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-5.3996900000000005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216</v>
      </c>
      <c r="U23" s="37" t="s">
        <v>33</v>
      </c>
      <c r="V23" s="38" t="s">
        <v>204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-5.3996900000000005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216</v>
      </c>
      <c r="U24" s="37" t="s">
        <v>33</v>
      </c>
      <c r="V24" s="38" t="s">
        <v>204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7.5915891203703701E-3</v>
      </c>
      <c r="AD24" s="40">
        <f t="shared" si="12"/>
        <v>0</v>
      </c>
      <c r="AE24" s="40">
        <v>-3.31</v>
      </c>
      <c r="AF24" s="40">
        <v>-5.3996900000000005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216</v>
      </c>
      <c r="U25" s="37" t="s">
        <v>33</v>
      </c>
      <c r="V25" s="38" t="s">
        <v>205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7.5915891203703701E-3</v>
      </c>
      <c r="AD25" s="40">
        <f t="shared" si="12"/>
        <v>0</v>
      </c>
      <c r="AE25" s="40">
        <v>-3.31</v>
      </c>
      <c r="AF25" s="40">
        <v>-5.4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144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7.5915891203703701E-3</v>
      </c>
      <c r="AD26" s="40">
        <f t="shared" si="12"/>
        <v>0</v>
      </c>
      <c r="AE26" s="26">
        <v>-3.31</v>
      </c>
      <c r="AF26" s="26">
        <v>-5.3996899999999997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144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7.5915891203703701E-3</v>
      </c>
      <c r="AD27" s="40">
        <f t="shared" si="12"/>
        <v>0</v>
      </c>
      <c r="AE27" s="26">
        <v>-3.31</v>
      </c>
      <c r="AF27" s="26">
        <v>-5.3996899999999997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144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7.5915891203703701E-3</v>
      </c>
      <c r="AD28" s="40">
        <f t="shared" si="12"/>
        <v>0</v>
      </c>
      <c r="AE28" s="26">
        <v>-3.31</v>
      </c>
      <c r="AF28" s="26">
        <v>-5.3996899999999997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144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7.5915891203703701E-3</v>
      </c>
      <c r="AD29" s="40">
        <f t="shared" si="12"/>
        <v>0</v>
      </c>
      <c r="AE29" s="40">
        <v>-3.31</v>
      </c>
      <c r="AF29" s="26">
        <v>-5.3996899999999997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144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7.5915891203703701E-3</v>
      </c>
      <c r="AD30" s="40">
        <f t="shared" si="12"/>
        <v>0</v>
      </c>
      <c r="AE30" s="26">
        <v>-3.31</v>
      </c>
      <c r="AF30" s="26">
        <v>-5.3597108924999999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72</v>
      </c>
      <c r="U31" s="23">
        <v>144</v>
      </c>
      <c r="V31" s="1" t="s">
        <v>206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7.5915891203703701E-3</v>
      </c>
      <c r="AD31" s="40">
        <f t="shared" si="12"/>
        <v>0</v>
      </c>
      <c r="AE31" s="44">
        <v>-3.31</v>
      </c>
      <c r="AF31" s="44">
        <v>-5.3597108925000008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>
        <f ca="1">IFERROR(__xludf.DUMMYFUNCTION("IFERROR(VLOOKUP($B$2,IMPORTRANGE(""https://docs.google.com/spreadsheets/d/1KiWZV1ko8G7lnRucBRBd29jj3Be6ltMfljMDqzOkQmI/edit#gid=1381463014"",""Lookup!A:D""),4,FALSE),"""")"),72)</f>
        <v>72</v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AGL231  - 144 units 09/17")</f>
        <v>| AGL231  - 144 units 09/17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7.5915891203703701E-3</v>
      </c>
      <c r="AD32" s="40">
        <f t="shared" si="12"/>
        <v>0</v>
      </c>
      <c r="AE32" s="26">
        <v>-3.31</v>
      </c>
      <c r="AF32" s="26">
        <v>-5.3597108924999999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</row>
    <row r="65" spans="3:19" ht="15.75" customHeight="1" x14ac:dyDescent="0.2"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</row>
    <row r="66" spans="3:19" ht="15.75" customHeight="1" x14ac:dyDescent="0.2"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</row>
    <row r="67" spans="3:19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3:19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3:19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3:19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3:19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3:19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3:19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3:19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3:19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3:19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3:19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3:19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3:19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3:19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Info!B1:BJ5000""),3,FALSE),"""")"),"Glow Tape - 2 Inch x 30ft Vinyl Adhesive Blue Glow-in-The-Dark Tape Roll - Lasts Up to 12 Hours")</f>
        <v>Glow Tape - 2 Inch x 30ft Vinyl Adhesive Blue Glow-in-The-Dark Tape Roll - Lasts Up to 12 Hours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Info!B1:BJ5000""),2,FALSE),"""")"),"B07P19579H")</f>
        <v>B07P19579H</v>
      </c>
      <c r="B2" s="3" t="s">
        <v>253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76.5" customHeight="1" x14ac:dyDescent="0.2">
      <c r="A3" s="56" t="s">
        <v>31</v>
      </c>
      <c r="B3" s="57"/>
      <c r="C3" s="4">
        <f>((AE32+AF32)/0.85)*-1</f>
        <v>16.705202100000001</v>
      </c>
      <c r="D3" s="5">
        <f>SUM(D4:D99692)</f>
        <v>68</v>
      </c>
      <c r="E3" s="5"/>
      <c r="F3" s="6">
        <f t="shared" ref="F3:G3" si="0">SUM(F4:F99692)</f>
        <v>1212.2400000000002</v>
      </c>
      <c r="G3" s="6">
        <f t="shared" si="0"/>
        <v>-36.92</v>
      </c>
      <c r="H3" s="7">
        <f t="shared" ref="H3:H32" si="1">G3/F3*-1</f>
        <v>3.0456015310499567E-2</v>
      </c>
      <c r="I3" s="8">
        <f t="shared" ref="I3:I32" si="2">J3/F3</f>
        <v>1.9180561063869561E-2</v>
      </c>
      <c r="J3" s="6">
        <f>SUM(J4:J99692)</f>
        <v>23.25144334406524</v>
      </c>
      <c r="K3" s="6">
        <f t="shared" ref="K3:K32" si="3">J3/D3</f>
        <v>0.34193299035390057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 - March
Discontinue - April
Discontinue - May
Discontinue - June
Discontinue - July
Discontinue - Aug
Discontinue - Sept
Discontinue - Oct
Discontinue - Nov
Discontinue - Dec
Discontinue - Jan
Discontinue - Feb")</f>
        <v>Discontinue - March
Discontinue - April
Discontinue - May
Discontinue - June
Discontinue - July
Discontinue - Aug
Discontinue - Sept
Discontinue - Oct
Discontinue - Nov
Discontinue - Dec
Discontinue - Jan
Discontinue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9</v>
      </c>
      <c r="X3" s="7">
        <f>W3/D3</f>
        <v>0.13235294117647059</v>
      </c>
      <c r="Y3" s="6"/>
      <c r="Z3" s="5"/>
      <c r="AA3" s="5"/>
      <c r="AB3" s="5"/>
      <c r="AC3" s="5"/>
      <c r="AD3" s="6">
        <f>SUM(AD4:AD99692)</f>
        <v>-1.747236655934965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Info!B2:BZ3000""),37,FALSE)),"""")*-1"),-10.719421785)</f>
        <v>-10.719421785</v>
      </c>
      <c r="AG3" s="6">
        <f>SUM(AG4:AG99692)</f>
        <v>0</v>
      </c>
    </row>
    <row r="4" spans="1:33" ht="15.75" customHeight="1" x14ac:dyDescent="0.2">
      <c r="A4" s="15" t="s">
        <v>32</v>
      </c>
      <c r="B4" s="15" t="s">
        <v>250</v>
      </c>
      <c r="C4" s="16">
        <f t="shared" ref="C4:C32" si="4">IFERROR(F4/D4," - ")</f>
        <v>18.989999999999998</v>
      </c>
      <c r="D4" s="17">
        <v>6</v>
      </c>
      <c r="E4" s="17">
        <v>1</v>
      </c>
      <c r="F4" s="18">
        <v>113.93999999999998</v>
      </c>
      <c r="G4" s="18">
        <v>0</v>
      </c>
      <c r="H4" s="19">
        <f t="shared" si="1"/>
        <v>0</v>
      </c>
      <c r="I4" s="19">
        <f t="shared" si="2"/>
        <v>9.9641953789921939E-2</v>
      </c>
      <c r="J4" s="18">
        <f t="shared" ref="J4:J32" si="5">F4*0.85+G4+AF4*D4+D4*AE4+AG4+AD4</f>
        <v>11.353204214823704</v>
      </c>
      <c r="K4" s="18">
        <f t="shared" si="3"/>
        <v>1.8922007024706173</v>
      </c>
      <c r="L4" s="17">
        <v>7</v>
      </c>
      <c r="M4" s="20">
        <f t="shared" ref="M4:M32" si="6">IFERROR(D4/L4,"-")</f>
        <v>0.8571428571428571</v>
      </c>
      <c r="N4" s="17">
        <v>65</v>
      </c>
      <c r="O4" s="21">
        <f t="shared" ref="O4:P4" si="7">D4/7</f>
        <v>0.8571428571428571</v>
      </c>
      <c r="P4" s="21">
        <f t="shared" si="7"/>
        <v>0.14285714285714285</v>
      </c>
      <c r="Q4" s="17">
        <f t="shared" ref="Q4:Q32" si="8">ROUNDDOWN(N4/(O4+P4),0)</f>
        <v>65</v>
      </c>
      <c r="R4" s="17"/>
      <c r="S4" s="22">
        <v>0.98360655737704905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55</v>
      </c>
      <c r="AB4" s="27">
        <f t="shared" ref="AB4:AB32" si="11">IF(OR(AA4="UsLargeStandardSize",AA4="UsSmallStandardSize"),-0.69,-0.48)</f>
        <v>-0.69</v>
      </c>
      <c r="AC4" s="28">
        <v>1.8614875578703702E-2</v>
      </c>
      <c r="AD4" s="26">
        <f t="shared" ref="AD4:AD32" si="12">IFERROR(AB4*AC4*D4*2,0)</f>
        <v>-0.15413116979166663</v>
      </c>
      <c r="AE4" s="26">
        <v>-3.48</v>
      </c>
      <c r="AF4" s="26">
        <v>-10.74361076923077</v>
      </c>
      <c r="AG4" s="26">
        <v>0</v>
      </c>
    </row>
    <row r="5" spans="1:33" ht="15.75" customHeight="1" x14ac:dyDescent="0.2">
      <c r="A5" s="29" t="s">
        <v>34</v>
      </c>
      <c r="B5" s="29" t="s">
        <v>77</v>
      </c>
      <c r="C5" s="16">
        <f t="shared" si="4"/>
        <v>9.5564285714285706</v>
      </c>
      <c r="D5" s="30">
        <v>14</v>
      </c>
      <c r="E5" s="30">
        <v>0</v>
      </c>
      <c r="F5" s="31">
        <v>133.79</v>
      </c>
      <c r="G5" s="31">
        <v>-34.07</v>
      </c>
      <c r="H5" s="32">
        <f t="shared" si="1"/>
        <v>0.25465281411166757</v>
      </c>
      <c r="I5" s="32">
        <f t="shared" si="2"/>
        <v>-0.89572544208865201</v>
      </c>
      <c r="J5" s="33">
        <f t="shared" si="5"/>
        <v>-119.83910689704075</v>
      </c>
      <c r="K5" s="33">
        <f t="shared" si="3"/>
        <v>-8.5599362069314822</v>
      </c>
      <c r="L5" s="30">
        <v>24</v>
      </c>
      <c r="M5" s="34">
        <f t="shared" si="6"/>
        <v>0.58333333333333337</v>
      </c>
      <c r="N5" s="30">
        <v>53</v>
      </c>
      <c r="O5" s="35">
        <f t="shared" ref="O5:P5" si="13">D5/7</f>
        <v>2</v>
      </c>
      <c r="P5" s="35">
        <f t="shared" si="13"/>
        <v>0</v>
      </c>
      <c r="Q5" s="30">
        <f t="shared" si="8"/>
        <v>26</v>
      </c>
      <c r="R5" s="30"/>
      <c r="S5" s="36">
        <v>0.79058823529411704</v>
      </c>
      <c r="T5" s="29">
        <v>0</v>
      </c>
      <c r="U5" s="37" t="s">
        <v>33</v>
      </c>
      <c r="V5" s="38" t="s">
        <v>33</v>
      </c>
      <c r="W5" s="29">
        <v>1</v>
      </c>
      <c r="X5" s="39">
        <f t="shared" si="9"/>
        <v>7.1428571428571425E-2</v>
      </c>
      <c r="Y5" s="40">
        <f t="shared" si="10"/>
        <v>34.07</v>
      </c>
      <c r="Z5" s="29">
        <v>0</v>
      </c>
      <c r="AA5" s="29" t="s">
        <v>55</v>
      </c>
      <c r="AB5" s="41">
        <f t="shared" si="11"/>
        <v>-0.69</v>
      </c>
      <c r="AC5" s="42">
        <v>1.8636445538818078E-2</v>
      </c>
      <c r="AD5" s="40">
        <f t="shared" si="12"/>
        <v>-0.36005612780996527</v>
      </c>
      <c r="AE5" s="40">
        <v>-3.48</v>
      </c>
      <c r="AF5" s="40">
        <v>-10.74361076923077</v>
      </c>
      <c r="AG5" s="40">
        <v>0</v>
      </c>
    </row>
    <row r="6" spans="1:33" ht="15.75" customHeight="1" x14ac:dyDescent="0.2">
      <c r="A6" s="29" t="s">
        <v>35</v>
      </c>
      <c r="B6" s="29" t="s">
        <v>254</v>
      </c>
      <c r="C6" s="16">
        <f t="shared" si="4"/>
        <v>18.990000000000002</v>
      </c>
      <c r="D6" s="30">
        <v>10</v>
      </c>
      <c r="E6" s="30">
        <v>0</v>
      </c>
      <c r="F6" s="31">
        <v>189.9</v>
      </c>
      <c r="G6" s="31">
        <v>-2.85</v>
      </c>
      <c r="H6" s="32">
        <f t="shared" si="1"/>
        <v>1.5007898894154818E-2</v>
      </c>
      <c r="I6" s="32">
        <f t="shared" si="2"/>
        <v>8.4634054895767183E-2</v>
      </c>
      <c r="J6" s="33">
        <f t="shared" si="5"/>
        <v>16.072007024706188</v>
      </c>
      <c r="K6" s="33">
        <f t="shared" si="3"/>
        <v>1.6072007024706187</v>
      </c>
      <c r="L6" s="30">
        <v>14</v>
      </c>
      <c r="M6" s="34">
        <f t="shared" si="6"/>
        <v>0.7142857142857143</v>
      </c>
      <c r="N6" s="30">
        <v>46</v>
      </c>
      <c r="O6" s="35">
        <f t="shared" ref="O6:P6" si="14">D6/7</f>
        <v>1.4285714285714286</v>
      </c>
      <c r="P6" s="35">
        <f t="shared" si="14"/>
        <v>0</v>
      </c>
      <c r="Q6" s="30">
        <f t="shared" si="8"/>
        <v>32</v>
      </c>
      <c r="R6" s="30"/>
      <c r="S6" s="36">
        <v>0.92</v>
      </c>
      <c r="T6" s="29">
        <v>0</v>
      </c>
      <c r="U6" s="37" t="s">
        <v>33</v>
      </c>
      <c r="V6" s="38" t="s">
        <v>36</v>
      </c>
      <c r="W6" s="29">
        <v>8</v>
      </c>
      <c r="X6" s="39">
        <f t="shared" si="9"/>
        <v>0.8</v>
      </c>
      <c r="Y6" s="40">
        <f t="shared" si="10"/>
        <v>0.31666666666666665</v>
      </c>
      <c r="Z6" s="29">
        <v>1</v>
      </c>
      <c r="AA6" s="29" t="s">
        <v>55</v>
      </c>
      <c r="AB6" s="41">
        <f t="shared" si="11"/>
        <v>-0.69</v>
      </c>
      <c r="AC6" s="42">
        <v>1.8614875578703702E-2</v>
      </c>
      <c r="AD6" s="40">
        <f t="shared" si="12"/>
        <v>-0.25688528298611107</v>
      </c>
      <c r="AE6" s="40">
        <v>-3.48</v>
      </c>
      <c r="AF6" s="40">
        <v>-10.74361076923077</v>
      </c>
      <c r="AG6" s="40">
        <v>0</v>
      </c>
    </row>
    <row r="7" spans="1:33" ht="15.75" customHeight="1" x14ac:dyDescent="0.2">
      <c r="A7" s="29" t="s">
        <v>37</v>
      </c>
      <c r="B7" s="29" t="s">
        <v>78</v>
      </c>
      <c r="C7" s="16">
        <f t="shared" si="4"/>
        <v>19.989999999999998</v>
      </c>
      <c r="D7" s="30">
        <v>7</v>
      </c>
      <c r="E7" s="30">
        <v>1</v>
      </c>
      <c r="F7" s="31">
        <v>139.92999999999998</v>
      </c>
      <c r="G7" s="31">
        <v>0</v>
      </c>
      <c r="H7" s="32">
        <f t="shared" si="1"/>
        <v>0</v>
      </c>
      <c r="I7" s="32">
        <f t="shared" si="2"/>
        <v>0.13717862443574863</v>
      </c>
      <c r="J7" s="33">
        <f t="shared" si="5"/>
        <v>19.195404917294304</v>
      </c>
      <c r="K7" s="33">
        <f t="shared" si="3"/>
        <v>2.742200702470615</v>
      </c>
      <c r="L7" s="30">
        <v>18</v>
      </c>
      <c r="M7" s="34">
        <f t="shared" si="6"/>
        <v>0.3888888888888889</v>
      </c>
      <c r="N7" s="30">
        <v>41</v>
      </c>
      <c r="O7" s="35">
        <f t="shared" ref="O7:P7" si="15">D7/7</f>
        <v>1</v>
      </c>
      <c r="P7" s="35">
        <f t="shared" si="15"/>
        <v>0.14285714285714285</v>
      </c>
      <c r="Q7" s="30">
        <f t="shared" si="8"/>
        <v>35</v>
      </c>
      <c r="R7" s="30"/>
      <c r="S7" s="36">
        <v>0.97534246575342398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55</v>
      </c>
      <c r="AB7" s="41">
        <f t="shared" si="11"/>
        <v>-0.69</v>
      </c>
      <c r="AC7" s="42">
        <v>1.8614875578703702E-2</v>
      </c>
      <c r="AD7" s="40">
        <f t="shared" si="12"/>
        <v>-0.17981969809027776</v>
      </c>
      <c r="AE7" s="40">
        <v>-3.48</v>
      </c>
      <c r="AF7" s="40">
        <v>-10.74361076923077</v>
      </c>
      <c r="AG7" s="40">
        <v>0</v>
      </c>
    </row>
    <row r="8" spans="1:33" ht="15.75" customHeight="1" x14ac:dyDescent="0.2">
      <c r="A8" s="29" t="s">
        <v>38</v>
      </c>
      <c r="B8" s="29" t="s">
        <v>255</v>
      </c>
      <c r="C8" s="16">
        <f t="shared" si="4"/>
        <v>19.989999999999998</v>
      </c>
      <c r="D8" s="30">
        <v>4</v>
      </c>
      <c r="E8" s="30">
        <v>3</v>
      </c>
      <c r="F8" s="31">
        <v>79.959999999999994</v>
      </c>
      <c r="G8" s="31">
        <v>0</v>
      </c>
      <c r="H8" s="32">
        <f t="shared" si="1"/>
        <v>0</v>
      </c>
      <c r="I8" s="32">
        <f t="shared" si="2"/>
        <v>0.13735925321167519</v>
      </c>
      <c r="J8" s="33">
        <f t="shared" si="5"/>
        <v>10.983245886805548</v>
      </c>
      <c r="K8" s="33">
        <f t="shared" si="3"/>
        <v>2.7458114717013871</v>
      </c>
      <c r="L8" s="30">
        <v>17</v>
      </c>
      <c r="M8" s="34">
        <f t="shared" si="6"/>
        <v>0.23529411764705882</v>
      </c>
      <c r="N8" s="30">
        <v>33</v>
      </c>
      <c r="O8" s="35">
        <f t="shared" ref="O8:P8" si="16">D8/7</f>
        <v>0.5714285714285714</v>
      </c>
      <c r="P8" s="35">
        <f t="shared" si="16"/>
        <v>0.42857142857142855</v>
      </c>
      <c r="Q8" s="30">
        <f t="shared" si="8"/>
        <v>33</v>
      </c>
      <c r="R8" s="30"/>
      <c r="S8" s="36">
        <v>1.17159763313609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55</v>
      </c>
      <c r="AB8" s="41">
        <f t="shared" si="11"/>
        <v>-0.69</v>
      </c>
      <c r="AC8" s="42">
        <v>1.8614875578703702E-2</v>
      </c>
      <c r="AD8" s="40">
        <f t="shared" si="12"/>
        <v>-0.10275411319444443</v>
      </c>
      <c r="AE8" s="40">
        <v>-3.48</v>
      </c>
      <c r="AF8" s="40">
        <v>-10.74</v>
      </c>
      <c r="AG8" s="40">
        <v>0</v>
      </c>
    </row>
    <row r="9" spans="1:33" ht="15.75" customHeight="1" x14ac:dyDescent="0.2">
      <c r="A9" s="29" t="s">
        <v>39</v>
      </c>
      <c r="B9" s="29" t="s">
        <v>254</v>
      </c>
      <c r="C9" s="16" t="str">
        <f t="shared" si="4"/>
        <v xml:space="preserve"> - </v>
      </c>
      <c r="D9" s="30">
        <v>0</v>
      </c>
      <c r="E9" s="30">
        <v>1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30</v>
      </c>
      <c r="O9" s="35">
        <f t="shared" ref="O9:P9" si="17">D9/7</f>
        <v>0</v>
      </c>
      <c r="P9" s="35">
        <f t="shared" si="17"/>
        <v>0.14285714285714285</v>
      </c>
      <c r="Q9" s="30">
        <f t="shared" si="8"/>
        <v>210</v>
      </c>
      <c r="R9" s="30"/>
      <c r="S9" s="36">
        <v>1.29936305732484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55</v>
      </c>
      <c r="AB9" s="41">
        <f t="shared" si="11"/>
        <v>-0.69</v>
      </c>
      <c r="AC9" s="42">
        <v>1.8614875578703702E-2</v>
      </c>
      <c r="AD9" s="40">
        <f t="shared" si="12"/>
        <v>0</v>
      </c>
      <c r="AE9" s="40">
        <v>-3.48</v>
      </c>
      <c r="AF9" s="40">
        <v>-10.780149230769201</v>
      </c>
      <c r="AG9" s="40">
        <v>0</v>
      </c>
    </row>
    <row r="10" spans="1:33" ht="15.75" customHeight="1" x14ac:dyDescent="0.2">
      <c r="A10" s="29" t="s">
        <v>40</v>
      </c>
      <c r="B10" s="29" t="s">
        <v>80</v>
      </c>
      <c r="C10" s="16">
        <f t="shared" si="4"/>
        <v>20.239999999999998</v>
      </c>
      <c r="D10" s="30">
        <v>2</v>
      </c>
      <c r="E10" s="30">
        <v>0</v>
      </c>
      <c r="F10" s="31">
        <v>40.479999999999997</v>
      </c>
      <c r="G10" s="31">
        <v>0</v>
      </c>
      <c r="H10" s="32">
        <f t="shared" si="1"/>
        <v>0</v>
      </c>
      <c r="I10" s="32">
        <f t="shared" si="2"/>
        <v>0.14417797633064156</v>
      </c>
      <c r="J10" s="33">
        <f t="shared" si="5"/>
        <v>5.83632448186437</v>
      </c>
      <c r="K10" s="33">
        <f t="shared" si="3"/>
        <v>2.918162240932185</v>
      </c>
      <c r="L10" s="30">
        <v>10</v>
      </c>
      <c r="M10" s="34">
        <f t="shared" si="6"/>
        <v>0.2</v>
      </c>
      <c r="N10" s="30">
        <v>28</v>
      </c>
      <c r="O10" s="35">
        <f t="shared" ref="O10:P10" si="18">D10/7</f>
        <v>0.2857142857142857</v>
      </c>
      <c r="P10" s="35">
        <f t="shared" si="18"/>
        <v>0</v>
      </c>
      <c r="Q10" s="30">
        <f t="shared" si="8"/>
        <v>98</v>
      </c>
      <c r="R10" s="30"/>
      <c r="S10" s="36">
        <v>1.36551724137931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55</v>
      </c>
      <c r="AB10" s="41">
        <f t="shared" si="11"/>
        <v>-0.69</v>
      </c>
      <c r="AC10" s="42">
        <v>1.8614875578703702E-2</v>
      </c>
      <c r="AD10" s="40">
        <f t="shared" si="12"/>
        <v>-5.1377056597222213E-2</v>
      </c>
      <c r="AE10" s="40">
        <v>-3.48</v>
      </c>
      <c r="AF10" s="40">
        <v>-10.780149230769201</v>
      </c>
      <c r="AG10" s="40">
        <v>0</v>
      </c>
    </row>
    <row r="11" spans="1:33" ht="15.75" customHeight="1" x14ac:dyDescent="0.2">
      <c r="A11" s="29" t="s">
        <v>41</v>
      </c>
      <c r="B11" s="29" t="s">
        <v>256</v>
      </c>
      <c r="C11" s="16">
        <f t="shared" si="4"/>
        <v>19.989999999999998</v>
      </c>
      <c r="D11" s="30">
        <v>4</v>
      </c>
      <c r="E11" s="30">
        <v>2</v>
      </c>
      <c r="F11" s="31">
        <v>79.959999999999994</v>
      </c>
      <c r="G11" s="31">
        <v>0</v>
      </c>
      <c r="H11" s="32">
        <f t="shared" si="1"/>
        <v>0</v>
      </c>
      <c r="I11" s="32">
        <f t="shared" si="2"/>
        <v>0.1353507874403295</v>
      </c>
      <c r="J11" s="33">
        <f t="shared" si="5"/>
        <v>10.822648963728746</v>
      </c>
      <c r="K11" s="33">
        <f t="shared" si="3"/>
        <v>2.7056622409321864</v>
      </c>
      <c r="L11" s="30">
        <v>11</v>
      </c>
      <c r="M11" s="34">
        <f t="shared" si="6"/>
        <v>0.36363636363636365</v>
      </c>
      <c r="N11" s="30">
        <v>25</v>
      </c>
      <c r="O11" s="35">
        <f t="shared" ref="O11:P11" si="19">D11/7</f>
        <v>0.5714285714285714</v>
      </c>
      <c r="P11" s="35">
        <f t="shared" si="19"/>
        <v>0.2857142857142857</v>
      </c>
      <c r="Q11" s="30">
        <f t="shared" si="8"/>
        <v>29</v>
      </c>
      <c r="R11" s="30"/>
      <c r="S11" s="36">
        <v>1.203125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55</v>
      </c>
      <c r="AB11" s="41">
        <f t="shared" si="11"/>
        <v>-0.69</v>
      </c>
      <c r="AC11" s="42">
        <v>1.8614875578703702E-2</v>
      </c>
      <c r="AD11" s="40">
        <f t="shared" si="12"/>
        <v>-0.10275411319444443</v>
      </c>
      <c r="AE11" s="40">
        <v>-3.48</v>
      </c>
      <c r="AF11" s="40">
        <v>-10.780149230769201</v>
      </c>
      <c r="AG11" s="40">
        <v>0</v>
      </c>
    </row>
    <row r="12" spans="1:33" ht="15.75" customHeight="1" x14ac:dyDescent="0.2">
      <c r="A12" s="29" t="s">
        <v>42</v>
      </c>
      <c r="B12" s="29" t="s">
        <v>257</v>
      </c>
      <c r="C12" s="16">
        <f t="shared" si="4"/>
        <v>19.989999999999998</v>
      </c>
      <c r="D12" s="30">
        <v>5</v>
      </c>
      <c r="E12" s="30">
        <v>2</v>
      </c>
      <c r="F12" s="31">
        <v>99.949999999999989</v>
      </c>
      <c r="G12" s="31">
        <v>0</v>
      </c>
      <c r="H12" s="32">
        <f t="shared" si="1"/>
        <v>0</v>
      </c>
      <c r="I12" s="32">
        <f t="shared" si="2"/>
        <v>0.13535078744032944</v>
      </c>
      <c r="J12" s="33">
        <f t="shared" si="5"/>
        <v>13.528311204660927</v>
      </c>
      <c r="K12" s="33">
        <f t="shared" si="3"/>
        <v>2.7056622409321855</v>
      </c>
      <c r="L12" s="30">
        <v>9</v>
      </c>
      <c r="M12" s="34">
        <f t="shared" si="6"/>
        <v>0.55555555555555558</v>
      </c>
      <c r="N12" s="30">
        <v>20</v>
      </c>
      <c r="O12" s="35">
        <f t="shared" ref="O12:P12" si="20">D12/7</f>
        <v>0.7142857142857143</v>
      </c>
      <c r="P12" s="35">
        <f t="shared" si="20"/>
        <v>0.2857142857142857</v>
      </c>
      <c r="Q12" s="30">
        <f t="shared" si="8"/>
        <v>20</v>
      </c>
      <c r="R12" s="30"/>
      <c r="S12" s="36">
        <v>1.3859649122807001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55</v>
      </c>
      <c r="AB12" s="41">
        <f t="shared" si="11"/>
        <v>-0.69</v>
      </c>
      <c r="AC12" s="42">
        <v>1.8614875578703702E-2</v>
      </c>
      <c r="AD12" s="40">
        <f t="shared" si="12"/>
        <v>-0.12844264149305554</v>
      </c>
      <c r="AE12" s="40">
        <v>-3.48</v>
      </c>
      <c r="AF12" s="40">
        <v>-10.780149230769201</v>
      </c>
      <c r="AG12" s="40">
        <v>0</v>
      </c>
    </row>
    <row r="13" spans="1:33" ht="15.75" customHeight="1" x14ac:dyDescent="0.2">
      <c r="A13" s="29" t="s">
        <v>43</v>
      </c>
      <c r="B13" s="29" t="s">
        <v>80</v>
      </c>
      <c r="C13" s="16">
        <f t="shared" si="4"/>
        <v>21.145</v>
      </c>
      <c r="D13" s="30">
        <v>8</v>
      </c>
      <c r="E13" s="30">
        <v>0</v>
      </c>
      <c r="F13" s="33">
        <v>169.16</v>
      </c>
      <c r="G13" s="31">
        <v>0</v>
      </c>
      <c r="H13" s="32">
        <f t="shared" si="1"/>
        <v>0</v>
      </c>
      <c r="I13" s="32">
        <f t="shared" si="2"/>
        <v>0.17347748742971814</v>
      </c>
      <c r="J13" s="33">
        <f t="shared" si="5"/>
        <v>29.345451773611117</v>
      </c>
      <c r="K13" s="33">
        <f t="shared" si="3"/>
        <v>3.6681814717013896</v>
      </c>
      <c r="L13" s="30">
        <v>12</v>
      </c>
      <c r="M13" s="34">
        <f t="shared" si="6"/>
        <v>0.66666666666666663</v>
      </c>
      <c r="N13" s="30">
        <v>13</v>
      </c>
      <c r="O13" s="35">
        <f t="shared" ref="O13:P13" si="21">D13/7</f>
        <v>1.1428571428571428</v>
      </c>
      <c r="P13" s="35">
        <f t="shared" si="21"/>
        <v>0</v>
      </c>
      <c r="Q13" s="30">
        <f t="shared" si="8"/>
        <v>11</v>
      </c>
      <c r="R13" s="30"/>
      <c r="S13" s="36">
        <v>1.57407407407407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55</v>
      </c>
      <c r="AB13" s="41">
        <f t="shared" si="11"/>
        <v>-0.69</v>
      </c>
      <c r="AC13" s="42">
        <v>1.8614875578703702E-2</v>
      </c>
      <c r="AD13" s="40">
        <f t="shared" si="12"/>
        <v>-0.20550822638888885</v>
      </c>
      <c r="AE13" s="40">
        <v>-3.48</v>
      </c>
      <c r="AF13" s="40">
        <v>-10.799379999999999</v>
      </c>
      <c r="AG13" s="40">
        <v>0</v>
      </c>
    </row>
    <row r="14" spans="1:33" ht="15.75" customHeight="1" x14ac:dyDescent="0.2">
      <c r="A14" s="29" t="s">
        <v>44</v>
      </c>
      <c r="B14" s="29" t="s">
        <v>258</v>
      </c>
      <c r="C14" s="16">
        <f t="shared" si="4"/>
        <v>23.98</v>
      </c>
      <c r="D14" s="30">
        <v>1</v>
      </c>
      <c r="E14" s="30">
        <v>0</v>
      </c>
      <c r="F14" s="33">
        <v>23.98</v>
      </c>
      <c r="G14" s="31">
        <v>0</v>
      </c>
      <c r="H14" s="32">
        <f t="shared" si="1"/>
        <v>0</v>
      </c>
      <c r="I14" s="32">
        <f t="shared" si="2"/>
        <v>0.25345835995418636</v>
      </c>
      <c r="J14" s="33">
        <f t="shared" si="5"/>
        <v>6.0779314717013886</v>
      </c>
      <c r="K14" s="33">
        <f t="shared" si="3"/>
        <v>6.0779314717013886</v>
      </c>
      <c r="L14" s="30">
        <v>25</v>
      </c>
      <c r="M14" s="34">
        <f t="shared" si="6"/>
        <v>0.04</v>
      </c>
      <c r="N14" s="30">
        <v>9</v>
      </c>
      <c r="O14" s="35">
        <f t="shared" ref="O14:P14" si="22">D14/7</f>
        <v>0.14285714285714285</v>
      </c>
      <c r="P14" s="35">
        <f t="shared" si="22"/>
        <v>0</v>
      </c>
      <c r="Q14" s="30">
        <f t="shared" si="8"/>
        <v>63</v>
      </c>
      <c r="R14" s="30"/>
      <c r="S14" s="36">
        <v>1.8260869565217299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55</v>
      </c>
      <c r="AB14" s="41">
        <f t="shared" si="11"/>
        <v>-0.69</v>
      </c>
      <c r="AC14" s="42">
        <v>1.8614875578703702E-2</v>
      </c>
      <c r="AD14" s="40">
        <f t="shared" si="12"/>
        <v>-2.5688528298611107E-2</v>
      </c>
      <c r="AE14" s="40">
        <v>-3.48</v>
      </c>
      <c r="AF14" s="40">
        <v>-10.799379999999999</v>
      </c>
      <c r="AG14" s="40">
        <v>0</v>
      </c>
    </row>
    <row r="15" spans="1:33" ht="15.75" customHeight="1" x14ac:dyDescent="0.2">
      <c r="A15" s="29" t="s">
        <v>45</v>
      </c>
      <c r="B15" s="29" t="s">
        <v>259</v>
      </c>
      <c r="C15" s="16">
        <f t="shared" si="4"/>
        <v>20.409999999999997</v>
      </c>
      <c r="D15" s="30">
        <v>3</v>
      </c>
      <c r="E15" s="30">
        <v>1</v>
      </c>
      <c r="F15" s="33">
        <v>61.22999999999999</v>
      </c>
      <c r="G15" s="31">
        <v>0</v>
      </c>
      <c r="H15" s="32">
        <f t="shared" si="1"/>
        <v>0</v>
      </c>
      <c r="I15" s="32">
        <f t="shared" si="2"/>
        <v>0.14911472178840698</v>
      </c>
      <c r="J15" s="33">
        <f t="shared" si="5"/>
        <v>9.1302944151041583</v>
      </c>
      <c r="K15" s="33">
        <f t="shared" si="3"/>
        <v>3.0434314717013859</v>
      </c>
      <c r="L15" s="30">
        <v>29</v>
      </c>
      <c r="M15" s="34">
        <f t="shared" si="6"/>
        <v>0.10344827586206896</v>
      </c>
      <c r="N15" s="30">
        <v>4</v>
      </c>
      <c r="O15" s="35">
        <f t="shared" ref="O15:P15" si="23">D15/7</f>
        <v>0.42857142857142855</v>
      </c>
      <c r="P15" s="35">
        <f t="shared" si="23"/>
        <v>0.14285714285714285</v>
      </c>
      <c r="Q15" s="30">
        <f t="shared" si="8"/>
        <v>7</v>
      </c>
      <c r="R15" s="30"/>
      <c r="S15" s="36">
        <v>1.9012345679012299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55</v>
      </c>
      <c r="AB15" s="41">
        <f t="shared" si="11"/>
        <v>-0.69</v>
      </c>
      <c r="AC15" s="42">
        <v>1.8614875578703702E-2</v>
      </c>
      <c r="AD15" s="40">
        <f t="shared" si="12"/>
        <v>-7.7065584895833317E-2</v>
      </c>
      <c r="AE15" s="40">
        <v>-3.48</v>
      </c>
      <c r="AF15" s="40">
        <v>-10.799379999999999</v>
      </c>
      <c r="AG15" s="40">
        <v>0</v>
      </c>
    </row>
    <row r="16" spans="1:33" ht="15.75" customHeight="1" x14ac:dyDescent="0.2">
      <c r="A16" s="29" t="s">
        <v>46</v>
      </c>
      <c r="B16" s="29" t="s">
        <v>72</v>
      </c>
      <c r="C16" s="16">
        <f t="shared" si="4"/>
        <v>19.989999999999998</v>
      </c>
      <c r="D16" s="30">
        <v>4</v>
      </c>
      <c r="E16" s="30">
        <v>0</v>
      </c>
      <c r="F16" s="33">
        <v>79.959999999999994</v>
      </c>
      <c r="G16" s="31">
        <v>0</v>
      </c>
      <c r="H16" s="32">
        <f t="shared" si="1"/>
        <v>0</v>
      </c>
      <c r="I16" s="32">
        <f t="shared" si="2"/>
        <v>0.13438876796905394</v>
      </c>
      <c r="J16" s="33">
        <f t="shared" si="5"/>
        <v>10.745725886805552</v>
      </c>
      <c r="K16" s="33">
        <f t="shared" si="3"/>
        <v>2.686431471701388</v>
      </c>
      <c r="L16" s="30">
        <v>15</v>
      </c>
      <c r="M16" s="34">
        <f t="shared" si="6"/>
        <v>0.26666666666666666</v>
      </c>
      <c r="N16" s="30">
        <v>0</v>
      </c>
      <c r="O16" s="35">
        <f t="shared" ref="O16:P16" si="24">D16/7</f>
        <v>0.5714285714285714</v>
      </c>
      <c r="P16" s="35">
        <f t="shared" si="24"/>
        <v>0</v>
      </c>
      <c r="Q16" s="30">
        <f t="shared" si="8"/>
        <v>0</v>
      </c>
      <c r="R16" s="30"/>
      <c r="S16" s="36">
        <v>2.07299270072992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55</v>
      </c>
      <c r="AB16" s="41">
        <f t="shared" si="11"/>
        <v>-0.69</v>
      </c>
      <c r="AC16" s="42">
        <v>1.8614875578703702E-2</v>
      </c>
      <c r="AD16" s="40">
        <f t="shared" si="12"/>
        <v>-0.10275411319444443</v>
      </c>
      <c r="AE16" s="40">
        <v>-3.48</v>
      </c>
      <c r="AF16" s="40">
        <v>-10.799379999999999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>
        <v>2.3157894736842102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-10.799379999999999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-10.799379999999999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-10.799380000000001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-10.799380000000001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-10.799380000000001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-10.799380000000001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-10.799380000000001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1.8614875578703702E-2</v>
      </c>
      <c r="AD24" s="40">
        <f t="shared" si="12"/>
        <v>0</v>
      </c>
      <c r="AE24" s="40">
        <v>-3.48</v>
      </c>
      <c r="AF24" s="40">
        <v>-10.799380000000001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1.8614875578703702E-2</v>
      </c>
      <c r="AD25" s="40">
        <f t="shared" si="12"/>
        <v>0</v>
      </c>
      <c r="AE25" s="40">
        <v>-3.48</v>
      </c>
      <c r="AF25" s="40">
        <v>-10.8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1.8614875578703702E-2</v>
      </c>
      <c r="AD26" s="40">
        <f t="shared" si="12"/>
        <v>0</v>
      </c>
      <c r="AE26" s="26">
        <v>-3.48</v>
      </c>
      <c r="AF26" s="26">
        <v>-10.799379999999999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1.8614875578703702E-2</v>
      </c>
      <c r="AD27" s="40">
        <f t="shared" si="12"/>
        <v>0</v>
      </c>
      <c r="AE27" s="26">
        <v>-3.48</v>
      </c>
      <c r="AF27" s="26">
        <v>-10.799379999999999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1.8614875578703702E-2</v>
      </c>
      <c r="AD28" s="40">
        <f t="shared" si="12"/>
        <v>0</v>
      </c>
      <c r="AE28" s="26">
        <v>-3.48</v>
      </c>
      <c r="AF28" s="26">
        <v>-10.799379999999999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1.8614875578703702E-2</v>
      </c>
      <c r="AD29" s="40">
        <f t="shared" si="12"/>
        <v>0</v>
      </c>
      <c r="AE29" s="40">
        <v>-3.48</v>
      </c>
      <c r="AF29" s="26">
        <v>-10.799379999999999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1.8614875578703702E-2</v>
      </c>
      <c r="AD30" s="40">
        <f t="shared" si="12"/>
        <v>0</v>
      </c>
      <c r="AE30" s="26">
        <v>-3.48</v>
      </c>
      <c r="AF30" s="26">
        <v>-10.719421785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1.8614875578703702E-2</v>
      </c>
      <c r="AD31" s="40">
        <f t="shared" si="12"/>
        <v>0</v>
      </c>
      <c r="AE31" s="44">
        <v>-3.48</v>
      </c>
      <c r="AF31" s="44">
        <v>-10.719421785000002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1.8614875578703702E-2</v>
      </c>
      <c r="AD32" s="40">
        <f t="shared" si="12"/>
        <v>0</v>
      </c>
      <c r="AE32" s="26">
        <v>-3.48</v>
      </c>
      <c r="AF32" s="26">
        <v>-10.719421785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</row>
    <row r="65" spans="3:19" ht="15.75" customHeight="1" x14ac:dyDescent="0.2"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</row>
    <row r="66" spans="3:19" ht="15.75" customHeight="1" x14ac:dyDescent="0.2"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</row>
    <row r="67" spans="3:19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3:19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3:19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3:19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3:19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3:19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3:19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3:19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3:19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3:19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3:19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3:19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3:19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3:19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8.3320312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Info!B1:BJ5000""),3,FALSE),"""")"),"Glow Tape - 1/2 inch x 30ft Glow-in-the-Dark Tape Roll")</f>
        <v>Glow Tape - 1/2 inch x 30ft Glow-in-the-Dark Tape Roll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Info!B1:BJ5000""),2,FALSE),"""")"),"B07BGCQJF1")</f>
        <v>B07BGCQJF1</v>
      </c>
      <c r="B2" s="3" t="s">
        <v>260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68.25" customHeight="1" x14ac:dyDescent="0.2">
      <c r="A3" s="56" t="s">
        <v>31</v>
      </c>
      <c r="B3" s="57"/>
      <c r="C3" s="4">
        <f>((AE32+AF32)/0.85)*-1</f>
        <v>6.4629005250000002</v>
      </c>
      <c r="D3" s="5">
        <f>SUM(D4:D99692)</f>
        <v>1</v>
      </c>
      <c r="E3" s="5"/>
      <c r="F3" s="6">
        <f t="shared" ref="F3:G3" si="0">SUM(F4:F99692)</f>
        <v>9.0399999999999991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0.24010453539823007</v>
      </c>
      <c r="J3" s="6">
        <f>SUM(J4:J99692)</f>
        <v>2.1705449999999997</v>
      </c>
      <c r="K3" s="6">
        <f t="shared" ref="K3:K32" si="3">J3/D3</f>
        <v>2.1705449999999997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 - March
Discontinue - April
Discontinue - May
Discontinue - June
Discontinue - July
Discontinue - Aug
Discontinue - Sept
Discontinue - Oct
Discontinue - Nov
Discontinue - Dec
Discontinue - Jan
Discontinue - Feb")</f>
        <v>Discontinue - March
Discontinue - April
Discontinue - May
Discontinue - June
Discontinue - July
Discontinue - Aug
Discontinue - Sept
Discontinue - Oct
Discontinue - Nov
Discontinue - Dec
Discontinue - Jan
Discontinue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0</v>
      </c>
      <c r="X3" s="7">
        <f>W3/D3</f>
        <v>0</v>
      </c>
      <c r="Y3" s="6"/>
      <c r="Z3" s="5"/>
      <c r="AA3" s="5"/>
      <c r="AB3" s="5"/>
      <c r="AC3" s="5"/>
      <c r="AD3" s="6">
        <f>SUM(AD4:AD99692)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Info!B2:BZ3000""),37,FALSE)),"""")*-1"),-2.86346544625)</f>
        <v>-2.8634654462500002</v>
      </c>
      <c r="AG3" s="6">
        <f>SUM(AG4:AG99692)</f>
        <v>0</v>
      </c>
    </row>
    <row r="4" spans="1:33" ht="15.75" customHeight="1" x14ac:dyDescent="0.2">
      <c r="A4" s="15" t="s">
        <v>32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-2.8695126923076923</v>
      </c>
      <c r="AG4" s="26">
        <v>0</v>
      </c>
    </row>
    <row r="5" spans="1:33" ht="15.75" customHeight="1" x14ac:dyDescent="0.2">
      <c r="A5" s="29" t="s">
        <v>34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-2.8695126923076923</v>
      </c>
      <c r="AG5" s="40">
        <v>0</v>
      </c>
    </row>
    <row r="6" spans="1:33" ht="15.75" customHeight="1" x14ac:dyDescent="0.2">
      <c r="A6" s="29" t="s">
        <v>35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-2.8695126923076923</v>
      </c>
      <c r="AG6" s="40">
        <v>0</v>
      </c>
    </row>
    <row r="7" spans="1:33" ht="15.75" customHeight="1" x14ac:dyDescent="0.2">
      <c r="A7" s="29" t="s">
        <v>37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-2.8695126923076923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-2.87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-2.8786473076923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-2.8786473076923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-2.8786473076923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-2.8786473076923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-2.8834550000000001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-2.8834550000000001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-2.8834550000000001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-2.8834550000000001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-2.8834550000000001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-2.8834550000000001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-2.8834550000000001</v>
      </c>
      <c r="AG19" s="40">
        <v>0</v>
      </c>
    </row>
    <row r="20" spans="1:33" ht="15.75" customHeight="1" x14ac:dyDescent="0.2">
      <c r="A20" s="29" t="s">
        <v>50</v>
      </c>
      <c r="B20" s="29"/>
      <c r="C20" s="16">
        <f t="shared" si="4"/>
        <v>9.0399999999999991</v>
      </c>
      <c r="D20" s="30">
        <v>1</v>
      </c>
      <c r="E20" s="30">
        <v>0</v>
      </c>
      <c r="F20" s="33">
        <v>9.0399999999999991</v>
      </c>
      <c r="G20" s="31">
        <v>0</v>
      </c>
      <c r="H20" s="32">
        <f t="shared" si="1"/>
        <v>0</v>
      </c>
      <c r="I20" s="32">
        <f t="shared" si="2"/>
        <v>0.24010453539823007</v>
      </c>
      <c r="J20" s="33">
        <f t="shared" si="5"/>
        <v>2.1705449999999997</v>
      </c>
      <c r="K20" s="33">
        <f t="shared" si="3"/>
        <v>2.1705449999999997</v>
      </c>
      <c r="L20" s="30">
        <v>3</v>
      </c>
      <c r="M20" s="34">
        <f t="shared" si="6"/>
        <v>0.33333333333333331</v>
      </c>
      <c r="N20" s="30">
        <v>0</v>
      </c>
      <c r="O20" s="35">
        <f t="shared" ref="O20:P20" si="28">D20/7</f>
        <v>0.14285714285714285</v>
      </c>
      <c r="P20" s="35">
        <f t="shared" si="28"/>
        <v>0</v>
      </c>
      <c r="Q20" s="30">
        <f t="shared" si="8"/>
        <v>0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-2.63</v>
      </c>
      <c r="AF20" s="40">
        <v>-2.8834550000000001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-2.8834550000000001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-2.8834550000000001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-2.8834550000000001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66</v>
      </c>
      <c r="AB24" s="41">
        <f t="shared" si="11"/>
        <v>-0.69</v>
      </c>
      <c r="AC24" s="28">
        <v>4.9826388888888889E-3</v>
      </c>
      <c r="AD24" s="40">
        <f t="shared" si="12"/>
        <v>0</v>
      </c>
      <c r="AE24" s="26">
        <v>-2.63</v>
      </c>
      <c r="AF24" s="40">
        <v>-2.8834550000000001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66</v>
      </c>
      <c r="AB25" s="41">
        <f t="shared" si="11"/>
        <v>-0.69</v>
      </c>
      <c r="AC25" s="42">
        <v>4.9826388888888889E-3</v>
      </c>
      <c r="AD25" s="40">
        <f t="shared" si="12"/>
        <v>0</v>
      </c>
      <c r="AE25" s="40">
        <v>-2.63</v>
      </c>
      <c r="AF25" s="40">
        <v>-2.88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66</v>
      </c>
      <c r="AB26" s="41">
        <f t="shared" si="11"/>
        <v>-0.69</v>
      </c>
      <c r="AC26" s="42">
        <v>4.9826388888888889E-3</v>
      </c>
      <c r="AD26" s="40">
        <f t="shared" si="12"/>
        <v>0</v>
      </c>
      <c r="AE26" s="26">
        <v>-2.63</v>
      </c>
      <c r="AF26" s="26">
        <v>-2.8834550000000001</v>
      </c>
      <c r="AG26" s="26">
        <v>0</v>
      </c>
    </row>
    <row r="27" spans="1:33" ht="15.75" customHeight="1" x14ac:dyDescent="0.2">
      <c r="A27" s="29" t="s">
        <v>58</v>
      </c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29">
        <v>0</v>
      </c>
      <c r="X27" s="39">
        <f t="shared" si="9"/>
        <v>0</v>
      </c>
      <c r="Y27" s="40">
        <f t="shared" si="10"/>
        <v>0</v>
      </c>
      <c r="Z27" s="29">
        <v>0</v>
      </c>
      <c r="AA27" s="29" t="s">
        <v>66</v>
      </c>
      <c r="AB27" s="41">
        <f t="shared" si="11"/>
        <v>-0.69</v>
      </c>
      <c r="AC27" s="42">
        <v>4.9826388888888889E-3</v>
      </c>
      <c r="AD27" s="40">
        <f t="shared" si="12"/>
        <v>0</v>
      </c>
      <c r="AE27" s="26">
        <v>-2.63</v>
      </c>
      <c r="AF27" s="26">
        <v>-2.8834550000000001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66</v>
      </c>
      <c r="AB28" s="41">
        <f t="shared" si="11"/>
        <v>-0.69</v>
      </c>
      <c r="AC28" s="42">
        <v>4.9826388888888889E-3</v>
      </c>
      <c r="AD28" s="40">
        <f t="shared" si="12"/>
        <v>0</v>
      </c>
      <c r="AE28" s="26">
        <v>-2.63</v>
      </c>
      <c r="AF28" s="26">
        <v>-2.8834550000000001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66</v>
      </c>
      <c r="AB29" s="41">
        <f t="shared" si="11"/>
        <v>-0.69</v>
      </c>
      <c r="AC29" s="42">
        <v>4.9826388888888889E-3</v>
      </c>
      <c r="AD29" s="40">
        <f t="shared" si="12"/>
        <v>0</v>
      </c>
      <c r="AE29" s="40">
        <v>-2.63</v>
      </c>
      <c r="AF29" s="26">
        <v>-2.8834550000000001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66</v>
      </c>
      <c r="AB30" s="41">
        <f t="shared" si="11"/>
        <v>-0.69</v>
      </c>
      <c r="AC30" s="42">
        <v>4.9826388888888889E-3</v>
      </c>
      <c r="AD30" s="40">
        <f t="shared" si="12"/>
        <v>0</v>
      </c>
      <c r="AE30" s="26">
        <v>-2.63</v>
      </c>
      <c r="AF30" s="26">
        <v>-2.8634654462500002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73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66</v>
      </c>
      <c r="AB31" s="41">
        <f t="shared" si="11"/>
        <v>-0.69</v>
      </c>
      <c r="AC31" s="28">
        <v>4.9826388888888889E-3</v>
      </c>
      <c r="AD31" s="40">
        <f t="shared" si="12"/>
        <v>0</v>
      </c>
      <c r="AE31" s="44">
        <v>-2.63</v>
      </c>
      <c r="AF31" s="44">
        <v>-2.8634654462500002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66</v>
      </c>
      <c r="AB32" s="41">
        <f t="shared" si="11"/>
        <v>-0.69</v>
      </c>
      <c r="AC32" s="28">
        <v>4.9826388888888889E-3</v>
      </c>
      <c r="AD32" s="40">
        <f t="shared" si="12"/>
        <v>0</v>
      </c>
      <c r="AE32" s="26">
        <v>-2.63</v>
      </c>
      <c r="AF32" s="26">
        <v>-2.8634654462500002</v>
      </c>
      <c r="AG32" s="26">
        <v>0</v>
      </c>
    </row>
    <row r="33" spans="3:27" ht="15.75" customHeight="1" x14ac:dyDescent="0.2"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AA33" s="2"/>
    </row>
    <row r="34" spans="3:27" ht="15.75" customHeight="1" x14ac:dyDescent="0.2"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AA34" s="2"/>
    </row>
    <row r="35" spans="3:27" ht="15.75" customHeight="1" x14ac:dyDescent="0.2"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AA35" s="2"/>
    </row>
    <row r="36" spans="3:27" ht="15.75" customHeight="1" x14ac:dyDescent="0.2"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AA36" s="2"/>
    </row>
    <row r="37" spans="3:27" ht="15.75" customHeight="1" x14ac:dyDescent="0.2"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AA37" s="2"/>
    </row>
    <row r="38" spans="3:27" ht="15.75" customHeight="1" x14ac:dyDescent="0.2"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AA38" s="2"/>
    </row>
    <row r="39" spans="3:27" ht="15.75" customHeight="1" x14ac:dyDescent="0.2"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AA39" s="2"/>
    </row>
    <row r="40" spans="3:27" ht="15.75" customHeight="1" x14ac:dyDescent="0.2"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AA40" s="2"/>
    </row>
    <row r="41" spans="3:27" ht="15.75" customHeight="1" x14ac:dyDescent="0.2"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AA41" s="2"/>
    </row>
    <row r="42" spans="3:27" ht="15.75" customHeight="1" x14ac:dyDescent="0.2"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</row>
    <row r="43" spans="3:27" ht="15.75" customHeight="1" x14ac:dyDescent="0.2"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</row>
    <row r="44" spans="3:27" ht="15.75" customHeight="1" x14ac:dyDescent="0.2"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</row>
    <row r="45" spans="3:27" ht="15.75" customHeight="1" x14ac:dyDescent="0.2"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</row>
    <row r="46" spans="3:27" ht="15.75" customHeight="1" x14ac:dyDescent="0.2"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</row>
    <row r="47" spans="3:27" ht="15.75" customHeight="1" x14ac:dyDescent="0.2"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</row>
    <row r="48" spans="3:27" ht="15.75" customHeight="1" x14ac:dyDescent="0.2"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</row>
    <row r="49" spans="3:19" ht="15.75" customHeight="1" x14ac:dyDescent="0.2"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</row>
    <row r="50" spans="3:19" ht="15.75" customHeight="1" x14ac:dyDescent="0.2"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</row>
    <row r="51" spans="3:19" ht="15.75" customHeight="1" x14ac:dyDescent="0.2"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</row>
    <row r="52" spans="3:19" ht="15.75" customHeight="1" x14ac:dyDescent="0.2"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</row>
    <row r="53" spans="3:19" ht="15.75" customHeight="1" x14ac:dyDescent="0.2"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</row>
    <row r="54" spans="3:19" ht="15.75" customHeight="1" x14ac:dyDescent="0.2"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</row>
    <row r="55" spans="3:19" ht="15.75" customHeight="1" x14ac:dyDescent="0.2"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</row>
    <row r="56" spans="3:19" ht="15.75" customHeight="1" x14ac:dyDescent="0.2"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</row>
    <row r="57" spans="3:19" ht="15.75" customHeight="1" x14ac:dyDescent="0.2"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</row>
    <row r="58" spans="3:19" ht="15.75" customHeight="1" x14ac:dyDescent="0.2"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</row>
    <row r="59" spans="3:19" ht="15.75" customHeight="1" x14ac:dyDescent="0.2"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</row>
    <row r="60" spans="3:19" ht="15.75" customHeight="1" x14ac:dyDescent="0.2"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</row>
    <row r="61" spans="3:19" ht="15.75" customHeight="1" x14ac:dyDescent="0.2"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</row>
    <row r="62" spans="3:19" ht="15.75" customHeight="1" x14ac:dyDescent="0.2"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</row>
    <row r="63" spans="3:19" ht="15.75" customHeight="1" x14ac:dyDescent="0.2"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</row>
    <row r="64" spans="3:19" ht="15.75" customHeight="1" x14ac:dyDescent="0.2"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</row>
    <row r="65" spans="3:19" ht="15.75" customHeight="1" x14ac:dyDescent="0.2"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</row>
    <row r="66" spans="3:19" ht="15.75" customHeight="1" x14ac:dyDescent="0.2"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</row>
    <row r="67" spans="3:19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3:19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3:19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3:19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3:19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3:19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3:19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3:19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3:19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3:19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3:19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3:19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3:19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3:19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Info!B1:BJ5000""),3,FALSE),"""")"),"Glow Tape - 1 inch x 30ft Glow-in-the-Dark Tape Roll")</f>
        <v>Glow Tape - 1 inch x 30ft Glow-in-the-Dark Tape Roll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Info!B1:BJ5000""),2,FALSE),"""")"),"B07BGGBDGK")</f>
        <v>B07BGGBDGK</v>
      </c>
      <c r="B2" s="3" t="s">
        <v>261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36" customHeight="1" x14ac:dyDescent="0.2">
      <c r="A3" s="56" t="s">
        <v>31</v>
      </c>
      <c r="B3" s="57"/>
      <c r="C3" s="4">
        <f>((AE32+AF32)/0.85)*-1</f>
        <v>10.523677520588235</v>
      </c>
      <c r="D3" s="5">
        <f>SUM(D4:D99692)</f>
        <v>16</v>
      </c>
      <c r="E3" s="5"/>
      <c r="F3" s="6">
        <f t="shared" ref="F3:G3" si="0">SUM(F4:F99692)</f>
        <v>185.44000000000003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7.5623723731126996E-2</v>
      </c>
      <c r="J3" s="6">
        <f>SUM(J4:J99692)</f>
        <v>14.023663328700191</v>
      </c>
      <c r="K3" s="6">
        <f t="shared" ref="K3:K32" si="3">J3/D3</f>
        <v>0.87647895804376197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1.5 - April
1.5 - May
1.5 - June
1.5 - July
1.5 - Aug
1.5 - Sept
3 - Oct
4 - Nov
1 - Dec
1 - Jan
1.5 - Feb")</f>
        <v>1.5 - March
1.5 - April
1.5 - May
1.5 - June
1.5 - July
1.5 - Aug
1.5 - Sept
3 - Oct
4 - Nov
1 - Dec
1 -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0</v>
      </c>
      <c r="X3" s="7">
        <f>W3/D3</f>
        <v>0</v>
      </c>
      <c r="Y3" s="6"/>
      <c r="Z3" s="5"/>
      <c r="AA3" s="5"/>
      <c r="AB3" s="5"/>
      <c r="AC3" s="5"/>
      <c r="AD3" s="6">
        <f>SUM(AD4:AD99692)</f>
        <v>-0.28481051745365005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Info!B2:BZ3000""),37,FALSE)),"""")*-1"),-5.6351258925)</f>
        <v>-5.6351258924999996</v>
      </c>
      <c r="AG3" s="6">
        <f>SUM(AG4:AG99692)</f>
        <v>0</v>
      </c>
    </row>
    <row r="4" spans="1:33" ht="15.75" customHeight="1" x14ac:dyDescent="0.2">
      <c r="A4" s="15" t="s">
        <v>32</v>
      </c>
      <c r="B4" s="15" t="s">
        <v>71</v>
      </c>
      <c r="C4" s="16">
        <f t="shared" ref="C4:C32" si="4">IFERROR(F4/D4," - ")</f>
        <v>11.590000000000002</v>
      </c>
      <c r="D4" s="17">
        <v>6</v>
      </c>
      <c r="E4" s="17">
        <v>0</v>
      </c>
      <c r="F4" s="18">
        <v>69.540000000000006</v>
      </c>
      <c r="G4" s="18">
        <v>0</v>
      </c>
      <c r="H4" s="19">
        <f t="shared" si="1"/>
        <v>0</v>
      </c>
      <c r="I4" s="19">
        <f t="shared" si="2"/>
        <v>7.5624724148802003E-2</v>
      </c>
      <c r="J4" s="18">
        <f t="shared" ref="J4:J32" si="5">F4*0.85+G4+AF4*D4+D4*AE4+AG4+AD4</f>
        <v>5.2589433173076916</v>
      </c>
      <c r="K4" s="18">
        <f t="shared" si="3"/>
        <v>0.8764905528846153</v>
      </c>
      <c r="L4" s="17">
        <v>2</v>
      </c>
      <c r="M4" s="20">
        <f t="shared" ref="M4:M32" si="6">IFERROR(D4/L4,"-")</f>
        <v>3</v>
      </c>
      <c r="N4" s="17">
        <v>8</v>
      </c>
      <c r="O4" s="21">
        <f t="shared" ref="O4:P4" si="7">D4/7</f>
        <v>0.8571428571428571</v>
      </c>
      <c r="P4" s="21">
        <f t="shared" si="7"/>
        <v>0</v>
      </c>
      <c r="Q4" s="17">
        <f t="shared" ref="Q4:Q32" si="8">ROUNDDOWN(N4/(O4+P4),0)</f>
        <v>9</v>
      </c>
      <c r="R4" s="17"/>
      <c r="S4" s="22">
        <v>2.13438735177865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55</v>
      </c>
      <c r="AB4" s="27">
        <f t="shared" ref="AB4:AB32" si="11">IF(OR(AA4="UsLargeStandardSize",AA4="UsSmallStandardSize"),-0.69,-0.48)</f>
        <v>-0.69</v>
      </c>
      <c r="AC4" s="28">
        <v>1.2890625000000001E-2</v>
      </c>
      <c r="AD4" s="26">
        <f t="shared" ref="AD4:AD32" si="12">IFERROR(AB4*AC4*D4*2,0)</f>
        <v>-0.10673437500000001</v>
      </c>
      <c r="AE4" s="26">
        <v>-3.31</v>
      </c>
      <c r="AF4" s="26">
        <v>-5.6472203846153848</v>
      </c>
      <c r="AG4" s="26">
        <v>0</v>
      </c>
    </row>
    <row r="5" spans="1:33" ht="15.75" customHeight="1" x14ac:dyDescent="0.2">
      <c r="A5" s="29" t="s">
        <v>34</v>
      </c>
      <c r="B5" s="15" t="s">
        <v>71</v>
      </c>
      <c r="C5" s="16">
        <f t="shared" si="4"/>
        <v>11.59</v>
      </c>
      <c r="D5" s="30">
        <v>4</v>
      </c>
      <c r="E5" s="30">
        <v>0</v>
      </c>
      <c r="F5" s="31">
        <v>46.36</v>
      </c>
      <c r="G5" s="31">
        <v>0</v>
      </c>
      <c r="H5" s="32">
        <f t="shared" si="1"/>
        <v>0</v>
      </c>
      <c r="I5" s="32">
        <f t="shared" si="2"/>
        <v>7.5622945628490881E-2</v>
      </c>
      <c r="J5" s="33">
        <f t="shared" si="5"/>
        <v>3.5058797593368372</v>
      </c>
      <c r="K5" s="33">
        <f t="shared" si="3"/>
        <v>0.87646993983420929</v>
      </c>
      <c r="L5" s="30">
        <v>14</v>
      </c>
      <c r="M5" s="34">
        <f t="shared" si="6"/>
        <v>0.2857142857142857</v>
      </c>
      <c r="N5" s="30">
        <v>7</v>
      </c>
      <c r="O5" s="35">
        <f t="shared" ref="O5:P5" si="13">D5/7</f>
        <v>0.5714285714285714</v>
      </c>
      <c r="P5" s="35">
        <f t="shared" si="13"/>
        <v>0</v>
      </c>
      <c r="Q5" s="30">
        <f t="shared" si="8"/>
        <v>12</v>
      </c>
      <c r="R5" s="30"/>
      <c r="S5" s="36">
        <v>2.1651376146788901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55</v>
      </c>
      <c r="AB5" s="41">
        <f t="shared" si="11"/>
        <v>-0.69</v>
      </c>
      <c r="AC5" s="42">
        <v>1.290556199304751E-2</v>
      </c>
      <c r="AD5" s="40">
        <f t="shared" si="12"/>
        <v>-7.1238702201622248E-2</v>
      </c>
      <c r="AE5" s="40">
        <v>-3.31</v>
      </c>
      <c r="AF5" s="40">
        <v>-5.6472203846153848</v>
      </c>
      <c r="AG5" s="40">
        <v>0</v>
      </c>
    </row>
    <row r="6" spans="1:33" ht="15.75" customHeight="1" x14ac:dyDescent="0.2">
      <c r="A6" s="29" t="s">
        <v>35</v>
      </c>
      <c r="B6" s="29" t="s">
        <v>110</v>
      </c>
      <c r="C6" s="16">
        <f t="shared" si="4"/>
        <v>11.59</v>
      </c>
      <c r="D6" s="30">
        <v>5</v>
      </c>
      <c r="E6" s="30">
        <v>0</v>
      </c>
      <c r="F6" s="31">
        <v>57.95</v>
      </c>
      <c r="G6" s="31">
        <v>0</v>
      </c>
      <c r="H6" s="32">
        <f t="shared" si="1"/>
        <v>0</v>
      </c>
      <c r="I6" s="32">
        <f t="shared" si="2"/>
        <v>7.5622945628490909E-2</v>
      </c>
      <c r="J6" s="33">
        <f t="shared" si="5"/>
        <v>4.3823496991710487</v>
      </c>
      <c r="K6" s="33">
        <f t="shared" si="3"/>
        <v>0.87646993983420973</v>
      </c>
      <c r="L6" s="30">
        <v>2</v>
      </c>
      <c r="M6" s="34">
        <f t="shared" si="6"/>
        <v>2.5</v>
      </c>
      <c r="N6" s="30">
        <v>0</v>
      </c>
      <c r="O6" s="35">
        <f t="shared" ref="O6:P6" si="14">D6/7</f>
        <v>0.7142857142857143</v>
      </c>
      <c r="P6" s="35">
        <f t="shared" si="14"/>
        <v>0</v>
      </c>
      <c r="Q6" s="30">
        <f t="shared" si="8"/>
        <v>0</v>
      </c>
      <c r="R6" s="30"/>
      <c r="S6" s="36" t="e">
        <v>#N/A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55</v>
      </c>
      <c r="AB6" s="41">
        <f t="shared" si="11"/>
        <v>-0.69</v>
      </c>
      <c r="AC6" s="42">
        <v>1.290556199304751E-2</v>
      </c>
      <c r="AD6" s="40">
        <f t="shared" si="12"/>
        <v>-8.9048377752027813E-2</v>
      </c>
      <c r="AE6" s="40">
        <v>-3.31</v>
      </c>
      <c r="AF6" s="40">
        <v>-5.6472203846153848</v>
      </c>
      <c r="AG6" s="40">
        <v>0</v>
      </c>
    </row>
    <row r="7" spans="1:33" ht="15.75" customHeight="1" x14ac:dyDescent="0.2">
      <c r="A7" s="29" t="s">
        <v>37</v>
      </c>
      <c r="B7" s="29"/>
      <c r="C7" s="16">
        <f t="shared" si="4"/>
        <v>11.59</v>
      </c>
      <c r="D7" s="30">
        <v>1</v>
      </c>
      <c r="E7" s="30">
        <v>0</v>
      </c>
      <c r="F7" s="31">
        <v>11.59</v>
      </c>
      <c r="G7" s="31">
        <v>0</v>
      </c>
      <c r="H7" s="32">
        <f t="shared" si="1"/>
        <v>0</v>
      </c>
      <c r="I7" s="32">
        <f t="shared" si="2"/>
        <v>7.5624724148801975E-2</v>
      </c>
      <c r="J7" s="33">
        <f t="shared" si="5"/>
        <v>0.87649055288461486</v>
      </c>
      <c r="K7" s="33">
        <f t="shared" si="3"/>
        <v>0.87649055288461486</v>
      </c>
      <c r="L7" s="30">
        <v>0</v>
      </c>
      <c r="M7" s="34" t="str">
        <f t="shared" si="6"/>
        <v>-</v>
      </c>
      <c r="N7" s="30">
        <v>1</v>
      </c>
      <c r="O7" s="35">
        <f t="shared" ref="O7:P7" si="15">D7/7</f>
        <v>0.14285714285714285</v>
      </c>
      <c r="P7" s="35">
        <f t="shared" si="15"/>
        <v>0</v>
      </c>
      <c r="Q7" s="30">
        <f t="shared" si="8"/>
        <v>7</v>
      </c>
      <c r="R7" s="30"/>
      <c r="S7" s="36">
        <v>2.4675324675324601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55</v>
      </c>
      <c r="AB7" s="41">
        <f t="shared" si="11"/>
        <v>-0.69</v>
      </c>
      <c r="AC7" s="42">
        <v>1.2890625000000001E-2</v>
      </c>
      <c r="AD7" s="40">
        <f t="shared" si="12"/>
        <v>-1.7789062500000001E-2</v>
      </c>
      <c r="AE7" s="40">
        <v>-3.31</v>
      </c>
      <c r="AF7" s="40">
        <v>-5.6472203846153848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-5.65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-5.6654896153846099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-5.6654896153846099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-5.6654896153846099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-5.6654896153846099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-5.6751050000000003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-5.6751050000000003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-5.6751050000000003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-5.6751050000000003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288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-5.6751050000000003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288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-5.6751050000000003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288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-5.6751050000000003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288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-5.6751050000000003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288</v>
      </c>
      <c r="U21" s="37">
        <v>72</v>
      </c>
      <c r="V21" s="38" t="s">
        <v>203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-5.6751050000000003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288</v>
      </c>
      <c r="U22" s="37">
        <v>72</v>
      </c>
      <c r="V22" s="38" t="s">
        <v>203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-5.6751050000000003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288</v>
      </c>
      <c r="U23" s="37" t="s">
        <v>33</v>
      </c>
      <c r="V23" s="38" t="s">
        <v>204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55</v>
      </c>
      <c r="AB23" s="41">
        <f t="shared" si="11"/>
        <v>-0.69</v>
      </c>
      <c r="AC23" s="42">
        <v>1.2890625000000001E-2</v>
      </c>
      <c r="AD23" s="40">
        <f t="shared" si="12"/>
        <v>0</v>
      </c>
      <c r="AE23" s="40">
        <v>-3.31</v>
      </c>
      <c r="AF23" s="40">
        <v>-5.6751050000000003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288</v>
      </c>
      <c r="U24" s="37" t="s">
        <v>33</v>
      </c>
      <c r="V24" s="38" t="s">
        <v>204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1.2890625000000001E-2</v>
      </c>
      <c r="AD24" s="40">
        <f t="shared" si="12"/>
        <v>0</v>
      </c>
      <c r="AE24" s="40">
        <v>-3.31</v>
      </c>
      <c r="AF24" s="40">
        <v>-5.6751050000000003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288</v>
      </c>
      <c r="U25" s="37" t="s">
        <v>33</v>
      </c>
      <c r="V25" s="38" t="s">
        <v>205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1.2890625000000001E-2</v>
      </c>
      <c r="AD25" s="40">
        <f t="shared" si="12"/>
        <v>0</v>
      </c>
      <c r="AE25" s="40">
        <v>-3.31</v>
      </c>
      <c r="AF25" s="40">
        <v>-5.68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216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1.2890625000000001E-2</v>
      </c>
      <c r="AD26" s="40">
        <f t="shared" si="12"/>
        <v>0</v>
      </c>
      <c r="AE26" s="26">
        <v>-3.31</v>
      </c>
      <c r="AF26" s="26">
        <v>-5.6751050000000003</v>
      </c>
      <c r="AG26" s="26">
        <v>0</v>
      </c>
    </row>
    <row r="27" spans="1:33" ht="15.75" customHeight="1" x14ac:dyDescent="0.2">
      <c r="A27" s="29" t="s">
        <v>58</v>
      </c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216</v>
      </c>
      <c r="U27" s="37" t="s">
        <v>33</v>
      </c>
      <c r="V27" s="38" t="s">
        <v>33</v>
      </c>
      <c r="W27" s="29">
        <v>0</v>
      </c>
      <c r="X27" s="39">
        <f t="shared" si="9"/>
        <v>0</v>
      </c>
      <c r="Y27" s="40">
        <f t="shared" si="10"/>
        <v>0</v>
      </c>
      <c r="Z27" s="29">
        <v>0</v>
      </c>
      <c r="AA27" s="29" t="s">
        <v>55</v>
      </c>
      <c r="AB27" s="41">
        <f t="shared" si="11"/>
        <v>-0.69</v>
      </c>
      <c r="AC27" s="42">
        <v>1.2890625000000001E-2</v>
      </c>
      <c r="AD27" s="40">
        <f t="shared" si="12"/>
        <v>0</v>
      </c>
      <c r="AE27" s="26">
        <v>-3.31</v>
      </c>
      <c r="AF27" s="26">
        <v>-5.6751050000000003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216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1.2890625000000001E-2</v>
      </c>
      <c r="AD28" s="40">
        <f t="shared" si="12"/>
        <v>0</v>
      </c>
      <c r="AE28" s="26">
        <v>-3.31</v>
      </c>
      <c r="AF28" s="26">
        <v>-5.6751050000000003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216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1.2890625000000001E-2</v>
      </c>
      <c r="AD29" s="40">
        <f t="shared" si="12"/>
        <v>0</v>
      </c>
      <c r="AE29" s="40">
        <v>-3.31</v>
      </c>
      <c r="AF29" s="26">
        <v>-5.6751050000000003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216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1.2890625000000001E-2</v>
      </c>
      <c r="AD30" s="40">
        <f t="shared" si="12"/>
        <v>0</v>
      </c>
      <c r="AE30" s="26">
        <v>-3.31</v>
      </c>
      <c r="AF30" s="26">
        <v>-5.6351258924999996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144</v>
      </c>
      <c r="U31" s="23">
        <v>144</v>
      </c>
      <c r="V31" s="1" t="s">
        <v>206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1.2890625000000001E-2</v>
      </c>
      <c r="AD31" s="40">
        <f t="shared" si="12"/>
        <v>0</v>
      </c>
      <c r="AE31" s="44">
        <v>-3.31</v>
      </c>
      <c r="AF31" s="44">
        <v>-5.6351258925000005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>
        <f ca="1">IFERROR(__xludf.DUMMYFUNCTION("IFERROR(VLOOKUP($B$2,IMPORTRANGE(""https://docs.google.com/spreadsheets/d/1KiWZV1ko8G7lnRucBRBd29jj3Be6ltMfljMDqzOkQmI/edit#gid=1381463014"",""Lookup!A:D""),4,FALSE),"""")"),144)</f>
        <v>144</v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AGL231  - 144 units 09/17")</f>
        <v>| AGL231  - 144 units 09/17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1.2890625000000001E-2</v>
      </c>
      <c r="AD32" s="40">
        <f t="shared" si="12"/>
        <v>0</v>
      </c>
      <c r="AE32" s="26">
        <v>-3.31</v>
      </c>
      <c r="AF32" s="26">
        <v>-5.6351258924999996</v>
      </c>
      <c r="AG32" s="26">
        <v>0</v>
      </c>
    </row>
    <row r="33" spans="3:27" ht="15.75" customHeight="1" x14ac:dyDescent="0.2"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AA33" s="2"/>
    </row>
    <row r="34" spans="3:27" ht="15.75" customHeight="1" x14ac:dyDescent="0.2"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AA34" s="2"/>
    </row>
    <row r="35" spans="3:27" ht="15.75" customHeight="1" x14ac:dyDescent="0.2"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AA35" s="2"/>
    </row>
    <row r="36" spans="3:27" ht="15.75" customHeight="1" x14ac:dyDescent="0.2"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AA36" s="2"/>
    </row>
    <row r="37" spans="3:27" ht="15.75" customHeight="1" x14ac:dyDescent="0.2"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AA37" s="2"/>
    </row>
    <row r="38" spans="3:27" ht="15.75" customHeight="1" x14ac:dyDescent="0.2"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AA38" s="2"/>
    </row>
    <row r="39" spans="3:27" ht="15.75" customHeight="1" x14ac:dyDescent="0.2"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AA39" s="2"/>
    </row>
    <row r="40" spans="3:27" ht="15.75" customHeight="1" x14ac:dyDescent="0.2"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AA40" s="2"/>
    </row>
    <row r="41" spans="3:27" ht="15.75" customHeight="1" x14ac:dyDescent="0.2"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AA41" s="2"/>
    </row>
    <row r="42" spans="3:27" ht="15.75" customHeight="1" x14ac:dyDescent="0.2"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</row>
    <row r="43" spans="3:27" ht="15.75" customHeight="1" x14ac:dyDescent="0.2"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</row>
    <row r="44" spans="3:27" ht="15.75" customHeight="1" x14ac:dyDescent="0.2"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</row>
    <row r="45" spans="3:27" ht="15.75" customHeight="1" x14ac:dyDescent="0.2"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</row>
    <row r="46" spans="3:27" ht="15.75" customHeight="1" x14ac:dyDescent="0.2"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</row>
    <row r="47" spans="3:27" ht="15.75" customHeight="1" x14ac:dyDescent="0.2"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</row>
    <row r="48" spans="3:27" ht="15.75" customHeight="1" x14ac:dyDescent="0.2"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</row>
    <row r="49" spans="3:19" ht="15.75" customHeight="1" x14ac:dyDescent="0.2"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</row>
    <row r="50" spans="3:19" ht="15.75" customHeight="1" x14ac:dyDescent="0.2"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</row>
    <row r="51" spans="3:19" ht="15.75" customHeight="1" x14ac:dyDescent="0.2"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</row>
    <row r="52" spans="3:19" ht="15.75" customHeight="1" x14ac:dyDescent="0.2"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</row>
    <row r="53" spans="3:19" ht="15.75" customHeight="1" x14ac:dyDescent="0.2"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</row>
    <row r="54" spans="3:19" ht="15.75" customHeight="1" x14ac:dyDescent="0.2"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</row>
    <row r="55" spans="3:19" ht="15.75" customHeight="1" x14ac:dyDescent="0.2"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</row>
    <row r="56" spans="3:19" ht="15.75" customHeight="1" x14ac:dyDescent="0.2"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</row>
    <row r="57" spans="3:19" ht="15.75" customHeight="1" x14ac:dyDescent="0.2"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</row>
    <row r="58" spans="3:19" ht="15.75" customHeight="1" x14ac:dyDescent="0.2"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</row>
    <row r="59" spans="3:19" ht="15.75" customHeight="1" x14ac:dyDescent="0.2"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</row>
    <row r="60" spans="3:19" ht="15.75" customHeight="1" x14ac:dyDescent="0.2"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</row>
    <row r="61" spans="3:19" ht="15.75" customHeight="1" x14ac:dyDescent="0.2"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</row>
    <row r="62" spans="3:19" ht="15.75" customHeight="1" x14ac:dyDescent="0.2"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</row>
    <row r="63" spans="3:19" ht="15.75" customHeight="1" x14ac:dyDescent="0.2"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</row>
    <row r="64" spans="3:19" ht="15.75" customHeight="1" x14ac:dyDescent="0.2"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</row>
    <row r="65" spans="3:19" ht="15.75" customHeight="1" x14ac:dyDescent="0.2"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</row>
    <row r="66" spans="3:19" ht="15.75" customHeight="1" x14ac:dyDescent="0.2"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</row>
    <row r="67" spans="3:19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3:19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3:19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3:19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3:19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3:19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3:19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3:19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3:19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3:19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3:19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3:19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3:19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3:19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Info!B1:BJ5000""),3,FALSE),"""")"),"Glow Tape - 2 Inch x 30ft Vinyl Adhesive Green Glow-in-The-Dark Tape Roll - Lasts Up to 12 Hours")</f>
        <v>Glow Tape - 2 Inch x 30ft Vinyl Adhesive Green Glow-in-The-Dark Tape Roll - Lasts Up to 12 Hours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Info!B1:BJ5000""),2,FALSE),"""")"),"B07NY9X8DY")</f>
        <v>B07NY9X8DY</v>
      </c>
      <c r="B2" s="3" t="s">
        <v>262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36" customHeight="1" x14ac:dyDescent="0.2">
      <c r="A3" s="56" t="s">
        <v>31</v>
      </c>
      <c r="B3" s="57"/>
      <c r="C3" s="4">
        <f>((AE32+AF32)/0.85)*-1</f>
        <v>17.168084452941176</v>
      </c>
      <c r="D3" s="5">
        <f>SUM(D4:D99692)</f>
        <v>0</v>
      </c>
      <c r="E3" s="5"/>
      <c r="F3" s="6">
        <f t="shared" ref="F3:G3" si="0">SUM(F4:F99692)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SUM(J4:J99692)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 - March
Discontinue - April
Discontinue - May
Discontinue - June
Discontinue - July
Discontinue - Aug
Discontinue - Sept
Discontinue - Oct
Discontinue - Nov
Discontinue - Dec
Discontinue - Jan
Discontinue - Feb")</f>
        <v>Discontinue - March
Discontinue - April
Discontinue - May
Discontinue - June
Discontinue - July
Discontinue - Aug
Discontinue - Sept
Discontinue - Oct
Discontinue - Nov
Discontinue - Dec
Discontinue - Jan
Discontinue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SUM(AD4:AD99692)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Info!B2:BZ3000""),37,FALSE)),"""")*-1"),-11.112871785)</f>
        <v>-11.112871784999999</v>
      </c>
      <c r="AG3" s="6">
        <f>SUM(AG4:AG99692)</f>
        <v>0</v>
      </c>
    </row>
    <row r="4" spans="1:33" ht="15.75" customHeight="1" x14ac:dyDescent="0.2">
      <c r="A4" s="15" t="s">
        <v>32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-11.13706076923077</v>
      </c>
      <c r="AG4" s="26">
        <v>0</v>
      </c>
    </row>
    <row r="5" spans="1:33" ht="15.75" customHeight="1" x14ac:dyDescent="0.2">
      <c r="A5" s="29" t="s">
        <v>34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-11.13706076923077</v>
      </c>
      <c r="AG5" s="40">
        <v>0</v>
      </c>
    </row>
    <row r="6" spans="1:33" ht="15.75" customHeight="1" x14ac:dyDescent="0.2">
      <c r="A6" s="29" t="s">
        <v>35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-11.13706076923077</v>
      </c>
      <c r="AG6" s="40">
        <v>0</v>
      </c>
    </row>
    <row r="7" spans="1:33" ht="15.75" customHeight="1" x14ac:dyDescent="0.2">
      <c r="A7" s="29" t="s">
        <v>37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-11.13706076923077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-11.14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-11.1735992307692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-11.1735992307692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-11.1735992307692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-11.1735992307692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-11.192830000000001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-11.192830000000001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-11.192830000000001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-11.192830000000001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-11.192830000000001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-11.192830000000001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-11.192830000000001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-11.192830000000001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-11.192830000000001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-11.192830000000001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-11.192830000000001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28">
        <v>1.9456018518518518E-2</v>
      </c>
      <c r="AD24" s="40">
        <f t="shared" si="12"/>
        <v>0</v>
      </c>
      <c r="AE24" s="26">
        <v>-3.48</v>
      </c>
      <c r="AF24" s="40">
        <v>-11.192830000000001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1.9456018518518518E-2</v>
      </c>
      <c r="AD25" s="40">
        <f t="shared" si="12"/>
        <v>0</v>
      </c>
      <c r="AE25" s="40">
        <v>-3.48</v>
      </c>
      <c r="AF25" s="40">
        <v>-11.19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1.9456018518518518E-2</v>
      </c>
      <c r="AD26" s="40">
        <f t="shared" si="12"/>
        <v>0</v>
      </c>
      <c r="AE26" s="26">
        <v>-3.48</v>
      </c>
      <c r="AF26" s="26">
        <v>-11.192830000000001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1.9456018518518518E-2</v>
      </c>
      <c r="AD27" s="40">
        <f t="shared" si="12"/>
        <v>0</v>
      </c>
      <c r="AE27" s="26">
        <v>-3.48</v>
      </c>
      <c r="AF27" s="26">
        <v>-11.192830000000001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1.9456018518518518E-2</v>
      </c>
      <c r="AD28" s="40">
        <f t="shared" si="12"/>
        <v>0</v>
      </c>
      <c r="AE28" s="26">
        <v>-3.48</v>
      </c>
      <c r="AF28" s="26">
        <v>-11.192830000000001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1.9456018518518518E-2</v>
      </c>
      <c r="AD29" s="40">
        <f t="shared" si="12"/>
        <v>0</v>
      </c>
      <c r="AE29" s="40">
        <v>-3.48</v>
      </c>
      <c r="AF29" s="26">
        <v>-11.192830000000001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1.9456018518518518E-2</v>
      </c>
      <c r="AD30" s="40">
        <f t="shared" si="12"/>
        <v>0</v>
      </c>
      <c r="AE30" s="26">
        <v>-3.48</v>
      </c>
      <c r="AF30" s="26">
        <v>-11.112871784999999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1.9456018518518518E-2</v>
      </c>
      <c r="AD31" s="40">
        <f t="shared" si="12"/>
        <v>0</v>
      </c>
      <c r="AE31" s="44">
        <v>-3.48</v>
      </c>
      <c r="AF31" s="44">
        <v>-11.112871785000001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1.9456018518518518E-2</v>
      </c>
      <c r="AD32" s="40">
        <f t="shared" si="12"/>
        <v>0</v>
      </c>
      <c r="AE32" s="26">
        <v>-3.48</v>
      </c>
      <c r="AF32" s="26">
        <v>-11.112871784999999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</row>
    <row r="65" spans="3:19" ht="15.75" customHeight="1" x14ac:dyDescent="0.2"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</row>
    <row r="66" spans="3:19" ht="15.75" customHeight="1" x14ac:dyDescent="0.2"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</row>
    <row r="67" spans="3:19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3:19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3:19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3:19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3:19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3:19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3:19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3:19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3:19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3:19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3:19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3:19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3:19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3:19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3.3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Info!B1:BJ5000""),3,FALSE),"""")"),"Black Gaffers Tape 2 Pack - 3in x 30 Yards Gaffer Tape Roll")</f>
        <v>Black Gaffers Tape 2 Pack - 3in x 30 Yards Gaffer Tape Roll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Info!B1:BJ5000""),2,FALSE),"""")"),"B07BGBLB8R")</f>
        <v>B07BGBLB8R</v>
      </c>
      <c r="B2" s="3" t="s">
        <v>263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36" customHeight="1" x14ac:dyDescent="0.2">
      <c r="A3" s="56" t="s">
        <v>31</v>
      </c>
      <c r="B3" s="57"/>
      <c r="C3" s="4">
        <f>((AE32+AF32)/0.85)*-1</f>
        <v>11.081211388235294</v>
      </c>
      <c r="D3" s="5">
        <f>SUM(D4:D99692)</f>
        <v>0</v>
      </c>
      <c r="E3" s="5"/>
      <c r="F3" s="6">
        <f t="shared" ref="F3:G3" si="0">SUM(F4:F99692)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SUM(J4:J99692)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 - March
Discontinue - April
Discontinue - May
Discontinue - June
Discontinue - July
Discontinue - Aug
Discontinue - Sept
Discontinue - Oct
Discontinue - Nov
Discontinue - Dec
Discontinue - Jan
Discontinue - Feb")</f>
        <v>Discontinue - March
Discontinue - April
Discontinue - May
Discontinue - June
Discontinue - July
Discontinue - Aug
Discontinue - Sept
Discontinue - Oct
Discontinue - Nov
Discontinue - Dec
Discontinue - Jan
Discontinue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SUM(AD4:AD99692)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Info!B2:BZ3000""),37,FALSE)),"""")*-1"),-3.99902968)</f>
        <v>-3.99902968</v>
      </c>
      <c r="AG3" s="6">
        <f>SUM(AG4:AG99692)</f>
        <v>0</v>
      </c>
    </row>
    <row r="4" spans="1:33" ht="15.75" customHeight="1" x14ac:dyDescent="0.2">
      <c r="A4" s="15" t="s">
        <v>32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-4.0073523076923081</v>
      </c>
      <c r="AG4" s="26">
        <v>0</v>
      </c>
    </row>
    <row r="5" spans="1:33" ht="15.75" customHeight="1" x14ac:dyDescent="0.2">
      <c r="A5" s="29" t="s">
        <v>34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-4.0073523076923081</v>
      </c>
      <c r="AG5" s="40">
        <v>0</v>
      </c>
    </row>
    <row r="6" spans="1:33" ht="15.75" customHeight="1" x14ac:dyDescent="0.2">
      <c r="A6" s="29" t="s">
        <v>35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-4.0073523076923081</v>
      </c>
      <c r="AG6" s="40">
        <v>0</v>
      </c>
    </row>
    <row r="7" spans="1:33" ht="15.75" customHeight="1" x14ac:dyDescent="0.2">
      <c r="A7" s="29" t="s">
        <v>37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-4.0073523076923081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-4.01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-4.1169676923076901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-4.1169676923076901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-4.1169676923076901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-4.1169676923076901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-4.1746600000000003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-4.1746600000000003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-4.1746600000000003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-4.1746600000000003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-4.1746600000000003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-4.1746600000000003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-4.1746600000000003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-4.1746600000000003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-4.1746600000000003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-4.1746600000000003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-4.1746600000000003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28">
        <v>8.641192592592592E-2</v>
      </c>
      <c r="AD24" s="40">
        <f t="shared" si="12"/>
        <v>0</v>
      </c>
      <c r="AE24" s="26">
        <v>-5.42</v>
      </c>
      <c r="AF24" s="40">
        <v>-4.1746600000000003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8.641192592592592E-2</v>
      </c>
      <c r="AD25" s="40">
        <f t="shared" si="12"/>
        <v>0</v>
      </c>
      <c r="AE25" s="40">
        <v>-5.42</v>
      </c>
      <c r="AF25" s="40">
        <v>-4.17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8.641192592592592E-2</v>
      </c>
      <c r="AD26" s="40">
        <f t="shared" si="12"/>
        <v>0</v>
      </c>
      <c r="AE26" s="26">
        <v>-5.42</v>
      </c>
      <c r="AF26" s="26">
        <v>-4.1746600000000003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8.641192592592592E-2</v>
      </c>
      <c r="AD27" s="40">
        <f t="shared" si="12"/>
        <v>0</v>
      </c>
      <c r="AE27" s="26">
        <v>-5.42</v>
      </c>
      <c r="AF27" s="26">
        <v>-4.1746600000000003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8.641192592592592E-2</v>
      </c>
      <c r="AD28" s="40">
        <f t="shared" si="12"/>
        <v>0</v>
      </c>
      <c r="AE28" s="26">
        <v>-5.42</v>
      </c>
      <c r="AF28" s="26">
        <v>-4.1746600000000003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8.641192592592592E-2</v>
      </c>
      <c r="AD29" s="40">
        <f t="shared" si="12"/>
        <v>0</v>
      </c>
      <c r="AE29" s="40">
        <v>-5.42</v>
      </c>
      <c r="AF29" s="26">
        <v>-4.1746600000000003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8.641192592592592E-2</v>
      </c>
      <c r="AD30" s="40">
        <f t="shared" si="12"/>
        <v>0</v>
      </c>
      <c r="AE30" s="26">
        <v>-5.42</v>
      </c>
      <c r="AF30" s="26">
        <v>-3.99902968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8.641192592592592E-2</v>
      </c>
      <c r="AD31" s="40">
        <f t="shared" si="12"/>
        <v>0</v>
      </c>
      <c r="AE31" s="44">
        <v>-5.42</v>
      </c>
      <c r="AF31" s="44">
        <v>-3.9990296799999991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8.641192592592592E-2</v>
      </c>
      <c r="AD32" s="40">
        <f t="shared" si="12"/>
        <v>0</v>
      </c>
      <c r="AE32" s="26">
        <v>-5.42</v>
      </c>
      <c r="AF32" s="26">
        <v>-3.99902968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3:19" ht="15.75" customHeight="1" x14ac:dyDescent="0.2"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</row>
    <row r="66" spans="3:19" ht="15.75" customHeight="1" x14ac:dyDescent="0.2"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</row>
    <row r="67" spans="3:19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3:19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3:19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3:19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3:19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3:19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3:19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3:19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3:19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3:19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3:19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3:19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3:19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3:19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3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Info!B1:BJ5000""),3,FALSE),"""")"),"White Gaffers Tape Two Pack - 2 Inch x 30 Yards Gaffer Tape Roll")</f>
        <v>White Gaffers Tape Two Pack - 2 Inch x 30 Yards Gaffer Tape Roll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Info!B1:BJ5000""),2,FALSE),"""")"),"B07BGH7ZTD")</f>
        <v>B07BGH7ZTD</v>
      </c>
      <c r="B2" s="3" t="s">
        <v>264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36" customHeight="1" x14ac:dyDescent="0.2">
      <c r="A3" s="56" t="s">
        <v>31</v>
      </c>
      <c r="B3" s="57"/>
      <c r="C3" s="4">
        <f>((AE32+AF32)/0.85)*-1</f>
        <v>9.0617441664560001</v>
      </c>
      <c r="D3" s="5">
        <f>SUM(D4:D99692)</f>
        <v>0</v>
      </c>
      <c r="E3" s="5"/>
      <c r="F3" s="6">
        <f t="shared" ref="F3:G3" si="0">SUM(F4:F99692)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SUM(J4:J99692)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 - March
Discontinue - April
Discontinue - May
Discontinue - June
Discontinue - July
Discontinue - Aug
Discontinue - Sept
Discontinue - Oct
Discontinue - Nov
Discontinue - Dec
Discontinue - Jan
Discontinue - Feb")</f>
        <v>Discontinue - March
Discontinue - April
Discontinue - May
Discontinue - June
Discontinue - July
Discontinue - Aug
Discontinue - Sept
Discontinue - Oct
Discontinue - Nov
Discontinue - Dec
Discontinue - Jan
Discontinue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SUM(AD4:AD99692)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Info!B2:BZ3000""),37,FALSE)),"""")*-1"),-2.9424825414876)</f>
        <v>-2.9424825414876001</v>
      </c>
      <c r="AG3" s="6">
        <f>SUM(AG4:AG99692)</f>
        <v>0</v>
      </c>
    </row>
    <row r="4" spans="1:33" ht="15.75" customHeight="1" x14ac:dyDescent="0.2">
      <c r="A4" s="15" t="s">
        <v>32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-2.9480309599491417</v>
      </c>
      <c r="AG4" s="26">
        <v>0</v>
      </c>
    </row>
    <row r="5" spans="1:33" ht="15.75" customHeight="1" x14ac:dyDescent="0.2">
      <c r="A5" s="29" t="s">
        <v>34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-2.9480309599491417</v>
      </c>
      <c r="AG5" s="40">
        <v>0</v>
      </c>
    </row>
    <row r="6" spans="1:33" ht="15.75" customHeight="1" x14ac:dyDescent="0.2">
      <c r="A6" s="29" t="s">
        <v>35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-2.9480309599491417</v>
      </c>
      <c r="AG6" s="40">
        <v>0</v>
      </c>
    </row>
    <row r="7" spans="1:33" ht="15.75" customHeight="1" x14ac:dyDescent="0.2">
      <c r="A7" s="29" t="s">
        <v>37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-2.9480309599491417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-2.95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-3.02110788302606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-3.02110788302606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-3.02110788302606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-3.02110788302606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-3.0595694214876001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-3.0595694214876001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-3.0595694214876001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-3.0595694214876001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-3.0595694214876001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-3.0595694214876001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-3.0595694214876028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-3.0595694214876028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-3.0595694214876028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-3.0595694214876028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-3.0595694214876028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28">
        <v>5.3951111111111109E-2</v>
      </c>
      <c r="AD24" s="40">
        <f t="shared" si="12"/>
        <v>0</v>
      </c>
      <c r="AE24" s="26">
        <v>-4.76</v>
      </c>
      <c r="AF24" s="40">
        <v>-3.0595694214876028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5.3951111111111109E-2</v>
      </c>
      <c r="AD25" s="40">
        <f t="shared" si="12"/>
        <v>0</v>
      </c>
      <c r="AE25" s="40">
        <v>-4.76</v>
      </c>
      <c r="AF25" s="40">
        <v>-3.06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5.3951111111111109E-2</v>
      </c>
      <c r="AD26" s="40">
        <f t="shared" si="12"/>
        <v>0</v>
      </c>
      <c r="AE26" s="26">
        <v>-4.76</v>
      </c>
      <c r="AF26" s="26">
        <v>-3.0595694214876001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5.3951111111111109E-2</v>
      </c>
      <c r="AD27" s="40">
        <f t="shared" si="12"/>
        <v>0</v>
      </c>
      <c r="AE27" s="26">
        <v>-4.76</v>
      </c>
      <c r="AF27" s="26">
        <v>-3.0595694214876001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5.3951111111111109E-2</v>
      </c>
      <c r="AD28" s="40">
        <f t="shared" si="12"/>
        <v>0</v>
      </c>
      <c r="AE28" s="26">
        <v>-4.76</v>
      </c>
      <c r="AF28" s="26">
        <v>-3.0595694214876001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5.3951111111111109E-2</v>
      </c>
      <c r="AD29" s="40">
        <f t="shared" si="12"/>
        <v>0</v>
      </c>
      <c r="AE29" s="40">
        <v>-4.76</v>
      </c>
      <c r="AF29" s="26">
        <v>-3.0595694214876001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5.3951111111111109E-2</v>
      </c>
      <c r="AD30" s="40">
        <f t="shared" si="12"/>
        <v>0</v>
      </c>
      <c r="AE30" s="26">
        <v>-4.76</v>
      </c>
      <c r="AF30" s="26">
        <v>-2.9424825414876001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5.3951111111111109E-2</v>
      </c>
      <c r="AD31" s="40">
        <f t="shared" si="12"/>
        <v>0</v>
      </c>
      <c r="AE31" s="44">
        <v>-4.76</v>
      </c>
      <c r="AF31" s="44">
        <v>-2.9424825414876019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5.3951111111111109E-2</v>
      </c>
      <c r="AD32" s="40">
        <f t="shared" si="12"/>
        <v>0</v>
      </c>
      <c r="AE32" s="26">
        <v>-4.76</v>
      </c>
      <c r="AF32" s="26">
        <v>-2.9424825414876001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</row>
    <row r="65" spans="3:19" ht="15.75" customHeight="1" x14ac:dyDescent="0.2"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</row>
    <row r="66" spans="3:19" ht="15.75" customHeight="1" x14ac:dyDescent="0.2"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</row>
    <row r="67" spans="3:19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3:19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3:19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3:19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3:19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3:19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3:19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3:19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3:19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3:19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3:19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3:19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3:19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3:19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7.16406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Info!B1:BJ5000""),3,FALSE),"""")"),"36 Pack Clear Packing Tape Heavy Duty - 2 Inch x 60 Yards")</f>
        <v>36 Pack Clear Packing Tape Heavy Duty - 2 Inch x 60 Yards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Info!B1:BJ5000""),2,FALSE),"""")"),"B07BNRM458")</f>
        <v>B07BNRM458</v>
      </c>
      <c r="B2" s="3" t="s">
        <v>265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36" customHeight="1" x14ac:dyDescent="0.2">
      <c r="A3" s="56" t="s">
        <v>31</v>
      </c>
      <c r="B3" s="57"/>
      <c r="C3" s="4">
        <f>((AE32+AF32)/0.85)*-1</f>
        <v>35.67206296470588</v>
      </c>
      <c r="D3" s="5">
        <f>SUM(D4:D99692)</f>
        <v>0</v>
      </c>
      <c r="E3" s="5"/>
      <c r="F3" s="6">
        <f t="shared" ref="F3:G3" si="0">SUM(F4:F99692)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#N/A</v>
      </c>
      <c r="J3" s="6" t="e">
        <f>SUM(J4:J99692)</f>
        <v>#N/A</v>
      </c>
      <c r="K3" s="6" t="e">
        <f t="shared" ref="K3:K32" si="3">J3/D3</f>
        <v>#N/A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SUM(AD4:AD99692)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Info!B2:BZ3000""),37,FALSE)),"""")*-1"),-15.98125352)</f>
        <v>-15.981253519999999</v>
      </c>
      <c r="AG3" s="6">
        <f>SUM(AG4:AG99692)</f>
        <v>0</v>
      </c>
    </row>
    <row r="4" spans="1:33" ht="15.75" customHeight="1" x14ac:dyDescent="0.2">
      <c r="A4" s="15" t="s">
        <v>32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#N/A</v>
      </c>
      <c r="J4" s="18" t="e">
        <f t="shared" ref="J4:J32" si="5">F4*0.85+G4+AF4*D4+D4*AE4+AG4+AD4</f>
        <v>#N/A</v>
      </c>
      <c r="K4" s="18" t="e">
        <f t="shared" si="3"/>
        <v>#N/A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 t="e">
        <v>#N/A</v>
      </c>
      <c r="AG4" s="26">
        <v>0</v>
      </c>
    </row>
    <row r="5" spans="1:33" ht="15.75" customHeight="1" x14ac:dyDescent="0.2">
      <c r="A5" s="29" t="s">
        <v>34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#N/A</v>
      </c>
      <c r="J5" s="33" t="e">
        <f t="shared" si="5"/>
        <v>#N/A</v>
      </c>
      <c r="K5" s="33" t="e">
        <f t="shared" si="3"/>
        <v>#N/A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 t="e">
        <v>#N/A</v>
      </c>
      <c r="AG5" s="40">
        <v>0</v>
      </c>
    </row>
    <row r="6" spans="1:33" ht="15.75" customHeight="1" x14ac:dyDescent="0.2">
      <c r="A6" s="29" t="s">
        <v>35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#N/A</v>
      </c>
      <c r="J6" s="33" t="e">
        <f t="shared" si="5"/>
        <v>#N/A</v>
      </c>
      <c r="K6" s="33" t="e">
        <f t="shared" si="3"/>
        <v>#N/A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 t="e">
        <v>#N/A</v>
      </c>
      <c r="AG6" s="40">
        <v>0</v>
      </c>
    </row>
    <row r="7" spans="1:33" ht="15.75" customHeight="1" x14ac:dyDescent="0.2">
      <c r="A7" s="29" t="s">
        <v>37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#N/A</v>
      </c>
      <c r="J7" s="33" t="e">
        <f t="shared" si="5"/>
        <v>#N/A</v>
      </c>
      <c r="K7" s="33" t="e">
        <f t="shared" si="3"/>
        <v>#N/A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 t="e">
        <v>#N/A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#N/A</v>
      </c>
      <c r="J8" s="33" t="e">
        <f t="shared" si="5"/>
        <v>#N/A</v>
      </c>
      <c r="K8" s="33" t="e">
        <f t="shared" si="3"/>
        <v>#N/A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 t="e">
        <v>#N/A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#N/A</v>
      </c>
      <c r="J9" s="33" t="e">
        <f t="shared" si="5"/>
        <v>#N/A</v>
      </c>
      <c r="K9" s="33" t="e">
        <f t="shared" si="3"/>
        <v>#N/A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 t="e">
        <v>#N/A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#N/A</v>
      </c>
      <c r="J10" s="33" t="e">
        <f t="shared" si="5"/>
        <v>#N/A</v>
      </c>
      <c r="K10" s="33" t="e">
        <f t="shared" si="3"/>
        <v>#N/A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 t="e">
        <v>#N/A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#N/A</v>
      </c>
      <c r="J11" s="33" t="e">
        <f t="shared" si="5"/>
        <v>#N/A</v>
      </c>
      <c r="K11" s="33" t="e">
        <f t="shared" si="3"/>
        <v>#N/A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 t="e">
        <v>#N/A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#N/A</v>
      </c>
      <c r="J12" s="33" t="e">
        <f t="shared" si="5"/>
        <v>#N/A</v>
      </c>
      <c r="K12" s="33" t="e">
        <f t="shared" si="3"/>
        <v>#N/A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 t="e">
        <v>#N/A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#N/A</v>
      </c>
      <c r="J13" s="33" t="e">
        <f t="shared" si="5"/>
        <v>#N/A</v>
      </c>
      <c r="K13" s="33" t="e">
        <f t="shared" si="3"/>
        <v>#N/A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 t="e">
        <v>#N/A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#N/A</v>
      </c>
      <c r="J14" s="33" t="e">
        <f t="shared" si="5"/>
        <v>#N/A</v>
      </c>
      <c r="K14" s="33" t="e">
        <f t="shared" si="3"/>
        <v>#N/A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 t="e">
        <v>#N/A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#N/A</v>
      </c>
      <c r="J15" s="33" t="e">
        <f t="shared" si="5"/>
        <v>#N/A</v>
      </c>
      <c r="K15" s="33" t="e">
        <f t="shared" si="3"/>
        <v>#N/A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 t="e">
        <v>#N/A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#N/A</v>
      </c>
      <c r="J16" s="33" t="e">
        <f t="shared" si="5"/>
        <v>#N/A</v>
      </c>
      <c r="K16" s="33" t="e">
        <f t="shared" si="3"/>
        <v>#N/A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 t="e">
        <v>#N/A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#N/A</v>
      </c>
      <c r="J17" s="33" t="e">
        <f t="shared" si="5"/>
        <v>#N/A</v>
      </c>
      <c r="K17" s="33" t="e">
        <f t="shared" si="3"/>
        <v>#N/A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 t="e">
        <v>#N/A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#N/A</v>
      </c>
      <c r="J18" s="33" t="e">
        <f t="shared" si="5"/>
        <v>#N/A</v>
      </c>
      <c r="K18" s="33" t="e">
        <f t="shared" si="3"/>
        <v>#N/A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 t="e">
        <v>#N/A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-15.92165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-15.92165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-15.92165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-15.92165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-15.92165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109</v>
      </c>
      <c r="AB24" s="41">
        <f t="shared" si="11"/>
        <v>-0.48</v>
      </c>
      <c r="AC24" s="28">
        <v>0.85960416666666672</v>
      </c>
      <c r="AD24" s="40">
        <f t="shared" si="12"/>
        <v>0</v>
      </c>
      <c r="AE24" s="26">
        <v>-14.34</v>
      </c>
      <c r="AF24" s="40">
        <v>-15.92165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109</v>
      </c>
      <c r="AB25" s="41">
        <f t="shared" si="11"/>
        <v>-0.48</v>
      </c>
      <c r="AC25" s="42">
        <v>0.85960416666666672</v>
      </c>
      <c r="AD25" s="40">
        <f t="shared" si="12"/>
        <v>0</v>
      </c>
      <c r="AE25" s="40">
        <v>-14.34</v>
      </c>
      <c r="AF25" s="40">
        <v>-15.92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109</v>
      </c>
      <c r="AB26" s="41">
        <f t="shared" si="11"/>
        <v>-0.48</v>
      </c>
      <c r="AC26" s="42">
        <v>0.85960416666666672</v>
      </c>
      <c r="AD26" s="40">
        <f t="shared" si="12"/>
        <v>0</v>
      </c>
      <c r="AE26" s="26">
        <v>-14.34</v>
      </c>
      <c r="AF26" s="26">
        <v>-15.92165</v>
      </c>
      <c r="AG26" s="26">
        <v>0</v>
      </c>
    </row>
    <row r="27" spans="1:33" ht="15.75" customHeight="1" x14ac:dyDescent="0.2">
      <c r="A27" s="29" t="s">
        <v>58</v>
      </c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29">
        <v>0</v>
      </c>
      <c r="X27" s="39">
        <f t="shared" si="9"/>
        <v>0</v>
      </c>
      <c r="Y27" s="40">
        <f t="shared" si="10"/>
        <v>0</v>
      </c>
      <c r="Z27" s="29">
        <v>0</v>
      </c>
      <c r="AA27" s="29" t="s">
        <v>109</v>
      </c>
      <c r="AB27" s="41">
        <f t="shared" si="11"/>
        <v>-0.48</v>
      </c>
      <c r="AC27" s="42">
        <v>0.85960416666666672</v>
      </c>
      <c r="AD27" s="40">
        <f t="shared" si="12"/>
        <v>0</v>
      </c>
      <c r="AE27" s="26">
        <v>-14.34</v>
      </c>
      <c r="AF27" s="26">
        <v>-15.92165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109</v>
      </c>
      <c r="AB28" s="41">
        <f t="shared" si="11"/>
        <v>-0.48</v>
      </c>
      <c r="AC28" s="42">
        <v>0.85960416666666672</v>
      </c>
      <c r="AD28" s="40">
        <f t="shared" si="12"/>
        <v>0</v>
      </c>
      <c r="AE28" s="26">
        <v>-14.34</v>
      </c>
      <c r="AF28" s="26">
        <v>-15.92165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109</v>
      </c>
      <c r="AB29" s="41">
        <f t="shared" si="11"/>
        <v>-0.48</v>
      </c>
      <c r="AC29" s="42">
        <v>0.85960416666666672</v>
      </c>
      <c r="AD29" s="40">
        <f t="shared" si="12"/>
        <v>0</v>
      </c>
      <c r="AE29" s="40">
        <v>-14.34</v>
      </c>
      <c r="AF29" s="26">
        <v>-15.92165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109</v>
      </c>
      <c r="AB30" s="41">
        <f t="shared" si="11"/>
        <v>-0.48</v>
      </c>
      <c r="AC30" s="42">
        <v>0.85960416666666672</v>
      </c>
      <c r="AD30" s="40">
        <f t="shared" si="12"/>
        <v>0</v>
      </c>
      <c r="AE30" s="26">
        <v>-14.34</v>
      </c>
      <c r="AF30" s="26">
        <v>-15.981253519999999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109</v>
      </c>
      <c r="AB31" s="41">
        <f t="shared" si="11"/>
        <v>-0.48</v>
      </c>
      <c r="AC31" s="28">
        <v>0.85960416666666672</v>
      </c>
      <c r="AD31" s="40">
        <f t="shared" si="12"/>
        <v>0</v>
      </c>
      <c r="AE31" s="44">
        <v>-14.34</v>
      </c>
      <c r="AF31" s="44">
        <v>-15.981253519999999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109</v>
      </c>
      <c r="AB32" s="41">
        <f t="shared" si="11"/>
        <v>-0.48</v>
      </c>
      <c r="AC32" s="28">
        <v>0.85960416666666672</v>
      </c>
      <c r="AD32" s="40">
        <f t="shared" si="12"/>
        <v>0</v>
      </c>
      <c r="AE32" s="26">
        <v>-14.34</v>
      </c>
      <c r="AF32" s="26">
        <v>-15.981253519999999</v>
      </c>
      <c r="AG32" s="26">
        <v>0</v>
      </c>
    </row>
    <row r="33" spans="3:27" ht="15.75" customHeight="1" x14ac:dyDescent="0.2"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AA33" s="2"/>
    </row>
    <row r="34" spans="3:27" ht="15.75" customHeight="1" x14ac:dyDescent="0.2"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AA34" s="2"/>
    </row>
    <row r="35" spans="3:27" ht="15.75" customHeight="1" x14ac:dyDescent="0.2"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AA35" s="2"/>
    </row>
    <row r="36" spans="3:27" ht="15.75" customHeight="1" x14ac:dyDescent="0.2"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AA36" s="2"/>
    </row>
    <row r="37" spans="3:27" ht="15.75" customHeight="1" x14ac:dyDescent="0.2"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AA37" s="2"/>
    </row>
    <row r="38" spans="3:27" ht="15.75" customHeight="1" x14ac:dyDescent="0.2"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AA38" s="2"/>
    </row>
    <row r="39" spans="3:27" ht="15.75" customHeight="1" x14ac:dyDescent="0.2"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AA39" s="2"/>
    </row>
    <row r="40" spans="3:27" ht="15.75" customHeight="1" x14ac:dyDescent="0.2"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AA40" s="2"/>
    </row>
    <row r="41" spans="3:27" ht="15.75" customHeight="1" x14ac:dyDescent="0.2"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AA41" s="2"/>
    </row>
    <row r="42" spans="3:27" ht="15.75" customHeight="1" x14ac:dyDescent="0.2"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</row>
    <row r="43" spans="3:27" ht="15.75" customHeight="1" x14ac:dyDescent="0.2"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</row>
    <row r="44" spans="3:27" ht="15.75" customHeight="1" x14ac:dyDescent="0.2"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</row>
    <row r="45" spans="3:27" ht="15.75" customHeight="1" x14ac:dyDescent="0.2"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</row>
    <row r="46" spans="3:27" ht="15.75" customHeight="1" x14ac:dyDescent="0.2"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</row>
    <row r="47" spans="3:27" ht="15.75" customHeight="1" x14ac:dyDescent="0.2"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</row>
    <row r="48" spans="3:27" ht="15.75" customHeight="1" x14ac:dyDescent="0.2"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</row>
    <row r="49" spans="3:19" ht="15.75" customHeight="1" x14ac:dyDescent="0.2"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</row>
    <row r="50" spans="3:19" ht="15.75" customHeight="1" x14ac:dyDescent="0.2"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</row>
    <row r="51" spans="3:19" ht="15.75" customHeight="1" x14ac:dyDescent="0.2"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</row>
    <row r="52" spans="3:19" ht="15.75" customHeight="1" x14ac:dyDescent="0.2"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</row>
    <row r="53" spans="3:19" ht="15.75" customHeight="1" x14ac:dyDescent="0.2"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</row>
    <row r="54" spans="3:19" ht="15.75" customHeight="1" x14ac:dyDescent="0.2"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</row>
    <row r="55" spans="3:19" ht="15.75" customHeight="1" x14ac:dyDescent="0.2"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</row>
    <row r="56" spans="3:19" ht="15.75" customHeight="1" x14ac:dyDescent="0.2"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</row>
    <row r="57" spans="3:19" ht="15.75" customHeight="1" x14ac:dyDescent="0.2"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</row>
    <row r="58" spans="3:19" ht="15.75" customHeight="1" x14ac:dyDescent="0.2"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</row>
    <row r="59" spans="3:19" ht="15.75" customHeight="1" x14ac:dyDescent="0.2"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</row>
    <row r="60" spans="3:19" ht="15.75" customHeight="1" x14ac:dyDescent="0.2"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</row>
    <row r="61" spans="3:19" ht="15.75" customHeight="1" x14ac:dyDescent="0.2"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</row>
    <row r="62" spans="3:19" ht="15.75" customHeight="1" x14ac:dyDescent="0.2"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</row>
    <row r="63" spans="3:19" ht="15.75" customHeight="1" x14ac:dyDescent="0.2"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</row>
    <row r="64" spans="3:19" ht="15.75" customHeight="1" x14ac:dyDescent="0.2"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</row>
    <row r="65" spans="3:19" ht="15.75" customHeight="1" x14ac:dyDescent="0.2"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</row>
    <row r="66" spans="3:19" ht="15.75" customHeight="1" x14ac:dyDescent="0.2"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</row>
    <row r="67" spans="3:19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3:19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3:19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3:19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3:19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3:19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3:19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3:19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3:19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3:19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3:19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3:19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3:19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3:19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67" t="str">
        <f ca="1">IFERROR(__xludf.DUMMYFUNCTION("IFERROR(VLOOKUP(B2,IMPORTRANGE(""https://docs.google.com/spreadsheets/d/1x0DhHglkXKoEBOD2MBsuK_EyIr1ouxD2ftIpqOYFa-k/edit?usp=sharing"",""Ubiquitty-SKU-Specific Info!B1:BJ5000""),3,FALSE),"""")"),"Quick Access Handgun Safe - Small Gun Vault for Handguns or Pistols - Makes the Perfect Bedside, Vehicle or Under the Bed Gun Safe")</f>
        <v>Quick Access Handgun Safe - Small Gun Vault for Handguns or Pistols - Makes the Perfect Bedside, Vehicle or Under the Bed Gun Safe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Info!B1:BJ5000""),2,FALSE),"""")"),"B07SWR9Z4L")</f>
        <v>B07SWR9Z4L</v>
      </c>
      <c r="B2" s="3" t="s">
        <v>266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36" customHeight="1" x14ac:dyDescent="0.2">
      <c r="A3" s="56" t="s">
        <v>31</v>
      </c>
      <c r="B3" s="57"/>
      <c r="C3" s="4">
        <f>((AE32+AF32)/0.85)*-1</f>
        <v>56.080877005347531</v>
      </c>
      <c r="D3" s="5">
        <f>SUM(D4:D99692)</f>
        <v>0</v>
      </c>
      <c r="E3" s="5"/>
      <c r="F3" s="6">
        <f t="shared" ref="F3:G3" si="0">SUM(F4:F99692)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SUM(J4:J99692)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Sheet!a1:g5000""),2,FALSE),"""")"),"DISCONTINUED - March
DISCONTINUED - April
DISCONTINUED - May
DISCONTINUED - June
DISCONTINUED - July
DISCONTINUED - Aug
DISCONTINUED - Sept
DISCONTINUED - Oct
DISCONTINUED - Nov
DISCONTINUED - Dec
DISCONTINUED - Jan
DISCONTINUED - Feb")</f>
        <v>DISCONTINUED - March
DISCONTINUED - April
DISCONTINUED - May
DISCONTINUED - June
DISCONTINUED - July
DISCONTINUED - Aug
DISCONTINUED - Sept
DISCONTINUED - Oct
DISCONTINUED - Nov
DISCONTINUED - Dec
DISCONTINUED - Jan
DISCONTINUED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SUM(AD4:AD99692)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Info!B2:BZ3000""),37,FALSE)),"""")*-1"),-40.5087454545454)</f>
        <v>-40.508745454545398</v>
      </c>
      <c r="AG3" s="6">
        <f>SUM(AG4:AG99692)</f>
        <v>0</v>
      </c>
    </row>
    <row r="4" spans="1:33" ht="15.75" customHeight="1" x14ac:dyDescent="0.2">
      <c r="A4" s="15" t="s">
        <v>32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-39.852993939393947</v>
      </c>
      <c r="AG4" s="26">
        <v>0</v>
      </c>
    </row>
    <row r="5" spans="1:33" ht="15.75" customHeight="1" x14ac:dyDescent="0.2">
      <c r="A5" s="29" t="s">
        <v>34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-39.852993939393947</v>
      </c>
      <c r="AG5" s="40">
        <v>0</v>
      </c>
    </row>
    <row r="6" spans="1:33" ht="15.75" customHeight="1" x14ac:dyDescent="0.2">
      <c r="A6" s="29" t="s">
        <v>35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-39.852993939393947</v>
      </c>
      <c r="AG6" s="40">
        <v>0</v>
      </c>
    </row>
    <row r="7" spans="1:33" ht="15.75" customHeight="1" x14ac:dyDescent="0.2">
      <c r="A7" s="29" t="s">
        <v>37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-39.852993939393947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-39.85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-40.282624242424198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-40.282624242424198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-40.282624242424198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-40.282624242424198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-40.508745454545398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-40.508745454545398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-40.508745454545398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 t="s">
        <v>33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-40.508745454545398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 t="s">
        <v>33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-40.508745454545398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 t="s">
        <v>33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-40.508745454545398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 t="s">
        <v>33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-40.508745454545462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 t="s">
        <v>33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-40.508745454545462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 t="s">
        <v>33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-40.508745454545462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 t="s">
        <v>33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-40.508745454545462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 t="s">
        <v>33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-40.508745454545462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 t="s">
        <v>33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28">
        <v>5.0360203703703699E-2</v>
      </c>
      <c r="AD24" s="40">
        <f t="shared" si="12"/>
        <v>0</v>
      </c>
      <c r="AE24" s="26">
        <v>-7.16</v>
      </c>
      <c r="AF24" s="40">
        <v>-40.508745454545462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 t="s">
        <v>33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5.0360203703703699E-2</v>
      </c>
      <c r="AD25" s="40">
        <f t="shared" si="12"/>
        <v>0</v>
      </c>
      <c r="AE25" s="40">
        <v>-7.16</v>
      </c>
      <c r="AF25" s="40">
        <v>-40.51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 t="s">
        <v>33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5.0360203703703699E-2</v>
      </c>
      <c r="AD26" s="40">
        <f t="shared" si="12"/>
        <v>0</v>
      </c>
      <c r="AE26" s="26">
        <v>-7.16</v>
      </c>
      <c r="AF26" s="26">
        <v>-40.508745454545398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 t="s">
        <v>33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5.0360203703703699E-2</v>
      </c>
      <c r="AD27" s="40">
        <f t="shared" si="12"/>
        <v>0</v>
      </c>
      <c r="AE27" s="26">
        <v>-7.16</v>
      </c>
      <c r="AF27" s="26">
        <v>-40.508745454545398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 t="s">
        <v>33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5.0360203703703699E-2</v>
      </c>
      <c r="AD28" s="40">
        <f t="shared" si="12"/>
        <v>0</v>
      </c>
      <c r="AE28" s="26">
        <v>-7.16</v>
      </c>
      <c r="AF28" s="26">
        <v>-40.508745454545398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 t="s">
        <v>33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5.0360203703703699E-2</v>
      </c>
      <c r="AD29" s="40">
        <f t="shared" si="12"/>
        <v>0</v>
      </c>
      <c r="AE29" s="40">
        <v>-7.16</v>
      </c>
      <c r="AF29" s="26">
        <v>-40.508745454545398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 t="s">
        <v>33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5.0360203703703699E-2</v>
      </c>
      <c r="AD30" s="40">
        <f t="shared" si="12"/>
        <v>0</v>
      </c>
      <c r="AE30" s="26">
        <v>-7.16</v>
      </c>
      <c r="AF30" s="26">
        <v>-40.508745454545398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5.0360203703703699E-2</v>
      </c>
      <c r="AD31" s="40">
        <f t="shared" si="12"/>
        <v>0</v>
      </c>
      <c r="AE31" s="44">
        <v>-7.16</v>
      </c>
      <c r="AF31" s="44">
        <v>-40.508745454545462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5.0360203703703699E-2</v>
      </c>
      <c r="AD32" s="40">
        <f t="shared" si="12"/>
        <v>0</v>
      </c>
      <c r="AE32" s="26">
        <v>-7.16</v>
      </c>
      <c r="AF32" s="26">
        <v>-40.508745454545398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1:33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1:33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1:33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3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67" t="str">
        <f ca="1">IFERROR(__xludf.DUMMYFUNCTION("IFERROR(VLOOKUP(B2,IMPORTRANGE(""https://docs.google.com/spreadsheets/d/1x0DhHglkXKoEBOD2MBsuK_EyIr1ouxD2ftIpqOYFa-k/edit?usp=sharing"",""Ubiquitty-SKU-Specific Info!B1:BJ5000""),3,FALSE),"""")"),"Quick Access Handgun Safe - Small Gun Vault for Handguns or Pistols - Makes the Perfect Bedside, Vehicle or Under the Bed Gun Safe")</f>
        <v>Quick Access Handgun Safe - Small Gun Vault for Handguns or Pistols - Makes the Perfect Bedside, Vehicle or Under the Bed Gun Safe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Info!B1:BJ5000""),2,FALSE),"""")"),"B082XG8L4X")</f>
        <v>B082XG8L4X</v>
      </c>
      <c r="B2" s="3" t="s">
        <v>267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67.5" customHeight="1" x14ac:dyDescent="0.2">
      <c r="A3" s="56" t="s">
        <v>31</v>
      </c>
      <c r="B3" s="57"/>
      <c r="C3" s="4">
        <f>((AE32+AF32)/0.85)*-1</f>
        <v>55.950123770588242</v>
      </c>
      <c r="D3" s="5">
        <f>SUM(D4:D99692)</f>
        <v>3</v>
      </c>
      <c r="E3" s="5"/>
      <c r="F3" s="6">
        <f t="shared" ref="F3:G3" si="0">SUM(F4:F99692)</f>
        <v>230.96999999999997</v>
      </c>
      <c r="G3" s="6">
        <f t="shared" si="0"/>
        <v>-0.5</v>
      </c>
      <c r="H3" s="7">
        <f t="shared" ref="H3:H32" si="1">G3/F3*-1</f>
        <v>2.1647833051911505E-3</v>
      </c>
      <c r="I3" s="8">
        <f t="shared" ref="I3:I32" si="2">J3/F3</f>
        <v>0.22209879983538919</v>
      </c>
      <c r="J3" s="6">
        <f>SUM(J4:J99692)</f>
        <v>51.298159797979835</v>
      </c>
      <c r="K3" s="6">
        <f t="shared" ref="K3:K32" si="3">J3/D3</f>
        <v>17.099386599326611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Sheet!a1:g5000""),2,FALSE),"""")"),"DISCONTINUED - March
DISCONTINUED - April
DISCONTINUED - May
DISCONTINUED - June
DISCONTINUED - July
DISCONTINUED - Aug
DISCONTINUED - Sept
DISCONTINUED - Oct
DISCONTINUED - Nov
DISCONTINUED - Dec
DISCONTINUED - Jan
DISCONTINUED - Feb")</f>
        <v>DISCONTINUED - March
DISCONTINUED - April
DISCONTINUED - May
DISCONTINUED - June
DISCONTINUED - July
DISCONTINUED - Aug
DISCONTINUED - Sept
DISCONTINUED - Oct
DISCONTINUED - Nov
DISCONTINUED - Dec
DISCONTINUED - Jan
DISCONTINUED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0</v>
      </c>
      <c r="X3" s="7">
        <f>W3/D3</f>
        <v>0</v>
      </c>
      <c r="Y3" s="6"/>
      <c r="Z3" s="5"/>
      <c r="AA3" s="5"/>
      <c r="AB3" s="5"/>
      <c r="AC3" s="5"/>
      <c r="AD3" s="6">
        <f>SUM(AD4:AD99692)</f>
        <v>-2.1480977777777772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Info!B2:BZ3000""),37,FALSE)),"""")*-1"),-40.237605205)</f>
        <v>-40.237605205000001</v>
      </c>
      <c r="AG3" s="6">
        <f>SUM(AG4:AG99692)</f>
        <v>0</v>
      </c>
    </row>
    <row r="4" spans="1:33" ht="15.75" customHeight="1" x14ac:dyDescent="0.2">
      <c r="A4" s="15" t="s">
        <v>32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1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>
        <v>1.52480417754569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-39.852993939393947</v>
      </c>
      <c r="AG4" s="26">
        <v>0</v>
      </c>
    </row>
    <row r="5" spans="1:33" ht="15.75" customHeight="1" x14ac:dyDescent="0.2">
      <c r="A5" s="29" t="s">
        <v>34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>
        <v>1.74480712166172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-39.852993939393947</v>
      </c>
      <c r="AG5" s="40">
        <v>0</v>
      </c>
    </row>
    <row r="6" spans="1:33" ht="15.75" customHeight="1" x14ac:dyDescent="0.2">
      <c r="A6" s="29" t="s">
        <v>35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1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-39.852993939393947</v>
      </c>
      <c r="AG6" s="40">
        <v>0</v>
      </c>
    </row>
    <row r="7" spans="1:33" ht="15.75" customHeight="1" x14ac:dyDescent="0.2">
      <c r="A7" s="29" t="s">
        <v>37</v>
      </c>
      <c r="B7" s="29"/>
      <c r="C7" s="16">
        <f t="shared" si="4"/>
        <v>76.989999999999995</v>
      </c>
      <c r="D7" s="30">
        <v>1</v>
      </c>
      <c r="E7" s="30">
        <v>0</v>
      </c>
      <c r="F7" s="31">
        <v>76.989999999999995</v>
      </c>
      <c r="G7" s="31">
        <v>-0.03</v>
      </c>
      <c r="H7" s="32">
        <f t="shared" si="1"/>
        <v>3.8966099493440706E-4</v>
      </c>
      <c r="I7" s="32">
        <f t="shared" si="2"/>
        <v>0.22759171399670144</v>
      </c>
      <c r="J7" s="33">
        <f t="shared" si="5"/>
        <v>17.522286060606042</v>
      </c>
      <c r="K7" s="33">
        <f t="shared" si="3"/>
        <v>17.522286060606042</v>
      </c>
      <c r="L7" s="30">
        <v>20</v>
      </c>
      <c r="M7" s="34">
        <f t="shared" si="6"/>
        <v>0.05</v>
      </c>
      <c r="N7" s="30">
        <v>0</v>
      </c>
      <c r="O7" s="35">
        <f t="shared" ref="O7:P7" si="15">D7/7</f>
        <v>0.14285714285714285</v>
      </c>
      <c r="P7" s="35">
        <f t="shared" si="15"/>
        <v>0</v>
      </c>
      <c r="Q7" s="30">
        <f t="shared" si="8"/>
        <v>0</v>
      </c>
      <c r="R7" s="30"/>
      <c r="S7" s="36" t="e">
        <v>#N/A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55</v>
      </c>
      <c r="AB7" s="41">
        <f t="shared" si="11"/>
        <v>-0.69</v>
      </c>
      <c r="AC7" s="42">
        <v>0.51900000000000002</v>
      </c>
      <c r="AD7" s="40">
        <f t="shared" si="12"/>
        <v>-0.71621999999999997</v>
      </c>
      <c r="AE7" s="40">
        <v>-7.32</v>
      </c>
      <c r="AF7" s="40">
        <v>-39.852993939393947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-0.26</v>
      </c>
      <c r="H8" s="32" t="e">
        <f t="shared" si="1"/>
        <v>#DIV/0!</v>
      </c>
      <c r="I8" s="32" t="e">
        <f t="shared" si="2"/>
        <v>#DIV/0!</v>
      </c>
      <c r="J8" s="33">
        <f t="shared" si="5"/>
        <v>-0.26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2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>
        <v>2.24369747899159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55</v>
      </c>
      <c r="AB8" s="41">
        <f t="shared" si="11"/>
        <v>-0.69</v>
      </c>
      <c r="AC8" s="42">
        <v>0.5187962962962962</v>
      </c>
      <c r="AD8" s="40">
        <f t="shared" si="12"/>
        <v>0</v>
      </c>
      <c r="AE8" s="40">
        <v>-7.32</v>
      </c>
      <c r="AF8" s="40">
        <v>-39.85</v>
      </c>
      <c r="AG8" s="40">
        <v>0</v>
      </c>
    </row>
    <row r="9" spans="1:33" ht="15.75" customHeight="1" x14ac:dyDescent="0.2">
      <c r="A9" s="29" t="s">
        <v>39</v>
      </c>
      <c r="B9" s="29"/>
      <c r="C9" s="16">
        <f t="shared" si="4"/>
        <v>76.989999999999995</v>
      </c>
      <c r="D9" s="30">
        <v>2</v>
      </c>
      <c r="E9" s="30">
        <v>0</v>
      </c>
      <c r="F9" s="31">
        <v>153.97999999999999</v>
      </c>
      <c r="G9" s="31">
        <v>-0.21000000000000002</v>
      </c>
      <c r="H9" s="32">
        <f t="shared" si="1"/>
        <v>1.3638134822704249E-3</v>
      </c>
      <c r="I9" s="32">
        <f t="shared" si="2"/>
        <v>0.22104087373278219</v>
      </c>
      <c r="J9" s="33">
        <f t="shared" si="5"/>
        <v>34.035873737373798</v>
      </c>
      <c r="K9" s="33">
        <f t="shared" si="3"/>
        <v>17.017936868686899</v>
      </c>
      <c r="L9" s="30">
        <v>48</v>
      </c>
      <c r="M9" s="34">
        <f t="shared" si="6"/>
        <v>4.1666666666666664E-2</v>
      </c>
      <c r="N9" s="30">
        <v>0</v>
      </c>
      <c r="O9" s="35">
        <f t="shared" ref="O9:P9" si="17">D9/7</f>
        <v>0.2857142857142857</v>
      </c>
      <c r="P9" s="35">
        <f t="shared" si="17"/>
        <v>0</v>
      </c>
      <c r="Q9" s="30">
        <f t="shared" si="8"/>
        <v>0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55</v>
      </c>
      <c r="AB9" s="41">
        <f t="shared" si="11"/>
        <v>-0.69</v>
      </c>
      <c r="AC9" s="42">
        <v>0.5187962962962962</v>
      </c>
      <c r="AD9" s="40">
        <f t="shared" si="12"/>
        <v>-1.4318777777777774</v>
      </c>
      <c r="AE9" s="40">
        <v>-7.32</v>
      </c>
      <c r="AF9" s="40">
        <v>-40.282624242424198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-40.282624242424198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-40.282624242424198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-40.282624242424198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-40.508745454545398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-40.508745454545398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-40.508745454545398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 t="s">
        <v>33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-40.508745454545398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 t="s">
        <v>33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-40.508745454545398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 t="s">
        <v>33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-40.508745454545398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 t="s">
        <v>33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-40.508745454545462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 t="s">
        <v>33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-40.508745454545462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 t="s">
        <v>33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-40.508745454545462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 t="s">
        <v>33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-40.508745454545462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 t="s">
        <v>33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-40.508745454545462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 t="s">
        <v>33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0.5187962962962962</v>
      </c>
      <c r="AD24" s="40">
        <f t="shared" si="12"/>
        <v>0</v>
      </c>
      <c r="AE24" s="40">
        <v>-7.32</v>
      </c>
      <c r="AF24" s="40">
        <v>-40.508745454545462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 t="s">
        <v>33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0.5187962962962962</v>
      </c>
      <c r="AD25" s="40">
        <f t="shared" si="12"/>
        <v>0</v>
      </c>
      <c r="AE25" s="40">
        <v>-7.32</v>
      </c>
      <c r="AF25" s="40">
        <v>-40.51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 t="s">
        <v>33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0.5187962962962962</v>
      </c>
      <c r="AD26" s="40">
        <f t="shared" si="12"/>
        <v>0</v>
      </c>
      <c r="AE26" s="26">
        <v>-7.32</v>
      </c>
      <c r="AF26" s="26">
        <v>-40.508745454545398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 t="s">
        <v>33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0.5187962962962962</v>
      </c>
      <c r="AD27" s="40">
        <f t="shared" si="12"/>
        <v>0</v>
      </c>
      <c r="AE27" s="26">
        <v>-7.32</v>
      </c>
      <c r="AF27" s="26">
        <v>-40.508745454545398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 t="s">
        <v>33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0.5187962962962962</v>
      </c>
      <c r="AD28" s="40">
        <f t="shared" si="12"/>
        <v>0</v>
      </c>
      <c r="AE28" s="26">
        <v>-7.32</v>
      </c>
      <c r="AF28" s="26">
        <v>-40.508745454545398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 t="s">
        <v>33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0.5187962962962962</v>
      </c>
      <c r="AD29" s="40">
        <f t="shared" si="12"/>
        <v>0</v>
      </c>
      <c r="AE29" s="40">
        <v>-7.32</v>
      </c>
      <c r="AF29" s="26">
        <v>-40.508745454545398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 t="s">
        <v>33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0.5187962962962962</v>
      </c>
      <c r="AD30" s="40">
        <f t="shared" si="12"/>
        <v>0</v>
      </c>
      <c r="AE30" s="26">
        <v>-7.32</v>
      </c>
      <c r="AF30" s="26">
        <v>-40.237605205000001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73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0.5187962962962962</v>
      </c>
      <c r="AD31" s="40">
        <f t="shared" si="12"/>
        <v>0</v>
      </c>
      <c r="AE31" s="44">
        <v>-7.32</v>
      </c>
      <c r="AF31" s="44">
        <v>-40.237605205000001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0.5187962962962962</v>
      </c>
      <c r="AD32" s="40">
        <f t="shared" si="12"/>
        <v>0</v>
      </c>
      <c r="AE32" s="26">
        <v>-7.32</v>
      </c>
      <c r="AF32" s="26">
        <v>-40.237605205000001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1:33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1:33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1:33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1:33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1:33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1:33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1:33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1:33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1:33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1:33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1:33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1:33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1:33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Info!B1:BJ5000""),3,FALSE),"""")"),"Hardwood Floor Protector Film - 24 x 200 Inch Adhesive Plastic Protection Film for Wood")</f>
        <v>Hardwood Floor Protector Film - 24 x 200 Inch Adhesive Plastic Protection Film for Wood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Info!B1:BJ5000""),2,FALSE),"""")"),"B0784PZY5W")</f>
        <v>B0784PZY5W</v>
      </c>
      <c r="B2" s="3" t="s">
        <v>268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68.25" customHeight="1" x14ac:dyDescent="0.2">
      <c r="A3" s="56" t="s">
        <v>31</v>
      </c>
      <c r="B3" s="57"/>
      <c r="C3" s="4">
        <f>((AE32+AF32)/0.85)*-1</f>
        <v>26.909869070588236</v>
      </c>
      <c r="D3" s="5">
        <f>SUM(D4:D99692)</f>
        <v>161</v>
      </c>
      <c r="E3" s="5"/>
      <c r="F3" s="6">
        <f t="shared" ref="F3:G3" si="0">SUM(F4:F99692)</f>
        <v>4535.2000000000007</v>
      </c>
      <c r="G3" s="6">
        <f t="shared" si="0"/>
        <v>-72.309999999999988</v>
      </c>
      <c r="H3" s="7">
        <f t="shared" ref="H3:H32" si="1">G3/F3*-1</f>
        <v>1.5944170047627441E-2</v>
      </c>
      <c r="I3" s="8">
        <f t="shared" ref="I3:I32" si="2">J3/F3</f>
        <v>6.8982553037451183E-2</v>
      </c>
      <c r="J3" s="6">
        <f>SUM(J4:J99692)</f>
        <v>312.84967453544868</v>
      </c>
      <c r="K3" s="6">
        <f t="shared" ref="K3:K32" si="3">J3/D3</f>
        <v>1.9431656803444017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2 - July
3 - Aug
2.5 - Sept
2.5 - Oct
5 - Nov
18 - Dec
2 - Jan
2 - Feb")</f>
        <v>2 - March
2 - April
2 - May
2 - June
2 - July
3 - Aug
2.5 - Sept
2.5 - Oct
5 - Nov
18 -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9</v>
      </c>
      <c r="X3" s="7">
        <f>W3/D3</f>
        <v>5.5900621118012424E-2</v>
      </c>
      <c r="Y3" s="6"/>
      <c r="Z3" s="5"/>
      <c r="AA3" s="5"/>
      <c r="AB3" s="5"/>
      <c r="AC3" s="5"/>
      <c r="AD3" s="6">
        <f>SUM(AD4:AD99692)</f>
        <v>-46.991048421221187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Info!B2:BZ3000""),37,FALSE)),"""")*-1"),-11.93338871)</f>
        <v>-11.933388709999999</v>
      </c>
      <c r="AG3" s="6">
        <f>SUM(AG4:AG99692)</f>
        <v>-36</v>
      </c>
    </row>
    <row r="4" spans="1:33" ht="15.75" customHeight="1" x14ac:dyDescent="0.2">
      <c r="A4" s="15" t="s">
        <v>32</v>
      </c>
      <c r="B4" s="15" t="s">
        <v>269</v>
      </c>
      <c r="C4" s="16">
        <f t="shared" ref="C4:C32" si="4">IFERROR(F4/D4," - ")</f>
        <v>28.554000000000002</v>
      </c>
      <c r="D4" s="17">
        <v>25</v>
      </c>
      <c r="E4" s="17">
        <v>1</v>
      </c>
      <c r="F4" s="18">
        <v>713.85</v>
      </c>
      <c r="G4" s="18">
        <v>-30.270000000000003</v>
      </c>
      <c r="H4" s="19">
        <f t="shared" si="1"/>
        <v>4.2403866358478676E-2</v>
      </c>
      <c r="I4" s="19">
        <f t="shared" si="2"/>
        <v>4.9635820141953307E-2</v>
      </c>
      <c r="J4" s="18">
        <f t="shared" ref="J4:J32" si="5">F4*0.85+G4+AF4*D4+D4*AE4+AG4+AD4</f>
        <v>35.432530208333368</v>
      </c>
      <c r="K4" s="18">
        <f t="shared" si="3"/>
        <v>1.4173012083333347</v>
      </c>
      <c r="L4" s="17">
        <v>57</v>
      </c>
      <c r="M4" s="20">
        <f t="shared" ref="M4:M32" si="6">IFERROR(D4/L4,"-")</f>
        <v>0.43859649122807015</v>
      </c>
      <c r="N4" s="17">
        <v>147</v>
      </c>
      <c r="O4" s="21">
        <f t="shared" ref="O4:P4" si="7">D4/7</f>
        <v>3.5714285714285716</v>
      </c>
      <c r="P4" s="21">
        <f t="shared" si="7"/>
        <v>0.14285714285714285</v>
      </c>
      <c r="Q4" s="17">
        <f t="shared" ref="Q4:Q32" si="8">ROUNDDOWN(N4/(O4+P4),0)</f>
        <v>39</v>
      </c>
      <c r="R4" s="17"/>
      <c r="S4" s="22">
        <v>0.94642857142857095</v>
      </c>
      <c r="T4" s="15">
        <v>0</v>
      </c>
      <c r="U4" s="23" t="s">
        <v>33</v>
      </c>
      <c r="V4" s="24" t="s">
        <v>33</v>
      </c>
      <c r="W4" s="15">
        <v>6</v>
      </c>
      <c r="X4" s="25">
        <f t="shared" ref="X4:X32" si="9">IFERROR(W4/D4,0)</f>
        <v>0.24</v>
      </c>
      <c r="Y4" s="26">
        <f t="shared" ref="Y4:Y32" si="10">IFERROR(G4/(W4+Z4)*-1,0)</f>
        <v>5.0450000000000008</v>
      </c>
      <c r="Z4" s="15">
        <v>0</v>
      </c>
      <c r="AA4" s="2" t="s">
        <v>109</v>
      </c>
      <c r="AB4" s="27">
        <f t="shared" ref="AB4:AB32" si="11">IF(OR(AA4="UsLargeStandardSize",AA4="UsSmallStandardSize"),-0.69,-0.48)</f>
        <v>-0.48</v>
      </c>
      <c r="AC4" s="28">
        <v>0.30083612557870371</v>
      </c>
      <c r="AD4" s="26">
        <f t="shared" ref="AD4:AD32" si="12">IFERROR(AB4*AC4*D4*2,0)</f>
        <v>-7.2200670138888885</v>
      </c>
      <c r="AE4" s="26">
        <v>-10.54</v>
      </c>
      <c r="AF4" s="26">
        <v>-10.413996111111112</v>
      </c>
      <c r="AG4" s="26">
        <v>-10</v>
      </c>
    </row>
    <row r="5" spans="1:33" ht="15.75" customHeight="1" x14ac:dyDescent="0.2">
      <c r="A5" s="29" t="s">
        <v>34</v>
      </c>
      <c r="B5" s="29" t="s">
        <v>270</v>
      </c>
      <c r="C5" s="16">
        <f t="shared" si="4"/>
        <v>28.388095238095243</v>
      </c>
      <c r="D5" s="30">
        <v>21</v>
      </c>
      <c r="E5" s="30">
        <v>1</v>
      </c>
      <c r="F5" s="31">
        <v>596.15000000000009</v>
      </c>
      <c r="G5" s="31">
        <v>-37.760000000000005</v>
      </c>
      <c r="H5" s="32">
        <f t="shared" si="1"/>
        <v>6.3339763482345046E-2</v>
      </c>
      <c r="I5" s="32">
        <f t="shared" si="2"/>
        <v>3.834890167165423E-2</v>
      </c>
      <c r="J5" s="33">
        <f t="shared" si="5"/>
        <v>22.861697731556674</v>
      </c>
      <c r="K5" s="33">
        <f t="shared" si="3"/>
        <v>1.0886522729312702</v>
      </c>
      <c r="L5" s="30">
        <v>110</v>
      </c>
      <c r="M5" s="34">
        <f t="shared" si="6"/>
        <v>0.19090909090909092</v>
      </c>
      <c r="N5" s="30">
        <v>118</v>
      </c>
      <c r="O5" s="35">
        <f t="shared" ref="O5:P5" si="13">D5/7</f>
        <v>3</v>
      </c>
      <c r="P5" s="35">
        <f t="shared" si="13"/>
        <v>0.14285714285714285</v>
      </c>
      <c r="Q5" s="30">
        <f t="shared" si="8"/>
        <v>37</v>
      </c>
      <c r="R5" s="30"/>
      <c r="S5" s="36">
        <v>1.03393213572854</v>
      </c>
      <c r="T5" s="29">
        <v>0</v>
      </c>
      <c r="U5" s="37" t="s">
        <v>33</v>
      </c>
      <c r="V5" s="38" t="s">
        <v>33</v>
      </c>
      <c r="W5" s="29">
        <v>2</v>
      </c>
      <c r="X5" s="39">
        <f t="shared" si="9"/>
        <v>9.5238095238095233E-2</v>
      </c>
      <c r="Y5" s="40">
        <f t="shared" si="10"/>
        <v>18.880000000000003</v>
      </c>
      <c r="Z5" s="29">
        <v>0</v>
      </c>
      <c r="AA5" s="29" t="s">
        <v>109</v>
      </c>
      <c r="AB5" s="41">
        <f t="shared" si="11"/>
        <v>-0.48</v>
      </c>
      <c r="AC5" s="42">
        <v>0.30118471900347626</v>
      </c>
      <c r="AD5" s="40">
        <f t="shared" si="12"/>
        <v>-6.0718839351100815</v>
      </c>
      <c r="AE5" s="40">
        <v>-10.54</v>
      </c>
      <c r="AF5" s="40">
        <v>-10.413996111111112</v>
      </c>
      <c r="AG5" s="40">
        <v>0</v>
      </c>
    </row>
    <row r="6" spans="1:33" ht="15.75" customHeight="1" x14ac:dyDescent="0.2">
      <c r="A6" s="29" t="s">
        <v>35</v>
      </c>
      <c r="B6" s="29" t="s">
        <v>78</v>
      </c>
      <c r="C6" s="16">
        <f t="shared" si="4"/>
        <v>26.990000000000006</v>
      </c>
      <c r="D6" s="30">
        <v>26</v>
      </c>
      <c r="E6" s="30">
        <v>0</v>
      </c>
      <c r="F6" s="31">
        <v>701.74000000000012</v>
      </c>
      <c r="G6" s="31">
        <v>-3.52</v>
      </c>
      <c r="H6" s="32">
        <f t="shared" si="1"/>
        <v>5.0161028301080168E-3</v>
      </c>
      <c r="I6" s="32">
        <f t="shared" si="2"/>
        <v>2.9421482909149692E-2</v>
      </c>
      <c r="J6" s="33">
        <f t="shared" si="5"/>
        <v>20.646231416666708</v>
      </c>
      <c r="K6" s="33">
        <f t="shared" si="3"/>
        <v>0.79408582371795033</v>
      </c>
      <c r="L6" s="30">
        <v>109</v>
      </c>
      <c r="M6" s="34">
        <f t="shared" si="6"/>
        <v>0.23853211009174313</v>
      </c>
      <c r="N6" s="30">
        <v>96</v>
      </c>
      <c r="O6" s="35">
        <f t="shared" ref="O6:P6" si="14">D6/7</f>
        <v>3.7142857142857144</v>
      </c>
      <c r="P6" s="35">
        <f t="shared" si="14"/>
        <v>0</v>
      </c>
      <c r="Q6" s="30">
        <f t="shared" si="8"/>
        <v>25</v>
      </c>
      <c r="R6" s="30"/>
      <c r="S6" s="36">
        <v>1.06378378378378</v>
      </c>
      <c r="T6" s="29">
        <v>0</v>
      </c>
      <c r="U6" s="37" t="s">
        <v>33</v>
      </c>
      <c r="V6" s="38" t="s">
        <v>36</v>
      </c>
      <c r="W6" s="29">
        <v>1</v>
      </c>
      <c r="X6" s="39">
        <f t="shared" si="9"/>
        <v>3.8461538461538464E-2</v>
      </c>
      <c r="Y6" s="40">
        <f t="shared" si="10"/>
        <v>3.52</v>
      </c>
      <c r="Z6" s="29">
        <v>0</v>
      </c>
      <c r="AA6" s="29" t="s">
        <v>109</v>
      </c>
      <c r="AB6" s="41">
        <f t="shared" si="11"/>
        <v>-0.48</v>
      </c>
      <c r="AC6" s="42">
        <v>0.30083612557870371</v>
      </c>
      <c r="AD6" s="40">
        <f t="shared" si="12"/>
        <v>-7.508869694444444</v>
      </c>
      <c r="AE6" s="40">
        <v>-10.54</v>
      </c>
      <c r="AF6" s="40">
        <v>-10.413996111111112</v>
      </c>
      <c r="AG6" s="40">
        <v>-20</v>
      </c>
    </row>
    <row r="7" spans="1:33" ht="15.75" customHeight="1" x14ac:dyDescent="0.2">
      <c r="A7" s="29" t="s">
        <v>37</v>
      </c>
      <c r="B7" s="29" t="s">
        <v>76</v>
      </c>
      <c r="C7" s="16">
        <f t="shared" si="4"/>
        <v>27.077368421052633</v>
      </c>
      <c r="D7" s="30">
        <v>38</v>
      </c>
      <c r="E7" s="30">
        <v>2</v>
      </c>
      <c r="F7" s="31">
        <v>1028.94</v>
      </c>
      <c r="G7" s="31">
        <v>-0.35000000000000003</v>
      </c>
      <c r="H7" s="32">
        <f t="shared" si="1"/>
        <v>3.4015588858436838E-4</v>
      </c>
      <c r="I7" s="32">
        <f t="shared" si="2"/>
        <v>5.9104324191238893E-2</v>
      </c>
      <c r="J7" s="33">
        <f t="shared" si="5"/>
        <v>60.814803333333352</v>
      </c>
      <c r="K7" s="33">
        <f t="shared" si="3"/>
        <v>1.6003895614035093</v>
      </c>
      <c r="L7" s="30">
        <v>109</v>
      </c>
      <c r="M7" s="34">
        <f t="shared" si="6"/>
        <v>0.34862385321100919</v>
      </c>
      <c r="N7" s="30">
        <v>56</v>
      </c>
      <c r="O7" s="35">
        <f t="shared" ref="O7:P7" si="15">D7/7</f>
        <v>5.4285714285714288</v>
      </c>
      <c r="P7" s="35">
        <f t="shared" si="15"/>
        <v>0.2857142857142857</v>
      </c>
      <c r="Q7" s="30">
        <f t="shared" si="8"/>
        <v>9</v>
      </c>
      <c r="R7" s="30"/>
      <c r="S7" s="36">
        <v>1.31683168316831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109</v>
      </c>
      <c r="AB7" s="41">
        <f t="shared" si="11"/>
        <v>-0.48</v>
      </c>
      <c r="AC7" s="42">
        <v>0.30653356481481481</v>
      </c>
      <c r="AD7" s="40">
        <f t="shared" si="12"/>
        <v>-11.182344444444444</v>
      </c>
      <c r="AE7" s="40">
        <v>-10.54</v>
      </c>
      <c r="AF7" s="40">
        <v>-10.413996111111112</v>
      </c>
      <c r="AG7" s="40">
        <v>-6</v>
      </c>
    </row>
    <row r="8" spans="1:33" ht="15.75" customHeight="1" x14ac:dyDescent="0.2">
      <c r="A8" s="29" t="s">
        <v>38</v>
      </c>
      <c r="B8" s="29" t="s">
        <v>271</v>
      </c>
      <c r="C8" s="16">
        <f t="shared" si="4"/>
        <v>27.754705882352948</v>
      </c>
      <c r="D8" s="30">
        <v>17</v>
      </c>
      <c r="E8" s="30">
        <v>2</v>
      </c>
      <c r="F8" s="31">
        <v>471.8300000000001</v>
      </c>
      <c r="G8" s="31">
        <v>-0.17</v>
      </c>
      <c r="H8" s="32">
        <f t="shared" si="1"/>
        <v>3.6029926032681258E-4</v>
      </c>
      <c r="I8" s="32">
        <f t="shared" si="2"/>
        <v>8.4210143954861441E-2</v>
      </c>
      <c r="J8" s="33">
        <f t="shared" si="5"/>
        <v>39.732872222222284</v>
      </c>
      <c r="K8" s="33">
        <f t="shared" si="3"/>
        <v>2.3372277777777812</v>
      </c>
      <c r="L8" s="30">
        <v>69</v>
      </c>
      <c r="M8" s="34">
        <f t="shared" si="6"/>
        <v>0.24637681159420291</v>
      </c>
      <c r="N8" s="30">
        <v>35</v>
      </c>
      <c r="O8" s="35">
        <f t="shared" ref="O8:P8" si="16">D8/7</f>
        <v>2.4285714285714284</v>
      </c>
      <c r="P8" s="35">
        <f t="shared" si="16"/>
        <v>0.2857142857142857</v>
      </c>
      <c r="Q8" s="30">
        <f t="shared" si="8"/>
        <v>12</v>
      </c>
      <c r="R8" s="30"/>
      <c r="S8" s="36">
        <v>1.4056987788330999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109</v>
      </c>
      <c r="AB8" s="41">
        <f t="shared" si="11"/>
        <v>-0.48</v>
      </c>
      <c r="AC8" s="42">
        <v>0.30653356481481481</v>
      </c>
      <c r="AD8" s="40">
        <f t="shared" si="12"/>
        <v>-5.0026277777777777</v>
      </c>
      <c r="AE8" s="40">
        <v>-10.54</v>
      </c>
      <c r="AF8" s="40">
        <v>-10.41</v>
      </c>
      <c r="AG8" s="40">
        <v>0</v>
      </c>
    </row>
    <row r="9" spans="1:33" ht="15.75" customHeight="1" x14ac:dyDescent="0.2">
      <c r="A9" s="29" t="s">
        <v>39</v>
      </c>
      <c r="B9" s="29" t="s">
        <v>71</v>
      </c>
      <c r="C9" s="16">
        <f t="shared" si="4"/>
        <v>30.12227272727273</v>
      </c>
      <c r="D9" s="30">
        <v>22</v>
      </c>
      <c r="E9" s="30">
        <v>1</v>
      </c>
      <c r="F9" s="31">
        <v>662.69</v>
      </c>
      <c r="G9" s="31">
        <v>-0.16</v>
      </c>
      <c r="H9" s="32">
        <f t="shared" si="1"/>
        <v>2.4144019073775067E-4</v>
      </c>
      <c r="I9" s="32">
        <f t="shared" si="2"/>
        <v>0.13314443488743993</v>
      </c>
      <c r="J9" s="33">
        <f t="shared" si="5"/>
        <v>88.233485555557579</v>
      </c>
      <c r="K9" s="33">
        <f t="shared" si="3"/>
        <v>4.0106129797980721</v>
      </c>
      <c r="L9" s="30">
        <v>98</v>
      </c>
      <c r="M9" s="34">
        <f t="shared" si="6"/>
        <v>0.22448979591836735</v>
      </c>
      <c r="N9" s="30">
        <v>13</v>
      </c>
      <c r="O9" s="35">
        <f t="shared" ref="O9:P9" si="17">D9/7</f>
        <v>3.1428571428571428</v>
      </c>
      <c r="P9" s="35">
        <f t="shared" si="17"/>
        <v>0.14285714285714285</v>
      </c>
      <c r="Q9" s="30">
        <f t="shared" si="8"/>
        <v>3</v>
      </c>
      <c r="R9" s="30"/>
      <c r="S9" s="36">
        <v>1.62246489859594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109</v>
      </c>
      <c r="AB9" s="41">
        <f t="shared" si="11"/>
        <v>-0.48</v>
      </c>
      <c r="AC9" s="42">
        <v>0.30653356481481481</v>
      </c>
      <c r="AD9" s="40">
        <f t="shared" si="12"/>
        <v>-6.473988888888889</v>
      </c>
      <c r="AE9" s="40">
        <v>-10.54</v>
      </c>
      <c r="AF9" s="40">
        <v>-10.751773888888801</v>
      </c>
      <c r="AG9" s="40">
        <v>0</v>
      </c>
    </row>
    <row r="10" spans="1:33" ht="15.75" customHeight="1" x14ac:dyDescent="0.2">
      <c r="A10" s="29" t="s">
        <v>40</v>
      </c>
      <c r="B10" s="29"/>
      <c r="C10" s="16">
        <f t="shared" si="4"/>
        <v>29.990000000000002</v>
      </c>
      <c r="D10" s="30">
        <v>10</v>
      </c>
      <c r="E10" s="30">
        <v>2</v>
      </c>
      <c r="F10" s="31">
        <v>299.90000000000003</v>
      </c>
      <c r="G10" s="31">
        <v>0</v>
      </c>
      <c r="H10" s="32">
        <f t="shared" si="1"/>
        <v>0</v>
      </c>
      <c r="I10" s="32">
        <f t="shared" si="2"/>
        <v>0.13022520469786528</v>
      </c>
      <c r="J10" s="33">
        <f t="shared" si="5"/>
        <v>39.054538888889802</v>
      </c>
      <c r="K10" s="33">
        <f t="shared" si="3"/>
        <v>3.9054538888889803</v>
      </c>
      <c r="L10" s="30">
        <v>61</v>
      </c>
      <c r="M10" s="34">
        <f t="shared" si="6"/>
        <v>0.16393442622950818</v>
      </c>
      <c r="N10" s="30">
        <v>2</v>
      </c>
      <c r="O10" s="35">
        <f t="shared" ref="O10:P10" si="18">D10/7</f>
        <v>1.4285714285714286</v>
      </c>
      <c r="P10" s="35">
        <f t="shared" si="18"/>
        <v>0.2857142857142857</v>
      </c>
      <c r="Q10" s="30">
        <f t="shared" si="8"/>
        <v>1</v>
      </c>
      <c r="R10" s="30"/>
      <c r="S10" s="36">
        <v>1.7616580310880801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109</v>
      </c>
      <c r="AB10" s="41">
        <f t="shared" si="11"/>
        <v>-0.48</v>
      </c>
      <c r="AC10" s="42">
        <v>0.30653356481481481</v>
      </c>
      <c r="AD10" s="40">
        <f t="shared" si="12"/>
        <v>-2.9427222222222222</v>
      </c>
      <c r="AE10" s="40">
        <v>-10.54</v>
      </c>
      <c r="AF10" s="40">
        <v>-10.751773888888801</v>
      </c>
      <c r="AG10" s="40">
        <v>0</v>
      </c>
    </row>
    <row r="11" spans="1:33" ht="15.75" customHeight="1" x14ac:dyDescent="0.2">
      <c r="A11" s="29" t="s">
        <v>41</v>
      </c>
      <c r="B11" s="29" t="s">
        <v>72</v>
      </c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109</v>
      </c>
      <c r="AB11" s="41">
        <f t="shared" si="11"/>
        <v>-0.48</v>
      </c>
      <c r="AC11" s="42">
        <v>0.30653356481481481</v>
      </c>
      <c r="AD11" s="40">
        <f t="shared" si="12"/>
        <v>0</v>
      </c>
      <c r="AE11" s="40">
        <v>-10.54</v>
      </c>
      <c r="AF11" s="40">
        <v>-10.751773888888801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109</v>
      </c>
      <c r="AB12" s="41">
        <f t="shared" si="11"/>
        <v>-0.48</v>
      </c>
      <c r="AC12" s="42">
        <v>0.30653356481481481</v>
      </c>
      <c r="AD12" s="40">
        <f t="shared" si="12"/>
        <v>0</v>
      </c>
      <c r="AE12" s="40">
        <v>-10.54</v>
      </c>
      <c r="AF12" s="40">
        <v>-10.751773888888801</v>
      </c>
      <c r="AG12" s="40">
        <v>0</v>
      </c>
    </row>
    <row r="13" spans="1:33" ht="15.75" customHeight="1" x14ac:dyDescent="0.2">
      <c r="A13" s="29" t="s">
        <v>43</v>
      </c>
      <c r="B13" s="29"/>
      <c r="C13" s="16">
        <f t="shared" si="4"/>
        <v>30.05</v>
      </c>
      <c r="D13" s="30">
        <v>1</v>
      </c>
      <c r="E13" s="30">
        <v>0</v>
      </c>
      <c r="F13" s="33">
        <v>30.05</v>
      </c>
      <c r="G13" s="31">
        <v>0</v>
      </c>
      <c r="H13" s="32">
        <f t="shared" si="1"/>
        <v>0</v>
      </c>
      <c r="I13" s="32">
        <f t="shared" si="2"/>
        <v>0.12574629321501429</v>
      </c>
      <c r="J13" s="33">
        <f t="shared" si="5"/>
        <v>3.7786761111111797</v>
      </c>
      <c r="K13" s="33">
        <f t="shared" si="3"/>
        <v>3.7786761111111797</v>
      </c>
      <c r="L13" s="30">
        <v>12</v>
      </c>
      <c r="M13" s="34">
        <f t="shared" si="6"/>
        <v>8.3333333333333329E-2</v>
      </c>
      <c r="N13" s="30">
        <v>0</v>
      </c>
      <c r="O13" s="35">
        <f t="shared" ref="O13:P13" si="21">D13/7</f>
        <v>0.14285714285714285</v>
      </c>
      <c r="P13" s="35">
        <f t="shared" si="21"/>
        <v>0</v>
      </c>
      <c r="Q13" s="30">
        <f t="shared" si="8"/>
        <v>0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109</v>
      </c>
      <c r="AB13" s="41">
        <f t="shared" si="11"/>
        <v>-0.48</v>
      </c>
      <c r="AC13" s="42">
        <v>0.30653356481481481</v>
      </c>
      <c r="AD13" s="40">
        <f t="shared" si="12"/>
        <v>-0.29427222222222221</v>
      </c>
      <c r="AE13" s="40">
        <v>-10.54</v>
      </c>
      <c r="AF13" s="40">
        <v>-10.929551666666599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-10.929551666666599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-10.929551666666599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504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-10.929551666666599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1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0.14285714285714285</v>
      </c>
      <c r="Q17" s="30">
        <f t="shared" si="8"/>
        <v>0</v>
      </c>
      <c r="R17" s="30"/>
      <c r="S17" s="36" t="e">
        <v>#N/A</v>
      </c>
      <c r="T17" s="29">
        <v>504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-10.929551666666599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504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-10.929551666666599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504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-10.929551666666669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504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-10.929551666666669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1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0.14285714285714285</v>
      </c>
      <c r="Q21" s="30">
        <f t="shared" si="8"/>
        <v>0</v>
      </c>
      <c r="R21" s="30"/>
      <c r="S21" s="36" t="e">
        <v>#N/A</v>
      </c>
      <c r="T21" s="29">
        <v>504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-10.929551666666669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504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-10.929551666666669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504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-10.929551666666669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504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109</v>
      </c>
      <c r="AB24" s="41">
        <f t="shared" si="11"/>
        <v>-0.48</v>
      </c>
      <c r="AC24" s="42">
        <v>0.30653356481481481</v>
      </c>
      <c r="AD24" s="40">
        <f t="shared" si="12"/>
        <v>0</v>
      </c>
      <c r="AE24" s="40">
        <v>-10.54</v>
      </c>
      <c r="AF24" s="40">
        <v>-10.929551666666669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504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109</v>
      </c>
      <c r="AB25" s="41">
        <f t="shared" si="11"/>
        <v>-0.48</v>
      </c>
      <c r="AC25" s="42">
        <v>0.30653356481481481</v>
      </c>
      <c r="AD25" s="40">
        <f t="shared" si="12"/>
        <v>0</v>
      </c>
      <c r="AE25" s="40">
        <v>-10.54</v>
      </c>
      <c r="AF25" s="40">
        <v>-10.93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504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109</v>
      </c>
      <c r="AB26" s="41">
        <f t="shared" si="11"/>
        <v>-0.48</v>
      </c>
      <c r="AC26" s="42">
        <v>0.30653356481481481</v>
      </c>
      <c r="AD26" s="40">
        <f t="shared" si="12"/>
        <v>0</v>
      </c>
      <c r="AE26" s="26">
        <v>-10.54</v>
      </c>
      <c r="AF26" s="26">
        <v>-10.929551666666599</v>
      </c>
      <c r="AG26" s="26">
        <v>0</v>
      </c>
    </row>
    <row r="27" spans="1:33" ht="15.75" customHeight="1" x14ac:dyDescent="0.2">
      <c r="A27" s="29" t="s">
        <v>58</v>
      </c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1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504</v>
      </c>
      <c r="U27" s="37" t="s">
        <v>33</v>
      </c>
      <c r="V27" s="38" t="s">
        <v>33</v>
      </c>
      <c r="W27" s="29">
        <v>0</v>
      </c>
      <c r="X27" s="39">
        <f t="shared" si="9"/>
        <v>0</v>
      </c>
      <c r="Y27" s="40">
        <f t="shared" si="10"/>
        <v>0</v>
      </c>
      <c r="Z27" s="29">
        <v>0</v>
      </c>
      <c r="AA27" s="29" t="s">
        <v>109</v>
      </c>
      <c r="AB27" s="41">
        <f t="shared" si="11"/>
        <v>-0.48</v>
      </c>
      <c r="AC27" s="42">
        <v>0.30653356481481481</v>
      </c>
      <c r="AD27" s="40">
        <f t="shared" si="12"/>
        <v>0</v>
      </c>
      <c r="AE27" s="26">
        <v>-10.54</v>
      </c>
      <c r="AF27" s="26">
        <v>-10.929551666666599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1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504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109</v>
      </c>
      <c r="AB28" s="41">
        <f t="shared" si="11"/>
        <v>-0.48</v>
      </c>
      <c r="AC28" s="42">
        <v>0.30653356481481481</v>
      </c>
      <c r="AD28" s="40">
        <f t="shared" si="12"/>
        <v>0</v>
      </c>
      <c r="AE28" s="26">
        <v>-10.54</v>
      </c>
      <c r="AF28" s="26">
        <v>0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1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504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109</v>
      </c>
      <c r="AB29" s="41">
        <f t="shared" si="11"/>
        <v>-0.48</v>
      </c>
      <c r="AC29" s="42">
        <v>0.30653356481481481</v>
      </c>
      <c r="AD29" s="40">
        <f t="shared" si="12"/>
        <v>0</v>
      </c>
      <c r="AE29" s="40">
        <v>-10.54</v>
      </c>
      <c r="AF29" s="26">
        <v>0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-0.08</v>
      </c>
      <c r="H30" s="32" t="e">
        <f t="shared" si="1"/>
        <v>#DIV/0!</v>
      </c>
      <c r="I30" s="32" t="e">
        <f t="shared" si="2"/>
        <v>#DIV/0!</v>
      </c>
      <c r="J30" s="33">
        <f t="shared" si="5"/>
        <v>-0.08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1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504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109</v>
      </c>
      <c r="AB30" s="41">
        <f t="shared" si="11"/>
        <v>-0.48</v>
      </c>
      <c r="AC30" s="42">
        <v>0.30653356481481481</v>
      </c>
      <c r="AD30" s="40">
        <f t="shared" si="12"/>
        <v>0</v>
      </c>
      <c r="AE30" s="26">
        <v>-10.94</v>
      </c>
      <c r="AF30" s="26">
        <v>-11.933388709999999</v>
      </c>
      <c r="AG30" s="26">
        <v>0</v>
      </c>
    </row>
    <row r="31" spans="1:33" ht="15.75" customHeight="1" x14ac:dyDescent="0.2">
      <c r="A31" s="15" t="s">
        <v>62</v>
      </c>
      <c r="B31" s="15"/>
      <c r="C31" s="16">
        <f t="shared" si="4"/>
        <v>30.05</v>
      </c>
      <c r="D31" s="17">
        <v>1</v>
      </c>
      <c r="E31" s="17">
        <v>1</v>
      </c>
      <c r="F31" s="18">
        <v>30.05</v>
      </c>
      <c r="G31" s="43">
        <v>0</v>
      </c>
      <c r="H31" s="32">
        <f t="shared" si="1"/>
        <v>0</v>
      </c>
      <c r="I31" s="32">
        <f t="shared" si="2"/>
        <v>7.9029586282122685E-2</v>
      </c>
      <c r="J31" s="33">
        <f t="shared" si="5"/>
        <v>2.3748390677777866</v>
      </c>
      <c r="K31" s="33">
        <f t="shared" si="3"/>
        <v>2.3748390677777866</v>
      </c>
      <c r="L31" s="17">
        <v>2</v>
      </c>
      <c r="M31" s="34">
        <f t="shared" si="6"/>
        <v>0.5</v>
      </c>
      <c r="N31" s="17">
        <v>0</v>
      </c>
      <c r="O31" s="35">
        <f t="shared" ref="O31:P31" si="39">D31/7</f>
        <v>0.14285714285714285</v>
      </c>
      <c r="P31" s="35">
        <f t="shared" si="39"/>
        <v>0.14285714285714285</v>
      </c>
      <c r="Q31" s="30">
        <f t="shared" si="8"/>
        <v>0</v>
      </c>
      <c r="R31" s="30"/>
      <c r="S31" s="22">
        <v>0</v>
      </c>
      <c r="T31" s="15">
        <v>504</v>
      </c>
      <c r="U31" s="23" t="s">
        <v>33</v>
      </c>
      <c r="V31" s="1" t="s">
        <v>272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109</v>
      </c>
      <c r="AB31" s="41">
        <f t="shared" si="11"/>
        <v>-0.48</v>
      </c>
      <c r="AC31" s="28">
        <v>0.30653356481481481</v>
      </c>
      <c r="AD31" s="40">
        <f t="shared" si="12"/>
        <v>-0.29427222222222221</v>
      </c>
      <c r="AE31" s="44">
        <v>-10.94</v>
      </c>
      <c r="AF31" s="44">
        <v>-11.933388709999992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>
        <f ca="1">IFERROR(__xludf.DUMMYFUNCTION("IFERROR(VLOOKUP($B$2,IMPORTRANGE(""https://docs.google.com/spreadsheets/d/1KiWZV1ko8G7lnRucBRBd29jj3Be6ltMfljMDqzOkQmI/edit#gid=1381463014"",""Lookup!A:D""),4,FALSE),"""")"),504)</f>
        <v>504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504 At Factory 50-75 days from Earliest Arrival")</f>
        <v>No Transit, But 504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109</v>
      </c>
      <c r="AB32" s="41">
        <f t="shared" si="11"/>
        <v>-0.48</v>
      </c>
      <c r="AC32" s="28">
        <v>0.30653356481481481</v>
      </c>
      <c r="AD32" s="40">
        <f t="shared" si="12"/>
        <v>0</v>
      </c>
      <c r="AE32" s="26">
        <v>-10.94</v>
      </c>
      <c r="AF32" s="26">
        <v>-11.933388709999999</v>
      </c>
      <c r="AG32" s="26">
        <v>0</v>
      </c>
    </row>
    <row r="33" spans="3:27" ht="15.75" customHeight="1" x14ac:dyDescent="0.2"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AA33" s="2"/>
    </row>
    <row r="34" spans="3:27" ht="15.75" customHeight="1" x14ac:dyDescent="0.2"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AA34" s="2"/>
    </row>
    <row r="35" spans="3:27" ht="15.75" customHeight="1" x14ac:dyDescent="0.2"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AA35" s="2"/>
    </row>
    <row r="36" spans="3:27" ht="15.75" customHeight="1" x14ac:dyDescent="0.2"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AA36" s="2"/>
    </row>
    <row r="37" spans="3:27" ht="15.75" customHeight="1" x14ac:dyDescent="0.2"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AA37" s="2"/>
    </row>
    <row r="38" spans="3:27" ht="15.75" customHeight="1" x14ac:dyDescent="0.2"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AA38" s="2"/>
    </row>
    <row r="39" spans="3:27" ht="15.75" customHeight="1" x14ac:dyDescent="0.2"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AA39" s="2"/>
    </row>
    <row r="40" spans="3:27" ht="15.75" customHeight="1" x14ac:dyDescent="0.2"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AA40" s="2"/>
    </row>
    <row r="41" spans="3:27" ht="15.75" customHeight="1" x14ac:dyDescent="0.2"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AA41" s="2"/>
    </row>
    <row r="42" spans="3:27" ht="15.75" customHeight="1" x14ac:dyDescent="0.2"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</row>
    <row r="43" spans="3:27" ht="15.75" customHeight="1" x14ac:dyDescent="0.2"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</row>
    <row r="44" spans="3:27" ht="15.75" customHeight="1" x14ac:dyDescent="0.2"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</row>
    <row r="45" spans="3:27" ht="15.75" customHeight="1" x14ac:dyDescent="0.2"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</row>
    <row r="46" spans="3:27" ht="15.75" customHeight="1" x14ac:dyDescent="0.2"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</row>
    <row r="47" spans="3:27" ht="15.75" customHeight="1" x14ac:dyDescent="0.2"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</row>
    <row r="48" spans="3:27" ht="15.75" customHeight="1" x14ac:dyDescent="0.2"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</row>
    <row r="49" spans="3:19" ht="15.75" customHeight="1" x14ac:dyDescent="0.2"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</row>
    <row r="50" spans="3:19" ht="15.75" customHeight="1" x14ac:dyDescent="0.2"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</row>
    <row r="51" spans="3:19" ht="15.75" customHeight="1" x14ac:dyDescent="0.2"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</row>
    <row r="52" spans="3:19" ht="15.75" customHeight="1" x14ac:dyDescent="0.2"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</row>
    <row r="53" spans="3:19" ht="15.75" customHeight="1" x14ac:dyDescent="0.2"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</row>
    <row r="54" spans="3:19" ht="15.75" customHeight="1" x14ac:dyDescent="0.2"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</row>
    <row r="55" spans="3:19" ht="15.75" customHeight="1" x14ac:dyDescent="0.2"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</row>
    <row r="56" spans="3:19" ht="15.75" customHeight="1" x14ac:dyDescent="0.2"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</row>
    <row r="57" spans="3:19" ht="15.75" customHeight="1" x14ac:dyDescent="0.2"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</row>
    <row r="58" spans="3:19" ht="15.75" customHeight="1" x14ac:dyDescent="0.2"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</row>
    <row r="59" spans="3:19" ht="15.75" customHeight="1" x14ac:dyDescent="0.2"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</row>
    <row r="60" spans="3:19" ht="15.75" customHeight="1" x14ac:dyDescent="0.2"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</row>
    <row r="61" spans="3:19" ht="15.75" customHeight="1" x14ac:dyDescent="0.2"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</row>
    <row r="62" spans="3:19" ht="15.75" customHeight="1" x14ac:dyDescent="0.2"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</row>
    <row r="63" spans="3:19" ht="15.75" customHeight="1" x14ac:dyDescent="0.2"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</row>
    <row r="64" spans="3:19" ht="15.75" customHeight="1" x14ac:dyDescent="0.2"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</row>
    <row r="65" spans="3:19" ht="15.75" customHeight="1" x14ac:dyDescent="0.2"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</row>
    <row r="66" spans="3:19" ht="15.75" customHeight="1" x14ac:dyDescent="0.2"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</row>
    <row r="67" spans="3:19" ht="15.75" customHeight="1" x14ac:dyDescent="0.2"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</row>
    <row r="68" spans="3:19" ht="15.75" customHeight="1" x14ac:dyDescent="0.2"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</row>
    <row r="69" spans="3:19" ht="15.75" customHeight="1" x14ac:dyDescent="0.2"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</row>
    <row r="70" spans="3:19" ht="15.75" customHeight="1" x14ac:dyDescent="0.2"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</row>
    <row r="71" spans="3:19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3:19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3:19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3:19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3:19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3:19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3:19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3:19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3:19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3:19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5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Info!B1:BJ5000""),3,FALSE),"""")"),"Pry Bar Set Heavy Duty, 4 Piece - 8, 12, 18 and 24 Inch Prybars")</f>
        <v>Pry Bar Set Heavy Duty, 4 Piece - 8, 12, 18 and 24 Inch Prybars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Info!B1:BJ5000""),2,FALSE),"""")"),"B086Q2YYMC")</f>
        <v>B086Q2YYMC</v>
      </c>
      <c r="B2" s="3" t="s">
        <v>273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117.75" customHeight="1" x14ac:dyDescent="0.2">
      <c r="A3" s="56" t="s">
        <v>31</v>
      </c>
      <c r="B3" s="57"/>
      <c r="C3" s="4">
        <f>((AE32+AF32)/0.85)*-1</f>
        <v>21.113864705882353</v>
      </c>
      <c r="D3" s="5">
        <f>SUM(D4:D99692)</f>
        <v>1</v>
      </c>
      <c r="E3" s="5"/>
      <c r="F3" s="6">
        <f t="shared" ref="F3:G3" si="0">SUM(F4:F99692)</f>
        <v>31.53</v>
      </c>
      <c r="G3" s="6">
        <f t="shared" si="0"/>
        <v>-0.12</v>
      </c>
      <c r="H3" s="7">
        <f t="shared" ref="H3:H32" si="1">G3/F3*-1</f>
        <v>3.8058991436726924E-3</v>
      </c>
      <c r="I3" s="8">
        <f t="shared" ref="I3:I32" si="2">J3/F3</f>
        <v>0.28681651793866358</v>
      </c>
      <c r="J3" s="6">
        <f>SUM(J4:J99692)</f>
        <v>9.0433248106060624</v>
      </c>
      <c r="K3" s="6">
        <f t="shared" ref="K3:K32" si="3">J3/D3</f>
        <v>9.0433248106060624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1 - Sept
 - Oct
 - Nov
 - Dec
1 - Jan
1 - Feb")</f>
        <v>1 - March
1 - April
1 - May
1 - June
1 - July
1 - Aug
1 - Sept
 - Oct
 - Nov
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0</v>
      </c>
      <c r="X3" s="7">
        <f>W3/D3</f>
        <v>0</v>
      </c>
      <c r="Y3" s="6"/>
      <c r="Z3" s="5"/>
      <c r="AA3" s="5"/>
      <c r="AB3" s="5"/>
      <c r="AC3" s="5"/>
      <c r="AD3" s="6">
        <f>SUM(AD4:AD99692)</f>
        <v>-0.15182291666666667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Info!B2:BZ3000""),37,FALSE)),"""")*-1"),-8.546785)</f>
        <v>-8.5467849999999999</v>
      </c>
      <c r="AG3" s="6">
        <f>SUM(AG4:AG99692)</f>
        <v>0</v>
      </c>
    </row>
    <row r="4" spans="1:33" ht="15.75" customHeight="1" x14ac:dyDescent="0.2">
      <c r="A4" s="15" t="s">
        <v>32</v>
      </c>
      <c r="B4" s="15" t="s">
        <v>274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10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-7.7162613636363639</v>
      </c>
      <c r="AG4" s="26">
        <v>0</v>
      </c>
    </row>
    <row r="5" spans="1:33" ht="15.75" customHeight="1" x14ac:dyDescent="0.2">
      <c r="A5" s="29" t="s">
        <v>34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10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-7.7162613636363639</v>
      </c>
      <c r="AG5" s="40">
        <v>0</v>
      </c>
    </row>
    <row r="6" spans="1:33" ht="15.75" customHeight="1" x14ac:dyDescent="0.2">
      <c r="A6" s="29" t="s">
        <v>35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11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-7.7162613636363639</v>
      </c>
      <c r="AG6" s="40">
        <v>0</v>
      </c>
    </row>
    <row r="7" spans="1:33" ht="15.75" customHeight="1" x14ac:dyDescent="0.2">
      <c r="A7" s="29" t="s">
        <v>37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10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-7.7162613636363639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10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-7.72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10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-7.9580795454545399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10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-7.9580795454545399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10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-7.9580795454545399</v>
      </c>
      <c r="AG11" s="40">
        <v>0</v>
      </c>
    </row>
    <row r="12" spans="1:33" ht="15.75" customHeight="1" x14ac:dyDescent="0.2">
      <c r="A12" s="29" t="s">
        <v>42</v>
      </c>
      <c r="B12" s="29" t="s">
        <v>275</v>
      </c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-0.12</v>
      </c>
      <c r="H12" s="32" t="e">
        <f t="shared" si="1"/>
        <v>#DIV/0!</v>
      </c>
      <c r="I12" s="32" t="e">
        <f t="shared" si="2"/>
        <v>#DIV/0!</v>
      </c>
      <c r="J12" s="33">
        <f t="shared" si="5"/>
        <v>-0.12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11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>
        <v>2.69714285714285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109</v>
      </c>
      <c r="AB12" s="41">
        <f t="shared" si="11"/>
        <v>-0.48</v>
      </c>
      <c r="AC12" s="42">
        <v>0.15814887152777779</v>
      </c>
      <c r="AD12" s="40">
        <f t="shared" si="12"/>
        <v>0</v>
      </c>
      <c r="AE12" s="40">
        <v>-9.4</v>
      </c>
      <c r="AF12" s="40">
        <v>-7.9580795454545399</v>
      </c>
      <c r="AG12" s="40">
        <v>0</v>
      </c>
    </row>
    <row r="13" spans="1:33" ht="15.75" customHeight="1" x14ac:dyDescent="0.2">
      <c r="A13" s="29" t="s">
        <v>43</v>
      </c>
      <c r="B13" s="29"/>
      <c r="C13" s="16">
        <f t="shared" si="4"/>
        <v>31.53</v>
      </c>
      <c r="D13" s="30">
        <v>1</v>
      </c>
      <c r="E13" s="30">
        <v>0</v>
      </c>
      <c r="F13" s="33">
        <v>31.53</v>
      </c>
      <c r="G13" s="31">
        <v>0</v>
      </c>
      <c r="H13" s="32">
        <f t="shared" si="1"/>
        <v>0</v>
      </c>
      <c r="I13" s="32">
        <f t="shared" si="2"/>
        <v>0.29062241708233622</v>
      </c>
      <c r="J13" s="33">
        <f t="shared" si="5"/>
        <v>9.1633248106060616</v>
      </c>
      <c r="K13" s="33">
        <f t="shared" si="3"/>
        <v>9.1633248106060616</v>
      </c>
      <c r="L13" s="30">
        <v>0</v>
      </c>
      <c r="M13" s="34" t="str">
        <f t="shared" si="6"/>
        <v>-</v>
      </c>
      <c r="N13" s="30">
        <v>10</v>
      </c>
      <c r="O13" s="35">
        <f t="shared" ref="O13:P13" si="21">D13/7</f>
        <v>0.14285714285714285</v>
      </c>
      <c r="P13" s="35">
        <f t="shared" si="21"/>
        <v>0</v>
      </c>
      <c r="Q13" s="30">
        <f t="shared" si="8"/>
        <v>70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109</v>
      </c>
      <c r="AB13" s="41">
        <f t="shared" si="11"/>
        <v>-0.48</v>
      </c>
      <c r="AC13" s="42">
        <v>0.15814887152777779</v>
      </c>
      <c r="AD13" s="40">
        <f t="shared" si="12"/>
        <v>-0.15182291666666667</v>
      </c>
      <c r="AE13" s="40">
        <v>-9.4</v>
      </c>
      <c r="AF13" s="40">
        <v>-8.0853522727272704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10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-8.0853522727272704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10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-8.0853522727272704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10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-8.0853522727272704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10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-7.9128522727272701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10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-7.9128522727272701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10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-7.9128522727272737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10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-7.9128522727272737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10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-7.9128522727272737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10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-7.9128522727272737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10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-7.9128522727272737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10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109</v>
      </c>
      <c r="AB24" s="41">
        <f t="shared" si="11"/>
        <v>-0.48</v>
      </c>
      <c r="AC24" s="42">
        <v>0.15814887152777779</v>
      </c>
      <c r="AD24" s="40">
        <f t="shared" si="12"/>
        <v>0</v>
      </c>
      <c r="AE24" s="40">
        <v>-9.4</v>
      </c>
      <c r="AF24" s="40">
        <v>-7.9128522727272737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10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109</v>
      </c>
      <c r="AB25" s="41">
        <f t="shared" si="11"/>
        <v>-0.48</v>
      </c>
      <c r="AC25" s="42">
        <v>0.15814887152777779</v>
      </c>
      <c r="AD25" s="40">
        <f t="shared" si="12"/>
        <v>0</v>
      </c>
      <c r="AE25" s="40">
        <v>-9.4</v>
      </c>
      <c r="AF25" s="40">
        <v>-7.91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109</v>
      </c>
      <c r="AB26" s="41">
        <f t="shared" si="11"/>
        <v>-0.48</v>
      </c>
      <c r="AC26" s="42">
        <v>0.15814887152777779</v>
      </c>
      <c r="AD26" s="40">
        <f t="shared" si="12"/>
        <v>0</v>
      </c>
      <c r="AE26" s="26">
        <v>-9.4</v>
      </c>
      <c r="AF26" s="26">
        <v>-7.9128522727272701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10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109</v>
      </c>
      <c r="AB27" s="41">
        <f t="shared" si="11"/>
        <v>-0.48</v>
      </c>
      <c r="AC27" s="42">
        <v>0.15814887152777779</v>
      </c>
      <c r="AD27" s="40">
        <f t="shared" si="12"/>
        <v>0</v>
      </c>
      <c r="AE27" s="26">
        <v>-9.4</v>
      </c>
      <c r="AF27" s="26">
        <v>-7.9128522727272701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10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109</v>
      </c>
      <c r="AB28" s="41">
        <f t="shared" si="11"/>
        <v>-0.48</v>
      </c>
      <c r="AC28" s="42">
        <v>0.15814887152777779</v>
      </c>
      <c r="AD28" s="40">
        <f t="shared" si="12"/>
        <v>0</v>
      </c>
      <c r="AE28" s="26">
        <v>-9.4</v>
      </c>
      <c r="AF28" s="26">
        <v>-7.9128522727272701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10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109</v>
      </c>
      <c r="AB29" s="41">
        <f t="shared" si="11"/>
        <v>-0.48</v>
      </c>
      <c r="AC29" s="42">
        <v>0.15814887152777779</v>
      </c>
      <c r="AD29" s="40">
        <f t="shared" si="12"/>
        <v>0</v>
      </c>
      <c r="AE29" s="40">
        <v>-9.4</v>
      </c>
      <c r="AF29" s="26">
        <v>-7.9128522727272701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10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109</v>
      </c>
      <c r="AB30" s="41">
        <f t="shared" si="11"/>
        <v>-0.48</v>
      </c>
      <c r="AC30" s="42">
        <v>0.15814887152777779</v>
      </c>
      <c r="AD30" s="40">
        <f t="shared" si="12"/>
        <v>0</v>
      </c>
      <c r="AE30" s="26">
        <v>-9.4</v>
      </c>
      <c r="AF30" s="26">
        <v>-8.5467849999999999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10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73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109</v>
      </c>
      <c r="AB31" s="41">
        <f t="shared" si="11"/>
        <v>-0.48</v>
      </c>
      <c r="AC31" s="28">
        <v>0.15814887152777779</v>
      </c>
      <c r="AD31" s="40">
        <f t="shared" si="12"/>
        <v>0</v>
      </c>
      <c r="AE31" s="44">
        <v>-9.4</v>
      </c>
      <c r="AF31" s="44">
        <v>-8.5467849999999999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10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109</v>
      </c>
      <c r="AB32" s="41">
        <f t="shared" si="11"/>
        <v>-0.48</v>
      </c>
      <c r="AC32" s="28">
        <v>0.15814887152777779</v>
      </c>
      <c r="AD32" s="40">
        <f t="shared" si="12"/>
        <v>0</v>
      </c>
      <c r="AE32" s="26">
        <v>-9.4</v>
      </c>
      <c r="AF32" s="26">
        <v>-8.5467849999999999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1:33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1:33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1:33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1:33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1:33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1:33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1:33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1:33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5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5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Info!B1:BJ5000""),3,FALSE),"""")"),"Power Tool Organizer for Garage - Fully Assembled Wood Tool Chest, 3 Drill Charging Station and Circular Saw Holder - Power Strip Included - Great Workshop Organization and Storage Gift for Men")</f>
        <v>Power Tool Organizer for Garage - Fully Assembled Wood Tool Chest, 3 Drill Charging Station and Circular Saw Holder - Power Strip Included - Great Workshop Organization and Storage Gift for Men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Info!B1:BJ5000""),2,FALSE),"""")"),"B08Q2M71CB")</f>
        <v>B08Q2M71CB</v>
      </c>
      <c r="B2" s="3" t="s">
        <v>276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27" customHeight="1" x14ac:dyDescent="0.2">
      <c r="A3" s="56" t="s">
        <v>31</v>
      </c>
      <c r="B3" s="57"/>
      <c r="C3" s="4">
        <f>((AE32+AF32)/0.85)*-1</f>
        <v>16.447058823529414</v>
      </c>
      <c r="D3" s="5">
        <f>SUM(D4:D99692)</f>
        <v>122</v>
      </c>
      <c r="E3" s="5"/>
      <c r="F3" s="6">
        <f t="shared" ref="F3:G3" si="0">SUM(F4:F99692)</f>
        <v>4618.7800000000007</v>
      </c>
      <c r="G3" s="6">
        <f t="shared" si="0"/>
        <v>-237.31999999999996</v>
      </c>
      <c r="H3" s="7">
        <f>G3/F3*-1</f>
        <v>5.138153365174352E-2</v>
      </c>
      <c r="I3" s="8">
        <f>J3/F3</f>
        <v>0.15620937522080933</v>
      </c>
      <c r="J3" s="6">
        <f>SUM(J4:J99692)</f>
        <v>721.4967380823698</v>
      </c>
      <c r="K3" s="6">
        <f>J3/D3</f>
        <v>5.9139076891997524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24</v>
      </c>
      <c r="X3" s="7">
        <f>W3/D3</f>
        <v>0.19672131147540983</v>
      </c>
      <c r="Y3" s="6"/>
      <c r="Z3" s="5"/>
      <c r="AA3" s="5"/>
      <c r="AB3" s="5"/>
      <c r="AC3" s="5"/>
      <c r="AD3" s="6">
        <f>SUM(AD4:AD99692)</f>
        <v>-140.26954066666664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Info!B2:BZ3000""),36,FALSE)),"""")*-1"),0)</f>
        <v>0</v>
      </c>
      <c r="AG3" s="6">
        <f>SUM(AG4:AG99692)</f>
        <v>-23.35</v>
      </c>
    </row>
    <row r="4" spans="1:33" ht="15.75" hidden="1" customHeight="1" x14ac:dyDescent="0.2">
      <c r="A4" s="15"/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/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/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/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/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/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/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/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/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/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/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/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/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/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/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/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/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customHeight="1" x14ac:dyDescent="0.2">
      <c r="A21" s="29" t="s">
        <v>51</v>
      </c>
      <c r="B21" s="29" t="s">
        <v>277</v>
      </c>
      <c r="C21" s="16">
        <f t="shared" ref="C21:C32" si="1">IFERROR(F21/D21," - ")</f>
        <v>57.99</v>
      </c>
      <c r="D21" s="30">
        <v>3</v>
      </c>
      <c r="E21" s="30">
        <v>0</v>
      </c>
      <c r="F21" s="33">
        <v>173.97</v>
      </c>
      <c r="G21" s="31">
        <v>-68.72</v>
      </c>
      <c r="H21" s="32">
        <f t="shared" ref="H21:H32" si="2">G21/F21*-1</f>
        <v>0.39501063401735931</v>
      </c>
      <c r="I21" s="32">
        <f t="shared" ref="I21:I32" si="3">J21/F21</f>
        <v>1.4872703444167384E-2</v>
      </c>
      <c r="J21" s="33">
        <f t="shared" ref="J21:J32" si="4">F21*0.85+G21+AF21*D21+D21*AE21+AG21+AD21</f>
        <v>2.5874042181818</v>
      </c>
      <c r="K21" s="33">
        <f t="shared" ref="K21:K32" si="5">J21/D21</f>
        <v>0.86246807272726667</v>
      </c>
      <c r="L21" s="30">
        <v>30</v>
      </c>
      <c r="M21" s="34">
        <f t="shared" ref="M21:M32" si="6">IFERROR(D21/L21,"-")</f>
        <v>0.1</v>
      </c>
      <c r="N21" s="30">
        <v>66</v>
      </c>
      <c r="O21" s="35">
        <f t="shared" ref="O21:P21" si="7">D21/7</f>
        <v>0.42857142857142855</v>
      </c>
      <c r="P21" s="35">
        <f t="shared" si="7"/>
        <v>0</v>
      </c>
      <c r="Q21" s="30">
        <f t="shared" ref="Q21:Q32" si="8">ROUNDDOWN(N21/(O21+P21),0)</f>
        <v>154</v>
      </c>
      <c r="R21" s="30"/>
      <c r="S21" s="36">
        <v>0.14285714285714199</v>
      </c>
      <c r="T21" s="29">
        <v>140</v>
      </c>
      <c r="U21" s="37" t="s">
        <v>33</v>
      </c>
      <c r="V21" s="38" t="s">
        <v>33</v>
      </c>
      <c r="W21" s="29">
        <v>2</v>
      </c>
      <c r="X21" s="39">
        <f t="shared" ref="X21:X32" si="9">IFERROR(W21/D21,0)</f>
        <v>0.66666666666666663</v>
      </c>
      <c r="Y21" s="40">
        <f t="shared" ref="Y21:Y32" si="10">IFERROR(G21/(W21+Z21)*-1,0)</f>
        <v>22.906666666666666</v>
      </c>
      <c r="Z21" s="29">
        <v>1</v>
      </c>
      <c r="AA21" s="29" t="s">
        <v>109</v>
      </c>
      <c r="AB21" s="41">
        <f t="shared" ref="AB21:AB32" si="11">IF(OR(AA21="UsLargeStandardSize",AA21="UsSmallStandardSize"),-0.69,-0.48)</f>
        <v>-0.48</v>
      </c>
      <c r="AC21" s="42">
        <v>1.1976565972222222</v>
      </c>
      <c r="AD21" s="40">
        <f t="shared" ref="AD21:AD32" si="12">IFERROR(AB21*AC21*D21*2,0)</f>
        <v>-3.4492509999999994</v>
      </c>
      <c r="AE21" s="40">
        <v>-13.58</v>
      </c>
      <c r="AF21" s="40">
        <v>-10.792614927272728</v>
      </c>
      <c r="AG21" s="40">
        <v>0</v>
      </c>
    </row>
    <row r="22" spans="1:33" ht="15.75" customHeight="1" x14ac:dyDescent="0.2">
      <c r="A22" s="29" t="s">
        <v>52</v>
      </c>
      <c r="B22" s="29" t="s">
        <v>278</v>
      </c>
      <c r="C22" s="16">
        <f t="shared" si="1"/>
        <v>41.823333333333338</v>
      </c>
      <c r="D22" s="30">
        <v>6</v>
      </c>
      <c r="E22" s="30">
        <v>0</v>
      </c>
      <c r="F22" s="31">
        <v>250.94000000000003</v>
      </c>
      <c r="G22" s="31">
        <v>-57.13</v>
      </c>
      <c r="H22" s="32">
        <f t="shared" si="2"/>
        <v>0.22766398342233202</v>
      </c>
      <c r="I22" s="32">
        <f t="shared" si="3"/>
        <v>1.2093761203330045E-2</v>
      </c>
      <c r="J22" s="33">
        <f t="shared" si="4"/>
        <v>3.0348084363636421</v>
      </c>
      <c r="K22" s="33">
        <f t="shared" si="5"/>
        <v>0.50580140606060697</v>
      </c>
      <c r="L22" s="30">
        <v>43</v>
      </c>
      <c r="M22" s="34">
        <f t="shared" si="6"/>
        <v>0.13953488372093023</v>
      </c>
      <c r="N22" s="30">
        <v>87</v>
      </c>
      <c r="O22" s="35">
        <f t="shared" ref="O22:P22" si="13">D22/7</f>
        <v>0.8571428571428571</v>
      </c>
      <c r="P22" s="35">
        <f t="shared" si="13"/>
        <v>0</v>
      </c>
      <c r="Q22" s="30">
        <f t="shared" si="8"/>
        <v>101</v>
      </c>
      <c r="R22" s="30"/>
      <c r="S22" s="36">
        <v>0.16666666666666599</v>
      </c>
      <c r="T22" s="29">
        <v>241</v>
      </c>
      <c r="U22" s="37">
        <v>101</v>
      </c>
      <c r="V22" s="38" t="s">
        <v>279</v>
      </c>
      <c r="W22" s="29">
        <v>4</v>
      </c>
      <c r="X22" s="39">
        <f t="shared" si="9"/>
        <v>0.66666666666666663</v>
      </c>
      <c r="Y22" s="40">
        <f t="shared" si="10"/>
        <v>9.5216666666666665</v>
      </c>
      <c r="Z22" s="29">
        <v>2</v>
      </c>
      <c r="AA22" s="29" t="s">
        <v>109</v>
      </c>
      <c r="AB22" s="41">
        <f t="shared" si="11"/>
        <v>-0.48</v>
      </c>
      <c r="AC22" s="42">
        <v>1.1976565972222222</v>
      </c>
      <c r="AD22" s="40">
        <f t="shared" si="12"/>
        <v>-6.8985019999999988</v>
      </c>
      <c r="AE22" s="40">
        <v>-13.58</v>
      </c>
      <c r="AF22" s="40">
        <v>-10.792614927272728</v>
      </c>
      <c r="AG22" s="40">
        <v>0</v>
      </c>
    </row>
    <row r="23" spans="1:33" ht="15.75" customHeight="1" x14ac:dyDescent="0.2">
      <c r="A23" s="29" t="s">
        <v>53</v>
      </c>
      <c r="B23" s="29" t="s">
        <v>280</v>
      </c>
      <c r="C23" s="16">
        <f t="shared" si="1"/>
        <v>44.49</v>
      </c>
      <c r="D23" s="30">
        <v>6</v>
      </c>
      <c r="E23" s="30">
        <v>0</v>
      </c>
      <c r="F23" s="33">
        <v>266.94</v>
      </c>
      <c r="G23" s="31">
        <v>-32.86</v>
      </c>
      <c r="H23" s="32">
        <f t="shared" si="2"/>
        <v>0.12309882370570166</v>
      </c>
      <c r="I23" s="32">
        <f t="shared" si="3"/>
        <v>0.15323596477247178</v>
      </c>
      <c r="J23" s="33">
        <f t="shared" si="4"/>
        <v>40.904808436363616</v>
      </c>
      <c r="K23" s="33">
        <f t="shared" si="5"/>
        <v>6.8174680727272694</v>
      </c>
      <c r="L23" s="30">
        <v>48</v>
      </c>
      <c r="M23" s="34">
        <f t="shared" si="6"/>
        <v>0.125</v>
      </c>
      <c r="N23" s="30">
        <v>86</v>
      </c>
      <c r="O23" s="35">
        <f t="shared" ref="O23:P23" si="14">D23/7</f>
        <v>0.8571428571428571</v>
      </c>
      <c r="P23" s="35">
        <f t="shared" si="14"/>
        <v>0</v>
      </c>
      <c r="Q23" s="30">
        <f t="shared" si="8"/>
        <v>100</v>
      </c>
      <c r="R23" s="30"/>
      <c r="S23" s="36">
        <v>0.17647058823529399</v>
      </c>
      <c r="T23" s="29">
        <v>241</v>
      </c>
      <c r="U23" s="37" t="s">
        <v>33</v>
      </c>
      <c r="V23" s="38" t="s">
        <v>281</v>
      </c>
      <c r="W23" s="29">
        <v>3</v>
      </c>
      <c r="X23" s="39">
        <f t="shared" si="9"/>
        <v>0.5</v>
      </c>
      <c r="Y23" s="40">
        <f t="shared" si="10"/>
        <v>10.953333333333333</v>
      </c>
      <c r="Z23" s="29">
        <v>0</v>
      </c>
      <c r="AA23" s="29" t="s">
        <v>109</v>
      </c>
      <c r="AB23" s="41">
        <f t="shared" si="11"/>
        <v>-0.48</v>
      </c>
      <c r="AC23" s="42">
        <v>1.1976565972222222</v>
      </c>
      <c r="AD23" s="40">
        <f t="shared" si="12"/>
        <v>-6.8985019999999988</v>
      </c>
      <c r="AE23" s="40">
        <v>-13.58</v>
      </c>
      <c r="AF23" s="40">
        <v>-10.792614927272728</v>
      </c>
      <c r="AG23" s="40">
        <v>0</v>
      </c>
    </row>
    <row r="24" spans="1:33" ht="15.75" customHeight="1" x14ac:dyDescent="0.2">
      <c r="A24" s="29" t="s">
        <v>54</v>
      </c>
      <c r="B24" s="29" t="s">
        <v>282</v>
      </c>
      <c r="C24" s="16">
        <f t="shared" si="1"/>
        <v>35.195882352941176</v>
      </c>
      <c r="D24" s="30">
        <v>34</v>
      </c>
      <c r="E24" s="30">
        <v>0</v>
      </c>
      <c r="F24" s="33">
        <v>1196.6600000000001</v>
      </c>
      <c r="G24" s="33">
        <v>-35.449999999999996</v>
      </c>
      <c r="H24" s="32">
        <f t="shared" si="2"/>
        <v>2.9624120468637702E-2</v>
      </c>
      <c r="I24" s="32">
        <f t="shared" si="3"/>
        <v>8.5028814483139717E-2</v>
      </c>
      <c r="J24" s="33">
        <f t="shared" si="4"/>
        <v>101.75058113939397</v>
      </c>
      <c r="K24" s="33">
        <f t="shared" si="5"/>
        <v>2.992664151158646</v>
      </c>
      <c r="L24" s="30">
        <v>106</v>
      </c>
      <c r="M24" s="34">
        <f t="shared" si="6"/>
        <v>0.32075471698113206</v>
      </c>
      <c r="N24" s="30">
        <v>53</v>
      </c>
      <c r="O24" s="35">
        <f t="shared" ref="O24:P24" si="15">D24/7</f>
        <v>4.8571428571428568</v>
      </c>
      <c r="P24" s="35">
        <f t="shared" si="15"/>
        <v>0</v>
      </c>
      <c r="Q24" s="30">
        <f t="shared" si="8"/>
        <v>10</v>
      </c>
      <c r="R24" s="30"/>
      <c r="S24" s="36">
        <v>0.46551724137931</v>
      </c>
      <c r="T24" s="29">
        <v>241</v>
      </c>
      <c r="U24" s="37">
        <v>101</v>
      </c>
      <c r="V24" s="38" t="s">
        <v>283</v>
      </c>
      <c r="W24" s="29">
        <v>10</v>
      </c>
      <c r="X24" s="39">
        <f t="shared" si="9"/>
        <v>0.29411764705882354</v>
      </c>
      <c r="Y24" s="40">
        <f t="shared" si="10"/>
        <v>3.2227272727272722</v>
      </c>
      <c r="Z24" s="29">
        <v>1</v>
      </c>
      <c r="AA24" s="29" t="s">
        <v>109</v>
      </c>
      <c r="AB24" s="41">
        <f t="shared" si="11"/>
        <v>-0.48</v>
      </c>
      <c r="AC24" s="42">
        <v>1.1976565972222222</v>
      </c>
      <c r="AD24" s="40">
        <f t="shared" si="12"/>
        <v>-39.09151133333333</v>
      </c>
      <c r="AE24" s="40">
        <v>-13.58</v>
      </c>
      <c r="AF24" s="40">
        <v>-10.792614927272728</v>
      </c>
      <c r="AG24" s="40">
        <v>-12.200000000000001</v>
      </c>
    </row>
    <row r="25" spans="1:33" ht="15.75" customHeight="1" x14ac:dyDescent="0.2">
      <c r="A25" s="29" t="s">
        <v>56</v>
      </c>
      <c r="B25" s="15" t="s">
        <v>146</v>
      </c>
      <c r="C25" s="16">
        <f t="shared" si="1"/>
        <v>37.14</v>
      </c>
      <c r="D25" s="30">
        <v>20</v>
      </c>
      <c r="E25" s="30">
        <v>1</v>
      </c>
      <c r="F25" s="33">
        <v>742.80000000000007</v>
      </c>
      <c r="G25" s="33">
        <v>-1.44</v>
      </c>
      <c r="H25" s="32">
        <f t="shared" si="2"/>
        <v>1.9386106623586427E-3</v>
      </c>
      <c r="I25" s="32">
        <f t="shared" si="3"/>
        <v>0.15831313049721768</v>
      </c>
      <c r="J25" s="33">
        <f t="shared" si="4"/>
        <v>117.59499333333331</v>
      </c>
      <c r="K25" s="33">
        <f t="shared" si="5"/>
        <v>5.8797496666666653</v>
      </c>
      <c r="L25" s="30">
        <v>93</v>
      </c>
      <c r="M25" s="34">
        <f t="shared" si="6"/>
        <v>0.21505376344086022</v>
      </c>
      <c r="N25" s="30">
        <v>24</v>
      </c>
      <c r="O25" s="35">
        <f t="shared" ref="O25:P25" si="16">D25/7</f>
        <v>2.8571428571428572</v>
      </c>
      <c r="P25" s="35">
        <f t="shared" si="16"/>
        <v>0.14285714285714285</v>
      </c>
      <c r="Q25" s="30">
        <f t="shared" si="8"/>
        <v>8</v>
      </c>
      <c r="R25" s="30"/>
      <c r="S25" s="36">
        <v>1.759615384615385</v>
      </c>
      <c r="T25" s="29">
        <v>241</v>
      </c>
      <c r="U25" s="37">
        <v>101</v>
      </c>
      <c r="V25" s="38" t="s">
        <v>284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109</v>
      </c>
      <c r="AB25" s="41">
        <f t="shared" si="11"/>
        <v>-0.48</v>
      </c>
      <c r="AC25" s="42">
        <v>1.1976565972222222</v>
      </c>
      <c r="AD25" s="40">
        <f t="shared" si="12"/>
        <v>-22.995006666666665</v>
      </c>
      <c r="AE25" s="40">
        <v>-13.58</v>
      </c>
      <c r="AF25" s="40">
        <v>-10.79</v>
      </c>
      <c r="AG25" s="40">
        <v>-1.95</v>
      </c>
    </row>
    <row r="26" spans="1:33" ht="15.75" customHeight="1" x14ac:dyDescent="0.2">
      <c r="A26" s="15" t="s">
        <v>57</v>
      </c>
      <c r="B26" s="15" t="s">
        <v>110</v>
      </c>
      <c r="C26" s="16">
        <f t="shared" si="1"/>
        <v>38.874615384615382</v>
      </c>
      <c r="D26" s="17">
        <v>26</v>
      </c>
      <c r="E26" s="17">
        <v>0</v>
      </c>
      <c r="F26" s="18">
        <v>1010.74</v>
      </c>
      <c r="G26" s="18">
        <v>0</v>
      </c>
      <c r="H26" s="32">
        <f t="shared" si="2"/>
        <v>0</v>
      </c>
      <c r="I26" s="32">
        <f t="shared" si="3"/>
        <v>0.1832474141058367</v>
      </c>
      <c r="J26" s="33">
        <f t="shared" si="4"/>
        <v>185.21549133333338</v>
      </c>
      <c r="K26" s="33">
        <f t="shared" si="5"/>
        <v>7.1236727435897453</v>
      </c>
      <c r="L26" s="17">
        <v>89</v>
      </c>
      <c r="M26" s="34">
        <f t="shared" si="6"/>
        <v>0.29213483146067415</v>
      </c>
      <c r="N26" s="17">
        <v>8</v>
      </c>
      <c r="O26" s="35">
        <f t="shared" ref="O26:P26" si="17">D26/7</f>
        <v>3.7142857142857144</v>
      </c>
      <c r="P26" s="35">
        <f t="shared" si="17"/>
        <v>0</v>
      </c>
      <c r="Q26" s="30">
        <f t="shared" si="8"/>
        <v>2</v>
      </c>
      <c r="R26" s="30"/>
      <c r="S26" s="22">
        <v>3.0857142857142859</v>
      </c>
      <c r="T26" s="29">
        <v>241</v>
      </c>
      <c r="U26" s="37">
        <v>101</v>
      </c>
      <c r="V26" s="38" t="s">
        <v>284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109</v>
      </c>
      <c r="AB26" s="41">
        <f t="shared" si="11"/>
        <v>-0.48</v>
      </c>
      <c r="AC26" s="42">
        <v>1.1976565972222222</v>
      </c>
      <c r="AD26" s="40">
        <f t="shared" si="12"/>
        <v>-29.893508666666662</v>
      </c>
      <c r="AE26" s="26">
        <v>-13.98</v>
      </c>
      <c r="AF26" s="40">
        <v>-10.79</v>
      </c>
      <c r="AG26" s="26">
        <v>0</v>
      </c>
    </row>
    <row r="27" spans="1:33" ht="15.75" customHeight="1" x14ac:dyDescent="0.2">
      <c r="A27" s="15" t="s">
        <v>58</v>
      </c>
      <c r="B27" s="15" t="s">
        <v>285</v>
      </c>
      <c r="C27" s="16">
        <f t="shared" si="1"/>
        <v>37.99</v>
      </c>
      <c r="D27" s="17">
        <v>2</v>
      </c>
      <c r="E27" s="17">
        <v>0</v>
      </c>
      <c r="F27" s="18">
        <v>75.98</v>
      </c>
      <c r="G27" s="18">
        <v>0</v>
      </c>
      <c r="H27" s="32">
        <f t="shared" si="2"/>
        <v>0</v>
      </c>
      <c r="I27" s="32">
        <f t="shared" si="3"/>
        <v>0.16772176011231024</v>
      </c>
      <c r="J27" s="33">
        <f t="shared" si="4"/>
        <v>12.743499333333332</v>
      </c>
      <c r="K27" s="33">
        <f t="shared" si="5"/>
        <v>6.3717496666666662</v>
      </c>
      <c r="L27" s="17">
        <v>6</v>
      </c>
      <c r="M27" s="34">
        <f t="shared" si="6"/>
        <v>0.33333333333333331</v>
      </c>
      <c r="N27" s="17">
        <v>1</v>
      </c>
      <c r="O27" s="35">
        <f t="shared" ref="O27:P27" si="18">D27/7</f>
        <v>0.2857142857142857</v>
      </c>
      <c r="P27" s="35">
        <f t="shared" si="18"/>
        <v>0</v>
      </c>
      <c r="Q27" s="30">
        <f t="shared" si="8"/>
        <v>3</v>
      </c>
      <c r="R27" s="30"/>
      <c r="S27" s="22">
        <v>2</v>
      </c>
      <c r="T27" s="29">
        <v>241</v>
      </c>
      <c r="U27" s="37">
        <v>101</v>
      </c>
      <c r="V27" s="38" t="s">
        <v>286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109</v>
      </c>
      <c r="AB27" s="41">
        <f t="shared" si="11"/>
        <v>-0.48</v>
      </c>
      <c r="AC27" s="42">
        <v>1.1976565972222222</v>
      </c>
      <c r="AD27" s="40">
        <f t="shared" si="12"/>
        <v>-2.2995006666666664</v>
      </c>
      <c r="AE27" s="26">
        <v>-13.98</v>
      </c>
      <c r="AF27" s="40">
        <v>-10.79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1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2"/>
        <v>#DIV/0!</v>
      </c>
      <c r="I28" s="32" t="e">
        <f t="shared" si="3"/>
        <v>#DIV/0!</v>
      </c>
      <c r="J28" s="33">
        <f t="shared" si="4"/>
        <v>0</v>
      </c>
      <c r="K28" s="33" t="e">
        <f t="shared" si="5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19">D28/7</f>
        <v>0</v>
      </c>
      <c r="P28" s="35">
        <f t="shared" si="19"/>
        <v>0</v>
      </c>
      <c r="Q28" s="30" t="e">
        <f t="shared" si="8"/>
        <v>#DIV/0!</v>
      </c>
      <c r="R28" s="30"/>
      <c r="S28" s="22">
        <v>2.1086956521739131</v>
      </c>
      <c r="T28" s="29">
        <v>241</v>
      </c>
      <c r="U28" s="37">
        <v>101</v>
      </c>
      <c r="V28" s="38" t="s">
        <v>287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109</v>
      </c>
      <c r="AB28" s="41">
        <f t="shared" si="11"/>
        <v>-0.48</v>
      </c>
      <c r="AC28" s="42">
        <v>1.1976565972222222</v>
      </c>
      <c r="AD28" s="40">
        <f t="shared" si="12"/>
        <v>0</v>
      </c>
      <c r="AE28" s="26">
        <v>-13.98</v>
      </c>
      <c r="AF28" s="26">
        <v>-10.7926149272727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1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2"/>
        <v>#DIV/0!</v>
      </c>
      <c r="I29" s="32" t="e">
        <f t="shared" si="3"/>
        <v>#DIV/0!</v>
      </c>
      <c r="J29" s="33">
        <f t="shared" si="4"/>
        <v>0</v>
      </c>
      <c r="K29" s="33" t="e">
        <f t="shared" si="5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20">D29/7</f>
        <v>0</v>
      </c>
      <c r="P29" s="35">
        <f t="shared" si="20"/>
        <v>0</v>
      </c>
      <c r="Q29" s="30" t="e">
        <f t="shared" si="8"/>
        <v>#DIV/0!</v>
      </c>
      <c r="R29" s="30"/>
      <c r="S29" s="22">
        <v>0</v>
      </c>
      <c r="T29" s="29">
        <v>241</v>
      </c>
      <c r="U29" s="37">
        <v>101</v>
      </c>
      <c r="V29" s="38" t="s">
        <v>287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109</v>
      </c>
      <c r="AB29" s="41">
        <f t="shared" si="11"/>
        <v>-0.48</v>
      </c>
      <c r="AC29" s="42">
        <v>1.1976565972222222</v>
      </c>
      <c r="AD29" s="40">
        <f t="shared" si="12"/>
        <v>0</v>
      </c>
      <c r="AE29" s="40">
        <v>-13.98</v>
      </c>
      <c r="AF29" s="26">
        <v>-10.7926149272727</v>
      </c>
      <c r="AG29" s="40">
        <v>0</v>
      </c>
    </row>
    <row r="30" spans="1:33" ht="15.75" customHeight="1" x14ac:dyDescent="0.2">
      <c r="A30" s="15" t="s">
        <v>61</v>
      </c>
      <c r="B30" s="15" t="s">
        <v>288</v>
      </c>
      <c r="C30" s="16" t="str">
        <f t="shared" si="1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2"/>
        <v>#DIV/0!</v>
      </c>
      <c r="I30" s="32" t="e">
        <f t="shared" si="3"/>
        <v>#DIV/0!</v>
      </c>
      <c r="J30" s="33">
        <f t="shared" si="4"/>
        <v>0</v>
      </c>
      <c r="K30" s="33" t="e">
        <f t="shared" si="5"/>
        <v>#DIV/0!</v>
      </c>
      <c r="L30" s="17">
        <v>0</v>
      </c>
      <c r="M30" s="34" t="str">
        <f t="shared" si="6"/>
        <v>-</v>
      </c>
      <c r="N30" s="17">
        <v>101</v>
      </c>
      <c r="O30" s="35">
        <f t="shared" ref="O30:P30" si="21">D30/7</f>
        <v>0</v>
      </c>
      <c r="P30" s="35">
        <f t="shared" si="21"/>
        <v>0</v>
      </c>
      <c r="Q30" s="30" t="e">
        <f t="shared" si="8"/>
        <v>#DIV/0!</v>
      </c>
      <c r="R30" s="30"/>
      <c r="S30" s="22">
        <v>0</v>
      </c>
      <c r="T30" s="29">
        <v>241</v>
      </c>
      <c r="U30" s="37">
        <v>101</v>
      </c>
      <c r="V30" s="38" t="s">
        <v>287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109</v>
      </c>
      <c r="AB30" s="41">
        <f t="shared" si="11"/>
        <v>-0.48</v>
      </c>
      <c r="AC30" s="42">
        <v>1.1976565972222222</v>
      </c>
      <c r="AD30" s="40">
        <f t="shared" si="12"/>
        <v>0</v>
      </c>
      <c r="AE30" s="26">
        <v>-13.98</v>
      </c>
      <c r="AF30" s="26">
        <v>-13.134764969100001</v>
      </c>
      <c r="AG30" s="26">
        <v>0</v>
      </c>
    </row>
    <row r="31" spans="1:33" ht="15.75" customHeight="1" x14ac:dyDescent="0.2">
      <c r="A31" s="15" t="s">
        <v>62</v>
      </c>
      <c r="B31" s="15" t="s">
        <v>289</v>
      </c>
      <c r="C31" s="16">
        <f t="shared" si="1"/>
        <v>36.656666666666673</v>
      </c>
      <c r="D31" s="17">
        <v>6</v>
      </c>
      <c r="E31" s="17">
        <v>0</v>
      </c>
      <c r="F31" s="18">
        <v>219.94000000000003</v>
      </c>
      <c r="G31" s="43">
        <v>-12.7</v>
      </c>
      <c r="H31" s="32">
        <f t="shared" si="2"/>
        <v>5.7743020823861041E-2</v>
      </c>
      <c r="I31" s="32">
        <f t="shared" si="3"/>
        <v>-1.2221932411566648E-2</v>
      </c>
      <c r="J31" s="33">
        <f t="shared" si="4"/>
        <v>-2.6880918145999688</v>
      </c>
      <c r="K31" s="33">
        <f t="shared" si="5"/>
        <v>-0.44801530243332816</v>
      </c>
      <c r="L31" s="17">
        <v>32</v>
      </c>
      <c r="M31" s="34">
        <f t="shared" si="6"/>
        <v>0.1875</v>
      </c>
      <c r="N31" s="17">
        <v>96</v>
      </c>
      <c r="O31" s="35">
        <f t="shared" ref="O31:P31" si="22">D31/7</f>
        <v>0.8571428571428571</v>
      </c>
      <c r="P31" s="35">
        <f t="shared" si="22"/>
        <v>0</v>
      </c>
      <c r="Q31" s="30">
        <f t="shared" si="8"/>
        <v>112</v>
      </c>
      <c r="R31" s="30"/>
      <c r="S31" s="22">
        <v>1.9698492462311501</v>
      </c>
      <c r="T31" s="15">
        <v>39</v>
      </c>
      <c r="U31" s="23" t="s">
        <v>33</v>
      </c>
      <c r="V31" s="1" t="s">
        <v>290</v>
      </c>
      <c r="W31" s="15">
        <v>3</v>
      </c>
      <c r="X31" s="39">
        <f t="shared" si="9"/>
        <v>0.5</v>
      </c>
      <c r="Y31" s="40">
        <f t="shared" si="10"/>
        <v>4.2333333333333334</v>
      </c>
      <c r="Z31" s="15">
        <v>0</v>
      </c>
      <c r="AA31" s="15" t="s">
        <v>109</v>
      </c>
      <c r="AB31" s="41">
        <f t="shared" si="11"/>
        <v>-0.48</v>
      </c>
      <c r="AC31" s="28">
        <v>1.1976565972222222</v>
      </c>
      <c r="AD31" s="40">
        <f t="shared" si="12"/>
        <v>-6.8985019999999988</v>
      </c>
      <c r="AE31" s="44">
        <v>-13.98</v>
      </c>
      <c r="AF31" s="44">
        <v>-13.134764969100001</v>
      </c>
      <c r="AG31" s="26">
        <v>-7.3500000000000005</v>
      </c>
    </row>
    <row r="32" spans="1:33" ht="15.75" customHeight="1" x14ac:dyDescent="0.2">
      <c r="A32" s="15" t="s">
        <v>63</v>
      </c>
      <c r="B32" s="46" t="s">
        <v>291</v>
      </c>
      <c r="C32" s="16">
        <f t="shared" si="1"/>
        <v>35.832105263157899</v>
      </c>
      <c r="D32" s="17">
        <v>19</v>
      </c>
      <c r="E32" s="17">
        <v>0</v>
      </c>
      <c r="F32" s="18">
        <v>680.81000000000006</v>
      </c>
      <c r="G32" s="18">
        <v>-29.02</v>
      </c>
      <c r="H32" s="32">
        <f t="shared" si="2"/>
        <v>4.2625695862281689E-2</v>
      </c>
      <c r="I32" s="32">
        <f t="shared" si="3"/>
        <v>0.3824168911541645</v>
      </c>
      <c r="J32" s="33">
        <f t="shared" si="4"/>
        <v>260.35324366666674</v>
      </c>
      <c r="K32" s="33">
        <f t="shared" si="5"/>
        <v>13.702802298245619</v>
      </c>
      <c r="L32" s="17">
        <v>84</v>
      </c>
      <c r="M32" s="34">
        <f t="shared" si="6"/>
        <v>0.22619047619047619</v>
      </c>
      <c r="N32" s="17">
        <v>82</v>
      </c>
      <c r="O32" s="35">
        <f t="shared" ref="O32:P32" si="23">D32/7</f>
        <v>2.7142857142857144</v>
      </c>
      <c r="P32" s="35">
        <f t="shared" si="23"/>
        <v>0</v>
      </c>
      <c r="Q32" s="30">
        <f t="shared" si="8"/>
        <v>30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1.643636363636364</v>
      </c>
      <c r="T32" s="15">
        <f ca="1">IFERROR(__xludf.DUMMYFUNCTION("IFERROR(VLOOKUP($B$2,IMPORTRANGE(""https://docs.google.com/spreadsheets/d/1KiWZV1ko8G7lnRucBRBd29jj3Be6ltMfljMDqzOkQmI/edit#gid=1381463014"",""Lookup!A:D""),4,FALSE),"""")"),39)</f>
        <v>39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39 At Factory 50-75 days from Earliest Arrival")</f>
        <v>No Transit, But 39 At Factory 50-75 days from Earliest Arrival</v>
      </c>
      <c r="W32" s="15">
        <v>2</v>
      </c>
      <c r="X32" s="39">
        <f t="shared" si="9"/>
        <v>0.10526315789473684</v>
      </c>
      <c r="Y32" s="40">
        <f t="shared" si="10"/>
        <v>14.51</v>
      </c>
      <c r="Z32" s="15">
        <v>0</v>
      </c>
      <c r="AA32" s="15" t="s">
        <v>109</v>
      </c>
      <c r="AB32" s="41">
        <f t="shared" si="11"/>
        <v>-0.48</v>
      </c>
      <c r="AC32" s="28">
        <v>1.1976565972222222</v>
      </c>
      <c r="AD32" s="40">
        <f t="shared" si="12"/>
        <v>-21.845256333333332</v>
      </c>
      <c r="AE32" s="26">
        <v>-13.98</v>
      </c>
      <c r="AF32" s="26">
        <v>0</v>
      </c>
      <c r="AG32" s="26">
        <v>-1.85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R223" s="15"/>
      <c r="S223" s="22"/>
    </row>
    <row r="224" spans="1:33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5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5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Info!B1:BJ5000""),3,FALSE),"""")"),"Power Tool Organizer for Garage - Fully Assembled Wood Tool Chest, 4 Drill Charging Station and Circular Saw Holder - Power Strip Included - Great Workshop Organization and Storage Gift for Men")</f>
        <v>Power Tool Organizer for Garage - Fully Assembled Wood Tool Chest, 4 Drill Charging Station and Circular Saw Holder - Power Strip Included - Great Workshop Organization and Storage Gift for Men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Info!B1:BJ5000""),2,FALSE),"""")"),"B08Q226BZY")</f>
        <v>B08Q226BZY</v>
      </c>
      <c r="B2" s="3" t="s">
        <v>292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27" customHeight="1" x14ac:dyDescent="0.2">
      <c r="A3" s="56" t="s">
        <v>31</v>
      </c>
      <c r="B3" s="57"/>
      <c r="C3" s="4">
        <f>((AE32+AF32)/0.85)*-1</f>
        <v>17.788235294117648</v>
      </c>
      <c r="D3" s="5">
        <f>SUM(D4:D99692)</f>
        <v>201</v>
      </c>
      <c r="E3" s="5"/>
      <c r="F3" s="6">
        <f t="shared" ref="F3:G3" si="0">SUM(F4:F99692)</f>
        <v>10097.99</v>
      </c>
      <c r="G3" s="6">
        <f t="shared" si="0"/>
        <v>-231.15000000000003</v>
      </c>
      <c r="H3" s="7">
        <f>G3/F3*-1</f>
        <v>2.2890694088625561E-2</v>
      </c>
      <c r="I3" s="8">
        <f>J3/F3</f>
        <v>0.18131240291934886</v>
      </c>
      <c r="J3" s="6">
        <f>SUM(J4:J99692)</f>
        <v>1830.8908315555555</v>
      </c>
      <c r="K3" s="6">
        <f>J3/D3</f>
        <v>9.1089096097291318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21</v>
      </c>
      <c r="X3" s="7">
        <f>W3/D3</f>
        <v>0.1044776119402985</v>
      </c>
      <c r="Y3" s="6"/>
      <c r="Z3" s="5"/>
      <c r="AA3" s="5"/>
      <c r="AB3" s="5"/>
      <c r="AC3" s="5"/>
      <c r="AD3" s="6">
        <f>SUM(AD4:AD99692)</f>
        <v>-271.14284444444451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Info!B2:BZ3000""),37,FALSE)),"""")*-1"),0)</f>
        <v>0</v>
      </c>
      <c r="AG3" s="6">
        <f>SUM(AG4:AG99692)</f>
        <v>-29.799999999999997</v>
      </c>
    </row>
    <row r="4" spans="1:33" ht="15.75" hidden="1" customHeight="1" x14ac:dyDescent="0.2">
      <c r="A4" s="15"/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/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/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/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/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/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/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/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/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/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/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customHeight="1" x14ac:dyDescent="0.2">
      <c r="A15" s="29" t="s">
        <v>45</v>
      </c>
      <c r="B15" s="29" t="s">
        <v>293</v>
      </c>
      <c r="C15" s="16">
        <f t="shared" ref="C15:C32" si="1">IFERROR(F15/D15," - ")</f>
        <v>55.056666666666665</v>
      </c>
      <c r="D15" s="30">
        <v>15</v>
      </c>
      <c r="E15" s="30">
        <v>0</v>
      </c>
      <c r="F15" s="33">
        <v>825.85</v>
      </c>
      <c r="G15" s="31">
        <v>-71.62</v>
      </c>
      <c r="H15" s="32">
        <f t="shared" ref="H15:H32" si="2">G15/F15*-1</f>
        <v>8.6722770478900535E-2</v>
      </c>
      <c r="I15" s="32">
        <f t="shared" ref="I15:I32" si="3">J15/F15</f>
        <v>0.20123464713123851</v>
      </c>
      <c r="J15" s="33">
        <f t="shared" ref="J15:J32" si="4">F15*0.85+G15+AF15*D15+D15*AE15+AG15+AD15</f>
        <v>166.18963333333332</v>
      </c>
      <c r="K15" s="33">
        <f t="shared" ref="K15:K32" si="5">J15/D15</f>
        <v>11.079308888888887</v>
      </c>
      <c r="L15" s="30">
        <v>78</v>
      </c>
      <c r="M15" s="34">
        <f t="shared" ref="M15:M32" si="6">IFERROR(D15/L15,"-")</f>
        <v>0.19230769230769232</v>
      </c>
      <c r="N15" s="30">
        <v>169</v>
      </c>
      <c r="O15" s="35">
        <f t="shared" ref="O15:P15" si="7">D15/7</f>
        <v>2.1428571428571428</v>
      </c>
      <c r="P15" s="35">
        <f t="shared" si="7"/>
        <v>0</v>
      </c>
      <c r="Q15" s="30">
        <f t="shared" ref="Q15:Q32" si="8">ROUNDDOWN(N15/(O15+P15),0)</f>
        <v>78</v>
      </c>
      <c r="R15" s="30"/>
      <c r="S15" s="36">
        <v>0.15697674418604601</v>
      </c>
      <c r="T15" s="29">
        <v>20</v>
      </c>
      <c r="U15" s="37">
        <v>20</v>
      </c>
      <c r="V15" s="38" t="s">
        <v>294</v>
      </c>
      <c r="W15" s="29">
        <v>6</v>
      </c>
      <c r="X15" s="39">
        <f t="shared" ref="X15:X32" si="9">IFERROR(W15/D15,0)</f>
        <v>0.4</v>
      </c>
      <c r="Y15" s="40">
        <f t="shared" ref="Y15:Y32" si="10">IFERROR(G15/(W15+Z15)*-1,0)</f>
        <v>8.9525000000000006</v>
      </c>
      <c r="Z15" s="29">
        <v>2</v>
      </c>
      <c r="AA15" s="29" t="s">
        <v>109</v>
      </c>
      <c r="AB15" s="41">
        <f t="shared" ref="AB15:AB32" si="11">IF(OR(AA15="UsLargeStandardSize",AA15="UsSmallStandardSize"),-0.69,-0.48)</f>
        <v>-0.48</v>
      </c>
      <c r="AC15" s="42">
        <v>1.1574074074074074</v>
      </c>
      <c r="AD15" s="40">
        <f t="shared" ref="AD15:AD32" si="12">IFERROR(AB15*AC15*D15*2,0)</f>
        <v>-16.666666666666668</v>
      </c>
      <c r="AE15" s="40">
        <v>-13.58</v>
      </c>
      <c r="AF15" s="40">
        <v>-16.253080000000001</v>
      </c>
      <c r="AG15" s="40">
        <v>0</v>
      </c>
    </row>
    <row r="16" spans="1:33" ht="15.75" customHeight="1" x14ac:dyDescent="0.2">
      <c r="A16" s="29" t="s">
        <v>46</v>
      </c>
      <c r="B16" s="29" t="s">
        <v>295</v>
      </c>
      <c r="C16" s="16">
        <f t="shared" si="1"/>
        <v>57.717272727272729</v>
      </c>
      <c r="D16" s="30">
        <v>11</v>
      </c>
      <c r="E16" s="30">
        <v>0</v>
      </c>
      <c r="F16" s="33">
        <v>634.89</v>
      </c>
      <c r="G16" s="31">
        <v>-29.240000000000002</v>
      </c>
      <c r="H16" s="32">
        <f t="shared" si="2"/>
        <v>4.6055222164469438E-2</v>
      </c>
      <c r="I16" s="32">
        <f t="shared" si="3"/>
        <v>0.26781079837102129</v>
      </c>
      <c r="J16" s="33">
        <f t="shared" si="4"/>
        <v>170.03039777777769</v>
      </c>
      <c r="K16" s="33">
        <f t="shared" si="5"/>
        <v>15.457308888888882</v>
      </c>
      <c r="L16" s="30">
        <v>88</v>
      </c>
      <c r="M16" s="34">
        <f t="shared" si="6"/>
        <v>0.125</v>
      </c>
      <c r="N16" s="30">
        <v>156</v>
      </c>
      <c r="O16" s="35">
        <f t="shared" ref="O16:P16" si="13">D16/7</f>
        <v>1.5714285714285714</v>
      </c>
      <c r="P16" s="35">
        <f t="shared" si="13"/>
        <v>0</v>
      </c>
      <c r="Q16" s="30">
        <f t="shared" si="8"/>
        <v>99</v>
      </c>
      <c r="R16" s="30"/>
      <c r="S16" s="36">
        <v>0.436708860759493</v>
      </c>
      <c r="T16" s="29">
        <v>240</v>
      </c>
      <c r="U16" s="37">
        <v>20</v>
      </c>
      <c r="V16" s="38" t="s">
        <v>296</v>
      </c>
      <c r="W16" s="29">
        <v>0</v>
      </c>
      <c r="X16" s="39">
        <f t="shared" si="9"/>
        <v>0</v>
      </c>
      <c r="Y16" s="40">
        <f t="shared" si="10"/>
        <v>29.240000000000002</v>
      </c>
      <c r="Z16" s="29">
        <v>1</v>
      </c>
      <c r="AA16" s="29" t="s">
        <v>109</v>
      </c>
      <c r="AB16" s="41">
        <f t="shared" si="11"/>
        <v>-0.48</v>
      </c>
      <c r="AC16" s="42">
        <v>1.1574074074074074</v>
      </c>
      <c r="AD16" s="40">
        <f t="shared" si="12"/>
        <v>-12.222222222222223</v>
      </c>
      <c r="AE16" s="40">
        <v>-13.58</v>
      </c>
      <c r="AF16" s="40">
        <v>-16.253080000000001</v>
      </c>
      <c r="AG16" s="40">
        <v>0</v>
      </c>
    </row>
    <row r="17" spans="1:33" ht="15.75" customHeight="1" x14ac:dyDescent="0.2">
      <c r="A17" s="29" t="s">
        <v>47</v>
      </c>
      <c r="B17" s="29" t="s">
        <v>297</v>
      </c>
      <c r="C17" s="16">
        <f t="shared" si="1"/>
        <v>57.99</v>
      </c>
      <c r="D17" s="30">
        <v>2</v>
      </c>
      <c r="E17" s="30">
        <v>0</v>
      </c>
      <c r="F17" s="33">
        <v>115.98</v>
      </c>
      <c r="G17" s="31">
        <v>0</v>
      </c>
      <c r="H17" s="32">
        <f t="shared" si="2"/>
        <v>0</v>
      </c>
      <c r="I17" s="32">
        <f t="shared" si="3"/>
        <v>0.31638746143971191</v>
      </c>
      <c r="J17" s="33">
        <f t="shared" si="4"/>
        <v>36.694617777777786</v>
      </c>
      <c r="K17" s="33">
        <f t="shared" si="5"/>
        <v>18.347308888888893</v>
      </c>
      <c r="L17" s="30">
        <v>33</v>
      </c>
      <c r="M17" s="34">
        <f t="shared" si="6"/>
        <v>6.0606060606060608E-2</v>
      </c>
      <c r="N17" s="30">
        <v>153</v>
      </c>
      <c r="O17" s="35">
        <f t="shared" ref="O17:P17" si="14">D17/7</f>
        <v>0.2857142857142857</v>
      </c>
      <c r="P17" s="35">
        <f t="shared" si="14"/>
        <v>0</v>
      </c>
      <c r="Q17" s="30">
        <f t="shared" si="8"/>
        <v>535</v>
      </c>
      <c r="R17" s="30"/>
      <c r="S17" s="36">
        <v>0.52258064516128999</v>
      </c>
      <c r="T17" s="29">
        <v>240</v>
      </c>
      <c r="U17" s="37">
        <v>20</v>
      </c>
      <c r="V17" s="38" t="s">
        <v>296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109</v>
      </c>
      <c r="AB17" s="41">
        <f t="shared" si="11"/>
        <v>-0.48</v>
      </c>
      <c r="AC17" s="42">
        <v>1.1574074074074074</v>
      </c>
      <c r="AD17" s="40">
        <f t="shared" si="12"/>
        <v>-2.2222222222222223</v>
      </c>
      <c r="AE17" s="40">
        <v>-13.58</v>
      </c>
      <c r="AF17" s="40">
        <v>-16.253080000000001</v>
      </c>
      <c r="AG17" s="40">
        <v>0</v>
      </c>
    </row>
    <row r="18" spans="1:33" ht="15.75" customHeight="1" x14ac:dyDescent="0.2">
      <c r="A18" s="29" t="s">
        <v>48</v>
      </c>
      <c r="B18" s="29" t="s">
        <v>298</v>
      </c>
      <c r="C18" s="16">
        <f t="shared" si="1"/>
        <v>58.561428571428571</v>
      </c>
      <c r="D18" s="30">
        <v>7</v>
      </c>
      <c r="E18" s="30">
        <v>0</v>
      </c>
      <c r="F18" s="33">
        <v>409.93</v>
      </c>
      <c r="G18" s="31">
        <v>-35.67</v>
      </c>
      <c r="H18" s="32">
        <f t="shared" si="2"/>
        <v>8.7014856194960119E-2</v>
      </c>
      <c r="I18" s="32">
        <f t="shared" si="3"/>
        <v>0.21039366070629931</v>
      </c>
      <c r="J18" s="33">
        <f t="shared" si="4"/>
        <v>86.246673333333277</v>
      </c>
      <c r="K18" s="33">
        <f t="shared" si="5"/>
        <v>12.320953333333325</v>
      </c>
      <c r="L18" s="30">
        <v>58</v>
      </c>
      <c r="M18" s="34">
        <f t="shared" si="6"/>
        <v>0.1206896551724138</v>
      </c>
      <c r="N18" s="30">
        <v>148</v>
      </c>
      <c r="O18" s="35">
        <f t="shared" ref="O18:P18" si="15">D18/7</f>
        <v>1</v>
      </c>
      <c r="P18" s="35">
        <f t="shared" si="15"/>
        <v>0</v>
      </c>
      <c r="Q18" s="30">
        <f t="shared" si="8"/>
        <v>148</v>
      </c>
      <c r="R18" s="30"/>
      <c r="S18" s="36">
        <v>0.78947368421052599</v>
      </c>
      <c r="T18" s="29">
        <v>240</v>
      </c>
      <c r="U18" s="37" t="s">
        <v>33</v>
      </c>
      <c r="V18" s="38" t="s">
        <v>299</v>
      </c>
      <c r="W18" s="29">
        <v>1</v>
      </c>
      <c r="X18" s="39">
        <f t="shared" si="9"/>
        <v>0.14285714285714285</v>
      </c>
      <c r="Y18" s="40">
        <f t="shared" si="10"/>
        <v>17.835000000000001</v>
      </c>
      <c r="Z18" s="29">
        <v>1</v>
      </c>
      <c r="AA18" s="29" t="s">
        <v>109</v>
      </c>
      <c r="AB18" s="41">
        <f t="shared" si="11"/>
        <v>-0.48</v>
      </c>
      <c r="AC18" s="42">
        <v>1.4452777777777781</v>
      </c>
      <c r="AD18" s="40">
        <f t="shared" si="12"/>
        <v>-9.7122666666666682</v>
      </c>
      <c r="AE18" s="40">
        <v>-14.72</v>
      </c>
      <c r="AF18" s="40">
        <v>-16.253080000000001</v>
      </c>
      <c r="AG18" s="40">
        <v>0</v>
      </c>
    </row>
    <row r="19" spans="1:33" ht="15.75" customHeight="1" x14ac:dyDescent="0.2">
      <c r="A19" s="29" t="s">
        <v>49</v>
      </c>
      <c r="B19" s="29" t="s">
        <v>146</v>
      </c>
      <c r="C19" s="16">
        <f t="shared" si="1"/>
        <v>58.99</v>
      </c>
      <c r="D19" s="30">
        <v>8</v>
      </c>
      <c r="E19" s="30">
        <v>0</v>
      </c>
      <c r="F19" s="33">
        <v>471.92</v>
      </c>
      <c r="G19" s="31">
        <v>-5.78</v>
      </c>
      <c r="H19" s="32">
        <f t="shared" si="2"/>
        <v>1.2247838616714697E-2</v>
      </c>
      <c r="I19" s="32">
        <f t="shared" si="3"/>
        <v>0.28917534045318416</v>
      </c>
      <c r="J19" s="33">
        <f t="shared" si="4"/>
        <v>136.46762666666666</v>
      </c>
      <c r="K19" s="33">
        <f t="shared" si="5"/>
        <v>17.058453333333333</v>
      </c>
      <c r="L19" s="30">
        <v>35</v>
      </c>
      <c r="M19" s="34">
        <f t="shared" si="6"/>
        <v>0.22857142857142856</v>
      </c>
      <c r="N19" s="30">
        <v>159</v>
      </c>
      <c r="O19" s="35">
        <f t="shared" ref="O19:P19" si="16">D19/7</f>
        <v>1.1428571428571428</v>
      </c>
      <c r="P19" s="35">
        <f t="shared" si="16"/>
        <v>0</v>
      </c>
      <c r="Q19" s="30">
        <f t="shared" si="8"/>
        <v>139</v>
      </c>
      <c r="R19" s="30"/>
      <c r="S19" s="36">
        <v>0.40697674418604601</v>
      </c>
      <c r="T19" s="29">
        <v>440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109</v>
      </c>
      <c r="AB19" s="41">
        <f t="shared" si="11"/>
        <v>-0.48</v>
      </c>
      <c r="AC19" s="42">
        <v>1.4452777777777781</v>
      </c>
      <c r="AD19" s="40">
        <f t="shared" si="12"/>
        <v>-11.099733333333335</v>
      </c>
      <c r="AE19" s="40">
        <v>-14.72</v>
      </c>
      <c r="AF19" s="40">
        <v>-16.253080000000001</v>
      </c>
      <c r="AG19" s="40">
        <v>0</v>
      </c>
    </row>
    <row r="20" spans="1:33" ht="15.75" customHeight="1" x14ac:dyDescent="0.2">
      <c r="A20" s="29" t="s">
        <v>50</v>
      </c>
      <c r="B20" s="29" t="s">
        <v>300</v>
      </c>
      <c r="C20" s="16">
        <f t="shared" si="1"/>
        <v>60.49</v>
      </c>
      <c r="D20" s="30">
        <v>4</v>
      </c>
      <c r="E20" s="30">
        <v>0</v>
      </c>
      <c r="F20" s="33">
        <v>241.96</v>
      </c>
      <c r="G20" s="31">
        <v>0</v>
      </c>
      <c r="H20" s="32">
        <f t="shared" si="2"/>
        <v>0</v>
      </c>
      <c r="I20" s="32">
        <f t="shared" si="3"/>
        <v>0.31502650575852759</v>
      </c>
      <c r="J20" s="33">
        <f t="shared" si="4"/>
        <v>76.223813333333339</v>
      </c>
      <c r="K20" s="33">
        <f t="shared" si="5"/>
        <v>19.055953333333335</v>
      </c>
      <c r="L20" s="30">
        <v>37</v>
      </c>
      <c r="M20" s="34">
        <f t="shared" si="6"/>
        <v>0.10810810810810811</v>
      </c>
      <c r="N20" s="30">
        <v>153</v>
      </c>
      <c r="O20" s="35">
        <f t="shared" ref="O20:P20" si="17">D20/7</f>
        <v>0.5714285714285714</v>
      </c>
      <c r="P20" s="35">
        <f t="shared" si="17"/>
        <v>0</v>
      </c>
      <c r="Q20" s="30">
        <f t="shared" si="8"/>
        <v>267</v>
      </c>
      <c r="R20" s="30"/>
      <c r="S20" s="36">
        <v>0.56426332288401204</v>
      </c>
      <c r="T20" s="29">
        <v>440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109</v>
      </c>
      <c r="AB20" s="41">
        <f t="shared" si="11"/>
        <v>-0.48</v>
      </c>
      <c r="AC20" s="42">
        <v>1.4452777777777781</v>
      </c>
      <c r="AD20" s="40">
        <f t="shared" si="12"/>
        <v>-5.5498666666666674</v>
      </c>
      <c r="AE20" s="40">
        <v>-14.72</v>
      </c>
      <c r="AF20" s="40">
        <v>-16.253080000000001</v>
      </c>
      <c r="AG20" s="40">
        <v>0</v>
      </c>
    </row>
    <row r="21" spans="1:33" ht="15.75" customHeight="1" x14ac:dyDescent="0.2">
      <c r="A21" s="29" t="s">
        <v>51</v>
      </c>
      <c r="B21" s="29" t="s">
        <v>301</v>
      </c>
      <c r="C21" s="16">
        <f t="shared" si="1"/>
        <v>56.132857142857141</v>
      </c>
      <c r="D21" s="30">
        <v>7</v>
      </c>
      <c r="E21" s="30">
        <v>0</v>
      </c>
      <c r="F21" s="33">
        <v>392.93</v>
      </c>
      <c r="G21" s="31">
        <v>0</v>
      </c>
      <c r="H21" s="32">
        <f t="shared" si="2"/>
        <v>0</v>
      </c>
      <c r="I21" s="32">
        <f t="shared" si="3"/>
        <v>0.27350081015278371</v>
      </c>
      <c r="J21" s="33">
        <f t="shared" si="4"/>
        <v>107.4666733333333</v>
      </c>
      <c r="K21" s="33">
        <f t="shared" si="5"/>
        <v>15.3523819047619</v>
      </c>
      <c r="L21" s="30">
        <v>23</v>
      </c>
      <c r="M21" s="34">
        <f t="shared" si="6"/>
        <v>0.30434782608695654</v>
      </c>
      <c r="N21" s="30">
        <v>136</v>
      </c>
      <c r="O21" s="35">
        <f t="shared" ref="O21:P21" si="18">D21/7</f>
        <v>1</v>
      </c>
      <c r="P21" s="35">
        <f t="shared" si="18"/>
        <v>0</v>
      </c>
      <c r="Q21" s="30">
        <f t="shared" si="8"/>
        <v>136</v>
      </c>
      <c r="R21" s="30"/>
      <c r="S21" s="36">
        <v>0.69863013698630105</v>
      </c>
      <c r="T21" s="29">
        <v>220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109</v>
      </c>
      <c r="AB21" s="41">
        <f t="shared" si="11"/>
        <v>-0.48</v>
      </c>
      <c r="AC21" s="42">
        <v>1.4452777777777781</v>
      </c>
      <c r="AD21" s="40">
        <f t="shared" si="12"/>
        <v>-9.7122666666666682</v>
      </c>
      <c r="AE21" s="40">
        <v>-14.72</v>
      </c>
      <c r="AF21" s="40">
        <v>-16.253080000000001</v>
      </c>
      <c r="AG21" s="40">
        <v>0</v>
      </c>
    </row>
    <row r="22" spans="1:33" ht="15.75" customHeight="1" x14ac:dyDescent="0.2">
      <c r="A22" s="29" t="s">
        <v>52</v>
      </c>
      <c r="B22" s="29" t="s">
        <v>302</v>
      </c>
      <c r="C22" s="16">
        <f t="shared" si="1"/>
        <v>57.989999999999995</v>
      </c>
      <c r="D22" s="30">
        <v>5</v>
      </c>
      <c r="E22" s="30">
        <v>0</v>
      </c>
      <c r="F22" s="31">
        <v>289.95</v>
      </c>
      <c r="G22" s="31">
        <v>0</v>
      </c>
      <c r="H22" s="32">
        <f t="shared" si="2"/>
        <v>0</v>
      </c>
      <c r="I22" s="32">
        <f t="shared" si="3"/>
        <v>0.29196332701040401</v>
      </c>
      <c r="J22" s="33">
        <f t="shared" si="4"/>
        <v>84.654766666666646</v>
      </c>
      <c r="K22" s="33">
        <f t="shared" si="5"/>
        <v>16.930953333333328</v>
      </c>
      <c r="L22" s="30">
        <v>39</v>
      </c>
      <c r="M22" s="34">
        <f t="shared" si="6"/>
        <v>0.12820512820512819</v>
      </c>
      <c r="N22" s="30">
        <v>140</v>
      </c>
      <c r="O22" s="35">
        <f t="shared" ref="O22:P22" si="19">D22/7</f>
        <v>0.7142857142857143</v>
      </c>
      <c r="P22" s="35">
        <f t="shared" si="19"/>
        <v>0</v>
      </c>
      <c r="Q22" s="30">
        <f t="shared" si="8"/>
        <v>196</v>
      </c>
      <c r="R22" s="30"/>
      <c r="S22" s="36">
        <v>0.77815699658702997</v>
      </c>
      <c r="T22" s="29">
        <v>220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109</v>
      </c>
      <c r="AB22" s="41">
        <f t="shared" si="11"/>
        <v>-0.48</v>
      </c>
      <c r="AC22" s="42">
        <v>1.4452777777777781</v>
      </c>
      <c r="AD22" s="40">
        <f t="shared" si="12"/>
        <v>-6.937333333333334</v>
      </c>
      <c r="AE22" s="40">
        <v>-14.72</v>
      </c>
      <c r="AF22" s="40">
        <v>-16.253080000000001</v>
      </c>
      <c r="AG22" s="40">
        <v>0</v>
      </c>
    </row>
    <row r="23" spans="1:33" ht="15.75" customHeight="1" x14ac:dyDescent="0.2">
      <c r="A23" s="29" t="s">
        <v>53</v>
      </c>
      <c r="B23" s="29" t="s">
        <v>303</v>
      </c>
      <c r="C23" s="16">
        <f t="shared" si="1"/>
        <v>55.523333333333333</v>
      </c>
      <c r="D23" s="30">
        <v>15</v>
      </c>
      <c r="E23" s="30">
        <v>0</v>
      </c>
      <c r="F23" s="33">
        <v>832.85</v>
      </c>
      <c r="G23" s="31">
        <v>-39.94</v>
      </c>
      <c r="H23" s="32">
        <f t="shared" si="2"/>
        <v>4.7955814372335953E-2</v>
      </c>
      <c r="I23" s="32">
        <f t="shared" si="3"/>
        <v>0.21921630545716522</v>
      </c>
      <c r="J23" s="33">
        <f t="shared" si="4"/>
        <v>182.57430000000005</v>
      </c>
      <c r="K23" s="33">
        <f t="shared" si="5"/>
        <v>12.171620000000003</v>
      </c>
      <c r="L23" s="30">
        <v>64</v>
      </c>
      <c r="M23" s="34">
        <f t="shared" si="6"/>
        <v>0.234375</v>
      </c>
      <c r="N23" s="30">
        <v>132</v>
      </c>
      <c r="O23" s="35">
        <f t="shared" ref="O23:P23" si="20">D23/7</f>
        <v>2.1428571428571428</v>
      </c>
      <c r="P23" s="35">
        <f t="shared" si="20"/>
        <v>0</v>
      </c>
      <c r="Q23" s="30">
        <f t="shared" si="8"/>
        <v>61</v>
      </c>
      <c r="R23" s="30"/>
      <c r="S23" s="36">
        <v>0.50819672131147497</v>
      </c>
      <c r="T23" s="29">
        <v>220</v>
      </c>
      <c r="U23" s="37" t="s">
        <v>33</v>
      </c>
      <c r="V23" s="38" t="s">
        <v>33</v>
      </c>
      <c r="W23" s="29">
        <v>5</v>
      </c>
      <c r="X23" s="39">
        <f t="shared" si="9"/>
        <v>0.33333333333333331</v>
      </c>
      <c r="Y23" s="40">
        <f t="shared" si="10"/>
        <v>6.6566666666666663</v>
      </c>
      <c r="Z23" s="29">
        <v>1</v>
      </c>
      <c r="AA23" s="29" t="s">
        <v>109</v>
      </c>
      <c r="AB23" s="41">
        <f t="shared" si="11"/>
        <v>-0.48</v>
      </c>
      <c r="AC23" s="42">
        <v>1.4452777777777781</v>
      </c>
      <c r="AD23" s="40">
        <f t="shared" si="12"/>
        <v>-20.812000000000001</v>
      </c>
      <c r="AE23" s="40">
        <v>-14.72</v>
      </c>
      <c r="AF23" s="40">
        <v>-16.253080000000001</v>
      </c>
      <c r="AG23" s="40">
        <v>0</v>
      </c>
    </row>
    <row r="24" spans="1:33" ht="15.75" customHeight="1" x14ac:dyDescent="0.2">
      <c r="A24" s="29" t="s">
        <v>54</v>
      </c>
      <c r="B24" s="29" t="s">
        <v>304</v>
      </c>
      <c r="C24" s="16">
        <f t="shared" si="1"/>
        <v>45.899090909090908</v>
      </c>
      <c r="D24" s="30">
        <v>33</v>
      </c>
      <c r="E24" s="30">
        <v>0</v>
      </c>
      <c r="F24" s="33">
        <v>1514.67</v>
      </c>
      <c r="G24" s="33">
        <v>-42.710000000000008</v>
      </c>
      <c r="H24" s="32">
        <f t="shared" si="2"/>
        <v>2.819756118494458E-2</v>
      </c>
      <c r="I24" s="32">
        <f t="shared" si="3"/>
        <v>0.10514597899212359</v>
      </c>
      <c r="J24" s="33">
        <f t="shared" si="4"/>
        <v>159.26145999999986</v>
      </c>
      <c r="K24" s="33">
        <f t="shared" si="5"/>
        <v>4.8261048484848441</v>
      </c>
      <c r="L24" s="30">
        <v>90</v>
      </c>
      <c r="M24" s="34">
        <f t="shared" si="6"/>
        <v>0.36666666666666664</v>
      </c>
      <c r="N24" s="30">
        <v>106</v>
      </c>
      <c r="O24" s="35">
        <f t="shared" ref="O24:P24" si="21">D24/7</f>
        <v>4.7142857142857144</v>
      </c>
      <c r="P24" s="35">
        <f t="shared" si="21"/>
        <v>0</v>
      </c>
      <c r="Q24" s="30">
        <f t="shared" si="8"/>
        <v>22</v>
      </c>
      <c r="R24" s="30"/>
      <c r="S24" s="36">
        <v>0.74606741573033697</v>
      </c>
      <c r="T24" s="29">
        <v>220</v>
      </c>
      <c r="U24" s="37" t="s">
        <v>33</v>
      </c>
      <c r="V24" s="38" t="s">
        <v>33</v>
      </c>
      <c r="W24" s="29">
        <v>8</v>
      </c>
      <c r="X24" s="39">
        <f t="shared" si="9"/>
        <v>0.24242424242424243</v>
      </c>
      <c r="Y24" s="40">
        <f t="shared" si="10"/>
        <v>4.2710000000000008</v>
      </c>
      <c r="Z24" s="29">
        <v>2</v>
      </c>
      <c r="AA24" s="29" t="s">
        <v>109</v>
      </c>
      <c r="AB24" s="41">
        <f t="shared" si="11"/>
        <v>-0.48</v>
      </c>
      <c r="AC24" s="42">
        <v>1.4452777777777781</v>
      </c>
      <c r="AD24" s="40">
        <f t="shared" si="12"/>
        <v>-45.786400000000008</v>
      </c>
      <c r="AE24" s="40">
        <v>-14.72</v>
      </c>
      <c r="AF24" s="40">
        <v>-16.253080000000001</v>
      </c>
      <c r="AG24" s="40">
        <v>-17.599999999999998</v>
      </c>
    </row>
    <row r="25" spans="1:33" ht="15.75" customHeight="1" x14ac:dyDescent="0.2">
      <c r="A25" s="29" t="s">
        <v>56</v>
      </c>
      <c r="B25" s="15" t="s">
        <v>146</v>
      </c>
      <c r="C25" s="16">
        <f t="shared" si="1"/>
        <v>46.365000000000002</v>
      </c>
      <c r="D25" s="30">
        <v>32</v>
      </c>
      <c r="E25" s="30">
        <v>0</v>
      </c>
      <c r="F25" s="33">
        <v>1483.68</v>
      </c>
      <c r="G25" s="33">
        <v>-6.19</v>
      </c>
      <c r="H25" s="32">
        <f t="shared" si="2"/>
        <v>4.1720586649412273E-3</v>
      </c>
      <c r="I25" s="32">
        <f t="shared" si="3"/>
        <v>0.13971952622308484</v>
      </c>
      <c r="J25" s="33">
        <f t="shared" si="4"/>
        <v>207.29906666666653</v>
      </c>
      <c r="K25" s="33">
        <f t="shared" si="5"/>
        <v>6.4780958333333292</v>
      </c>
      <c r="L25" s="30">
        <v>175</v>
      </c>
      <c r="M25" s="34">
        <f t="shared" si="6"/>
        <v>0.18285714285714286</v>
      </c>
      <c r="N25" s="30">
        <v>66</v>
      </c>
      <c r="O25" s="35">
        <f t="shared" ref="O25:P25" si="22">D25/7</f>
        <v>4.5714285714285712</v>
      </c>
      <c r="P25" s="35">
        <f t="shared" si="22"/>
        <v>0</v>
      </c>
      <c r="Q25" s="30">
        <f t="shared" si="8"/>
        <v>14</v>
      </c>
      <c r="R25" s="30"/>
      <c r="S25" s="36">
        <v>1.343915343915344</v>
      </c>
      <c r="T25" s="29">
        <v>220</v>
      </c>
      <c r="U25" s="37" t="s">
        <v>33</v>
      </c>
      <c r="V25" s="38" t="s">
        <v>33</v>
      </c>
      <c r="W25" s="15">
        <v>1</v>
      </c>
      <c r="X25" s="39">
        <f t="shared" si="9"/>
        <v>3.125E-2</v>
      </c>
      <c r="Y25" s="40">
        <f t="shared" si="10"/>
        <v>6.19</v>
      </c>
      <c r="Z25" s="15">
        <v>0</v>
      </c>
      <c r="AA25" s="29" t="s">
        <v>109</v>
      </c>
      <c r="AB25" s="41">
        <f t="shared" si="11"/>
        <v>-0.48</v>
      </c>
      <c r="AC25" s="42">
        <v>1.4452777777777781</v>
      </c>
      <c r="AD25" s="40">
        <f t="shared" si="12"/>
        <v>-44.398933333333339</v>
      </c>
      <c r="AE25" s="40">
        <v>-14.72</v>
      </c>
      <c r="AF25" s="40">
        <v>-16.25</v>
      </c>
      <c r="AG25" s="40">
        <v>-12.2</v>
      </c>
    </row>
    <row r="26" spans="1:33" ht="15.75" customHeight="1" x14ac:dyDescent="0.2">
      <c r="A26" s="15" t="s">
        <v>57</v>
      </c>
      <c r="B26" s="15" t="s">
        <v>110</v>
      </c>
      <c r="C26" s="16">
        <f t="shared" si="1"/>
        <v>46.523333333333333</v>
      </c>
      <c r="D26" s="17">
        <v>60</v>
      </c>
      <c r="E26" s="17">
        <v>0</v>
      </c>
      <c r="F26" s="18">
        <v>2791.4</v>
      </c>
      <c r="G26" s="18">
        <v>0</v>
      </c>
      <c r="H26" s="32">
        <f t="shared" si="2"/>
        <v>0</v>
      </c>
      <c r="I26" s="32">
        <f t="shared" si="3"/>
        <v>0.14589166726373867</v>
      </c>
      <c r="J26" s="33">
        <f t="shared" si="4"/>
        <v>407.24200000000013</v>
      </c>
      <c r="K26" s="33">
        <f t="shared" si="5"/>
        <v>6.787366666666669</v>
      </c>
      <c r="L26" s="17">
        <v>172</v>
      </c>
      <c r="M26" s="34">
        <f t="shared" si="6"/>
        <v>0.34883720930232559</v>
      </c>
      <c r="N26" s="17">
        <v>22</v>
      </c>
      <c r="O26" s="35">
        <f t="shared" ref="O26:P26" si="23">D26/7</f>
        <v>8.5714285714285712</v>
      </c>
      <c r="P26" s="35">
        <f t="shared" si="23"/>
        <v>0</v>
      </c>
      <c r="Q26" s="30">
        <f t="shared" si="8"/>
        <v>2</v>
      </c>
      <c r="R26" s="30"/>
      <c r="S26" s="22">
        <v>1.834319526627219</v>
      </c>
      <c r="T26" s="29">
        <v>220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109</v>
      </c>
      <c r="AB26" s="41">
        <f t="shared" si="11"/>
        <v>-0.48</v>
      </c>
      <c r="AC26" s="42">
        <v>1.4452777777777781</v>
      </c>
      <c r="AD26" s="40">
        <f t="shared" si="12"/>
        <v>-83.248000000000005</v>
      </c>
      <c r="AE26" s="26">
        <v>-15.12</v>
      </c>
      <c r="AF26" s="40">
        <v>-16.25</v>
      </c>
      <c r="AG26" s="26">
        <v>0</v>
      </c>
    </row>
    <row r="27" spans="1:33" ht="15.75" customHeight="1" x14ac:dyDescent="0.2">
      <c r="A27" s="15" t="s">
        <v>58</v>
      </c>
      <c r="B27" s="15" t="s">
        <v>285</v>
      </c>
      <c r="C27" s="16">
        <f t="shared" si="1"/>
        <v>46.99</v>
      </c>
      <c r="D27" s="17">
        <v>1</v>
      </c>
      <c r="E27" s="17">
        <v>0</v>
      </c>
      <c r="F27" s="18">
        <v>46.99</v>
      </c>
      <c r="G27" s="18">
        <v>0</v>
      </c>
      <c r="H27" s="32">
        <f t="shared" si="2"/>
        <v>0</v>
      </c>
      <c r="I27" s="32">
        <f t="shared" si="3"/>
        <v>0.15288430162445907</v>
      </c>
      <c r="J27" s="33">
        <f t="shared" si="4"/>
        <v>7.1840333333333319</v>
      </c>
      <c r="K27" s="33">
        <f t="shared" si="5"/>
        <v>7.1840333333333319</v>
      </c>
      <c r="L27" s="17">
        <v>0</v>
      </c>
      <c r="M27" s="34" t="str">
        <f t="shared" si="6"/>
        <v>-</v>
      </c>
      <c r="N27" s="17">
        <v>0</v>
      </c>
      <c r="O27" s="35">
        <f t="shared" ref="O27:P27" si="24">D27/7</f>
        <v>0.14285714285714285</v>
      </c>
      <c r="P27" s="35">
        <f t="shared" si="24"/>
        <v>0</v>
      </c>
      <c r="Q27" s="30">
        <f t="shared" si="8"/>
        <v>0</v>
      </c>
      <c r="R27" s="30"/>
      <c r="S27" s="22">
        <v>0</v>
      </c>
      <c r="T27" s="29">
        <v>220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109</v>
      </c>
      <c r="AB27" s="41">
        <f t="shared" si="11"/>
        <v>-0.48</v>
      </c>
      <c r="AC27" s="42">
        <v>1.4452777777777781</v>
      </c>
      <c r="AD27" s="40">
        <f t="shared" si="12"/>
        <v>-1.3874666666666668</v>
      </c>
      <c r="AE27" s="26">
        <v>-15.12</v>
      </c>
      <c r="AF27" s="40">
        <v>-16.25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1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2"/>
        <v>#DIV/0!</v>
      </c>
      <c r="I28" s="32" t="e">
        <f t="shared" si="3"/>
        <v>#DIV/0!</v>
      </c>
      <c r="J28" s="33">
        <f t="shared" si="4"/>
        <v>0</v>
      </c>
      <c r="K28" s="33" t="e">
        <f t="shared" si="5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25">D28/7</f>
        <v>0</v>
      </c>
      <c r="P28" s="35">
        <f t="shared" si="25"/>
        <v>0</v>
      </c>
      <c r="Q28" s="30" t="e">
        <f t="shared" si="8"/>
        <v>#DIV/0!</v>
      </c>
      <c r="R28" s="30"/>
      <c r="S28" s="22">
        <v>0</v>
      </c>
      <c r="T28" s="29">
        <v>220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109</v>
      </c>
      <c r="AB28" s="41">
        <f t="shared" si="11"/>
        <v>-0.48</v>
      </c>
      <c r="AC28" s="42">
        <v>1.4452777777777781</v>
      </c>
      <c r="AD28" s="40">
        <f t="shared" si="12"/>
        <v>0</v>
      </c>
      <c r="AE28" s="26">
        <v>-15.12</v>
      </c>
      <c r="AF28" s="26">
        <v>-16.253080000000001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1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2"/>
        <v>#DIV/0!</v>
      </c>
      <c r="I29" s="32" t="e">
        <f t="shared" si="3"/>
        <v>#DIV/0!</v>
      </c>
      <c r="J29" s="33">
        <f t="shared" si="4"/>
        <v>0</v>
      </c>
      <c r="K29" s="33" t="e">
        <f t="shared" si="5"/>
        <v>#DIV/0!</v>
      </c>
      <c r="L29" s="30">
        <v>0</v>
      </c>
      <c r="M29" s="34" t="str">
        <f t="shared" si="6"/>
        <v>-</v>
      </c>
      <c r="N29" s="17">
        <v>1</v>
      </c>
      <c r="O29" s="35">
        <f t="shared" ref="O29:P29" si="26">D29/7</f>
        <v>0</v>
      </c>
      <c r="P29" s="35">
        <f t="shared" si="26"/>
        <v>0</v>
      </c>
      <c r="Q29" s="30" t="e">
        <f t="shared" si="8"/>
        <v>#DIV/0!</v>
      </c>
      <c r="R29" s="30"/>
      <c r="S29" s="22">
        <v>1.809768637532134</v>
      </c>
      <c r="T29" s="29">
        <v>220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109</v>
      </c>
      <c r="AB29" s="41">
        <f t="shared" si="11"/>
        <v>-0.48</v>
      </c>
      <c r="AC29" s="42">
        <v>1.4452777777777781</v>
      </c>
      <c r="AD29" s="40">
        <f t="shared" si="12"/>
        <v>0</v>
      </c>
      <c r="AE29" s="40">
        <v>-15.12</v>
      </c>
      <c r="AF29" s="26">
        <v>-16.253080000000001</v>
      </c>
      <c r="AG29" s="40">
        <v>0</v>
      </c>
    </row>
    <row r="30" spans="1:33" ht="15.75" customHeight="1" x14ac:dyDescent="0.2">
      <c r="A30" s="15" t="s">
        <v>61</v>
      </c>
      <c r="B30" s="15"/>
      <c r="C30" s="16">
        <f t="shared" si="1"/>
        <v>44.99</v>
      </c>
      <c r="D30" s="17">
        <v>1</v>
      </c>
      <c r="E30" s="17">
        <v>0</v>
      </c>
      <c r="F30" s="18">
        <v>44.99</v>
      </c>
      <c r="G30" s="18">
        <v>0</v>
      </c>
      <c r="H30" s="32">
        <f t="shared" si="2"/>
        <v>0</v>
      </c>
      <c r="I30" s="32">
        <f t="shared" si="3"/>
        <v>7.4589227235682037E-2</v>
      </c>
      <c r="J30" s="33">
        <f t="shared" si="4"/>
        <v>3.3557693333333347</v>
      </c>
      <c r="K30" s="33">
        <f t="shared" si="5"/>
        <v>3.3557693333333347</v>
      </c>
      <c r="L30" s="17">
        <v>0</v>
      </c>
      <c r="M30" s="34" t="str">
        <f t="shared" si="6"/>
        <v>-</v>
      </c>
      <c r="N30" s="17">
        <v>0</v>
      </c>
      <c r="O30" s="35">
        <f t="shared" ref="O30:P30" si="27">D30/7</f>
        <v>0.14285714285714285</v>
      </c>
      <c r="P30" s="35">
        <f t="shared" si="27"/>
        <v>0</v>
      </c>
      <c r="Q30" s="30">
        <f t="shared" si="8"/>
        <v>0</v>
      </c>
      <c r="R30" s="30"/>
      <c r="S30" s="22">
        <v>0</v>
      </c>
      <c r="T30" s="29">
        <v>220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109</v>
      </c>
      <c r="AB30" s="41">
        <f t="shared" si="11"/>
        <v>-0.48</v>
      </c>
      <c r="AC30" s="42">
        <v>1.4452777777777781</v>
      </c>
      <c r="AD30" s="40">
        <f t="shared" si="12"/>
        <v>-1.3874666666666668</v>
      </c>
      <c r="AE30" s="26">
        <v>-15.12</v>
      </c>
      <c r="AF30" s="26">
        <v>-18.378264000000001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1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2"/>
        <v>#DIV/0!</v>
      </c>
      <c r="I31" s="32" t="e">
        <f t="shared" si="3"/>
        <v>#DIV/0!</v>
      </c>
      <c r="J31" s="33">
        <f t="shared" si="4"/>
        <v>0</v>
      </c>
      <c r="K31" s="33" t="e">
        <f t="shared" si="5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28">D31/7</f>
        <v>0</v>
      </c>
      <c r="P31" s="35">
        <f t="shared" si="28"/>
        <v>0</v>
      </c>
      <c r="Q31" s="30" t="e">
        <f t="shared" si="8"/>
        <v>#DIV/0!</v>
      </c>
      <c r="R31" s="30"/>
      <c r="S31" s="22" t="e">
        <v>#N/A</v>
      </c>
      <c r="T31" s="15">
        <v>220</v>
      </c>
      <c r="U31" s="23" t="s">
        <v>33</v>
      </c>
      <c r="V31" s="1" t="s">
        <v>305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109</v>
      </c>
      <c r="AB31" s="41">
        <f t="shared" si="11"/>
        <v>-0.48</v>
      </c>
      <c r="AC31" s="28">
        <v>1.4452777777777781</v>
      </c>
      <c r="AD31" s="40">
        <f t="shared" si="12"/>
        <v>0</v>
      </c>
      <c r="AE31" s="44">
        <v>-15.12</v>
      </c>
      <c r="AF31" s="44">
        <v>-18.378264000000001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1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2"/>
        <v>#DIV/0!</v>
      </c>
      <c r="I32" s="32" t="e">
        <f t="shared" si="3"/>
        <v>#DIV/0!</v>
      </c>
      <c r="J32" s="33">
        <f t="shared" si="4"/>
        <v>0</v>
      </c>
      <c r="K32" s="33" t="e">
        <f t="shared" si="5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29">D32/7</f>
        <v>0</v>
      </c>
      <c r="P32" s="35">
        <f t="shared" si="2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>
        <f ca="1">IFERROR(__xludf.DUMMYFUNCTION("IFERROR(VLOOKUP($B$2,IMPORTRANGE(""https://docs.google.com/spreadsheets/d/1KiWZV1ko8G7lnRucBRBd29jj3Be6ltMfljMDqzOkQmI/edit#gid=1381463014"",""Lookup!A:D""),4,FALSE),"""")"),220)</f>
        <v>220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220 At Factory 50-75 days from Earliest Arrival")</f>
        <v>No Transit, But 220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109</v>
      </c>
      <c r="AB32" s="41">
        <f t="shared" si="11"/>
        <v>-0.48</v>
      </c>
      <c r="AC32" s="28">
        <v>1.4452777777777781</v>
      </c>
      <c r="AD32" s="40">
        <f t="shared" si="12"/>
        <v>0</v>
      </c>
      <c r="AE32" s="26">
        <v>-15.12</v>
      </c>
      <c r="AF32" s="26">
        <v>0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R221" s="15"/>
      <c r="S221" s="22"/>
    </row>
    <row r="222" spans="1:33" ht="15.75" customHeight="1" x14ac:dyDescent="0.2">
      <c r="R222" s="15"/>
      <c r="S222" s="22"/>
    </row>
    <row r="223" spans="1:33" ht="15.75" customHeight="1" x14ac:dyDescent="0.2">
      <c r="R223" s="15"/>
      <c r="S223" s="22"/>
    </row>
    <row r="224" spans="1:33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45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5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Info!B1:BJ5000""),3,FALSE),"""")"),"Power Tool Organizer for Garage - Fully Assembled Wood Tool Chest, 5 Drill Charging Station and Circular Saw Holder - Power Strip Included - Great Workshop Organization and Storage Gift for Men")</f>
        <v>Power Tool Organizer for Garage - Fully Assembled Wood Tool Chest, 5 Drill Charging Station and Circular Saw Holder - Power Strip Included - Great Workshop Organization and Storage Gift for Men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Info!B1:BJ5000""),2,FALSE),"""")"),"B08Q2HBTPW")</f>
        <v>B08Q2HBTPW</v>
      </c>
      <c r="B2" s="3" t="s">
        <v>306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27" customHeight="1" x14ac:dyDescent="0.2">
      <c r="A3" s="56" t="s">
        <v>31</v>
      </c>
      <c r="B3" s="57"/>
      <c r="C3" s="4">
        <f>((AE32+AF32)/0.85)*-1</f>
        <v>20.023529411764706</v>
      </c>
      <c r="D3" s="5">
        <f>SUM(D4:D99692)</f>
        <v>199</v>
      </c>
      <c r="E3" s="5"/>
      <c r="F3" s="6">
        <f t="shared" ref="F3:G3" si="0">SUM(F4:F99692)</f>
        <v>14729.059999999996</v>
      </c>
      <c r="G3" s="6">
        <f t="shared" si="0"/>
        <v>-80.730000000000018</v>
      </c>
      <c r="H3" s="7">
        <f>G3/F3*-1</f>
        <v>5.4810015031509169E-3</v>
      </c>
      <c r="I3" s="8">
        <f>J3/F3</f>
        <v>0.33140741993903744</v>
      </c>
      <c r="J3" s="6">
        <f>SUM(J4:J99692)</f>
        <v>4881.3197727272773</v>
      </c>
      <c r="K3" s="6">
        <f>J3/D3</f>
        <v>24.529245089081794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6</v>
      </c>
      <c r="X3" s="7">
        <f>W3/D3</f>
        <v>3.015075376884422E-2</v>
      </c>
      <c r="Y3" s="6"/>
      <c r="Z3" s="5"/>
      <c r="AA3" s="5"/>
      <c r="AB3" s="5"/>
      <c r="AC3" s="5"/>
      <c r="AD3" s="6">
        <f>SUM(AD4:AD99692)</f>
        <v>-340.10095000000001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Info!B2:BZ3000""),37,FALSE)),"""")*-1"),0)</f>
        <v>0</v>
      </c>
      <c r="AG3" s="6">
        <f>SUM(AG4:AG99692)</f>
        <v>-8.3000000000000007</v>
      </c>
    </row>
    <row r="4" spans="1:33" ht="15.75" hidden="1" customHeight="1" x14ac:dyDescent="0.2">
      <c r="A4" s="15"/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/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/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/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/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/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/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/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/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/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/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customHeight="1" x14ac:dyDescent="0.2">
      <c r="A15" s="29" t="s">
        <v>45</v>
      </c>
      <c r="B15" s="29" t="s">
        <v>307</v>
      </c>
      <c r="C15" s="16">
        <f t="shared" ref="C15:C32" si="1">IFERROR(F15/D15," - ")</f>
        <v>61.264999999999965</v>
      </c>
      <c r="D15" s="30">
        <v>40</v>
      </c>
      <c r="E15" s="30">
        <v>0</v>
      </c>
      <c r="F15" s="33">
        <v>2450.5999999999985</v>
      </c>
      <c r="G15" s="31">
        <v>-71.390000000000015</v>
      </c>
      <c r="H15" s="32">
        <f t="shared" ref="H15:H32" si="2">G15/F15*-1</f>
        <v>2.913164123071903E-2</v>
      </c>
      <c r="I15" s="32">
        <f t="shared" ref="I15:I32" si="3">J15/F15</f>
        <v>0.20256397320136907</v>
      </c>
      <c r="J15" s="33">
        <f t="shared" ref="J15:J32" si="4">F15*0.85+G15+AF15*D15+D15*AE15+AG15+AD15</f>
        <v>496.40327272727473</v>
      </c>
      <c r="K15" s="33">
        <f t="shared" ref="K15:K32" si="5">J15/D15</f>
        <v>12.410081818181869</v>
      </c>
      <c r="L15" s="30">
        <v>191</v>
      </c>
      <c r="M15" s="34">
        <f t="shared" ref="M15:M32" si="6">IFERROR(D15/L15,"-")</f>
        <v>0.20942408376963351</v>
      </c>
      <c r="N15" s="30">
        <v>164</v>
      </c>
      <c r="O15" s="35">
        <f t="shared" ref="O15:P15" si="7">D15/7</f>
        <v>5.7142857142857144</v>
      </c>
      <c r="P15" s="35">
        <f t="shared" si="7"/>
        <v>0</v>
      </c>
      <c r="Q15" s="30">
        <f t="shared" ref="Q15:Q32" si="8">ROUNDDOWN(N15/(O15+P15),0)</f>
        <v>28</v>
      </c>
      <c r="R15" s="30"/>
      <c r="S15" s="36">
        <v>0.51785714285714202</v>
      </c>
      <c r="T15" s="29">
        <v>0</v>
      </c>
      <c r="U15" s="37" t="s">
        <v>33</v>
      </c>
      <c r="V15" s="38" t="s">
        <v>33</v>
      </c>
      <c r="W15" s="29">
        <v>6</v>
      </c>
      <c r="X15" s="39">
        <f t="shared" ref="X15:X32" si="9">IFERROR(W15/D15,0)</f>
        <v>0.15</v>
      </c>
      <c r="Y15" s="40">
        <f t="shared" ref="Y15:Y32" si="10">IFERROR(G15/(W15+Z15)*-1,0)</f>
        <v>10.19857142857143</v>
      </c>
      <c r="Z15" s="29">
        <v>1</v>
      </c>
      <c r="AA15" s="29" t="s">
        <v>109</v>
      </c>
      <c r="AB15" s="41">
        <f t="shared" ref="AB15:AB32" si="11">IF(OR(AA15="UsLargeStandardSize",AA15="UsSmallStandardSize"),-0.69,-0.48)</f>
        <v>-0.48</v>
      </c>
      <c r="AC15" s="42">
        <v>1.7802604166666667</v>
      </c>
      <c r="AD15" s="40">
        <f t="shared" ref="AD15:AD32" si="12">IFERROR(AB15*AC15*D15*2,0)</f>
        <v>-68.361999999999995</v>
      </c>
      <c r="AE15" s="40">
        <v>-16.62</v>
      </c>
      <c r="AF15" s="40">
        <v>-19.551368181818098</v>
      </c>
      <c r="AG15" s="40">
        <v>0</v>
      </c>
    </row>
    <row r="16" spans="1:33" ht="15.75" customHeight="1" x14ac:dyDescent="0.2">
      <c r="A16" s="29" t="s">
        <v>46</v>
      </c>
      <c r="B16" s="29" t="s">
        <v>308</v>
      </c>
      <c r="C16" s="16">
        <f t="shared" si="1"/>
        <v>68.044594594594557</v>
      </c>
      <c r="D16" s="30">
        <v>37</v>
      </c>
      <c r="E16" s="30">
        <v>0</v>
      </c>
      <c r="F16" s="33">
        <v>2517.6499999999987</v>
      </c>
      <c r="G16" s="31">
        <v>-9.34</v>
      </c>
      <c r="H16" s="32">
        <f t="shared" si="2"/>
        <v>3.7098087502234244E-3</v>
      </c>
      <c r="I16" s="32">
        <f t="shared" si="3"/>
        <v>0.28959030336731839</v>
      </c>
      <c r="J16" s="33">
        <f t="shared" si="4"/>
        <v>729.08702727272885</v>
      </c>
      <c r="K16" s="33">
        <f t="shared" si="5"/>
        <v>19.705054791154833</v>
      </c>
      <c r="L16" s="30">
        <v>261</v>
      </c>
      <c r="M16" s="34">
        <f t="shared" si="6"/>
        <v>0.1417624521072797</v>
      </c>
      <c r="N16" s="30">
        <v>129</v>
      </c>
      <c r="O16" s="35">
        <f t="shared" ref="O16:P16" si="13">D16/7</f>
        <v>5.2857142857142856</v>
      </c>
      <c r="P16" s="35">
        <f t="shared" si="13"/>
        <v>0</v>
      </c>
      <c r="Q16" s="30">
        <f t="shared" si="8"/>
        <v>24</v>
      </c>
      <c r="R16" s="30"/>
      <c r="S16" s="36">
        <v>1.26086956521739</v>
      </c>
      <c r="T16" s="29">
        <v>700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109</v>
      </c>
      <c r="AB16" s="41">
        <f t="shared" si="11"/>
        <v>-0.48</v>
      </c>
      <c r="AC16" s="42">
        <v>1.7802604166666667</v>
      </c>
      <c r="AD16" s="40">
        <f t="shared" si="12"/>
        <v>-63.234850000000002</v>
      </c>
      <c r="AE16" s="40">
        <v>-16.62</v>
      </c>
      <c r="AF16" s="40">
        <v>-19.551368181818098</v>
      </c>
      <c r="AG16" s="40">
        <v>0</v>
      </c>
    </row>
    <row r="17" spans="1:33" ht="15.75" customHeight="1" x14ac:dyDescent="0.2">
      <c r="A17" s="29" t="s">
        <v>47</v>
      </c>
      <c r="B17" s="29" t="s">
        <v>309</v>
      </c>
      <c r="C17" s="16">
        <f t="shared" si="1"/>
        <v>67.578823529411764</v>
      </c>
      <c r="D17" s="30">
        <v>17</v>
      </c>
      <c r="E17" s="30">
        <v>0</v>
      </c>
      <c r="F17" s="33">
        <v>1148.8399999999999</v>
      </c>
      <c r="G17" s="31">
        <v>0</v>
      </c>
      <c r="H17" s="32">
        <f t="shared" si="2"/>
        <v>0</v>
      </c>
      <c r="I17" s="32">
        <f t="shared" si="3"/>
        <v>0.28946318974712953</v>
      </c>
      <c r="J17" s="33">
        <f t="shared" si="4"/>
        <v>332.54689090909227</v>
      </c>
      <c r="K17" s="33">
        <f t="shared" si="5"/>
        <v>19.561581818181899</v>
      </c>
      <c r="L17" s="30">
        <v>181</v>
      </c>
      <c r="M17" s="34">
        <f t="shared" si="6"/>
        <v>9.3922651933701654E-2</v>
      </c>
      <c r="N17" s="30">
        <v>103</v>
      </c>
      <c r="O17" s="35">
        <f t="shared" ref="O17:P17" si="14">D17/7</f>
        <v>2.4285714285714284</v>
      </c>
      <c r="P17" s="35">
        <f t="shared" si="14"/>
        <v>0</v>
      </c>
      <c r="Q17" s="30">
        <f t="shared" si="8"/>
        <v>42</v>
      </c>
      <c r="R17" s="30"/>
      <c r="S17" s="36">
        <v>2.4444444444444402</v>
      </c>
      <c r="T17" s="29">
        <v>700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109</v>
      </c>
      <c r="AB17" s="41">
        <f t="shared" si="11"/>
        <v>-0.48</v>
      </c>
      <c r="AC17" s="42">
        <v>1.7802604166666667</v>
      </c>
      <c r="AD17" s="40">
        <f t="shared" si="12"/>
        <v>-29.053850000000001</v>
      </c>
      <c r="AE17" s="40">
        <v>-16.62</v>
      </c>
      <c r="AF17" s="40">
        <v>-19.551368181818098</v>
      </c>
      <c r="AG17" s="40">
        <v>0</v>
      </c>
    </row>
    <row r="18" spans="1:33" ht="15.75" customHeight="1" x14ac:dyDescent="0.2">
      <c r="A18" s="29" t="s">
        <v>48</v>
      </c>
      <c r="B18" s="29" t="s">
        <v>310</v>
      </c>
      <c r="C18" s="16">
        <f t="shared" si="1"/>
        <v>70.284705882352938</v>
      </c>
      <c r="D18" s="30">
        <v>17</v>
      </c>
      <c r="E18" s="30">
        <v>0</v>
      </c>
      <c r="F18" s="33">
        <v>1194.8399999999999</v>
      </c>
      <c r="G18" s="31">
        <v>0</v>
      </c>
      <c r="H18" s="32">
        <f t="shared" si="2"/>
        <v>0</v>
      </c>
      <c r="I18" s="32">
        <f t="shared" si="3"/>
        <v>0.31104322830595915</v>
      </c>
      <c r="J18" s="33">
        <f t="shared" si="4"/>
        <v>371.64689090909218</v>
      </c>
      <c r="K18" s="33">
        <f t="shared" si="5"/>
        <v>21.861581818181893</v>
      </c>
      <c r="L18" s="30">
        <v>126</v>
      </c>
      <c r="M18" s="34">
        <f t="shared" si="6"/>
        <v>0.13492063492063491</v>
      </c>
      <c r="N18" s="30">
        <v>89</v>
      </c>
      <c r="O18" s="35">
        <f t="shared" ref="O18:P18" si="15">D18/7</f>
        <v>2.4285714285714284</v>
      </c>
      <c r="P18" s="35">
        <f t="shared" si="15"/>
        <v>0</v>
      </c>
      <c r="Q18" s="30">
        <f t="shared" si="8"/>
        <v>36</v>
      </c>
      <c r="R18" s="30"/>
      <c r="S18" s="36">
        <v>4.43010752688172</v>
      </c>
      <c r="T18" s="29">
        <v>700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109</v>
      </c>
      <c r="AB18" s="41">
        <f t="shared" si="11"/>
        <v>-0.48</v>
      </c>
      <c r="AC18" s="42">
        <v>1.7802604166666667</v>
      </c>
      <c r="AD18" s="40">
        <f t="shared" si="12"/>
        <v>-29.053850000000001</v>
      </c>
      <c r="AE18" s="40">
        <v>-16.62</v>
      </c>
      <c r="AF18" s="40">
        <v>-19.551368181818098</v>
      </c>
      <c r="AG18" s="40">
        <v>0</v>
      </c>
    </row>
    <row r="19" spans="1:33" ht="15.75" customHeight="1" x14ac:dyDescent="0.2">
      <c r="A19" s="29" t="s">
        <v>49</v>
      </c>
      <c r="B19" s="29" t="s">
        <v>146</v>
      </c>
      <c r="C19" s="16">
        <f t="shared" si="1"/>
        <v>79.989999999999995</v>
      </c>
      <c r="D19" s="30">
        <v>7</v>
      </c>
      <c r="E19" s="30">
        <v>0</v>
      </c>
      <c r="F19" s="33">
        <v>559.92999999999995</v>
      </c>
      <c r="G19" s="31">
        <v>0</v>
      </c>
      <c r="H19" s="32">
        <f t="shared" si="2"/>
        <v>0</v>
      </c>
      <c r="I19" s="32">
        <f t="shared" si="3"/>
        <v>0.37643557717441944</v>
      </c>
      <c r="J19" s="33">
        <f t="shared" si="4"/>
        <v>210.77757272727266</v>
      </c>
      <c r="K19" s="33">
        <f t="shared" si="5"/>
        <v>30.111081818181809</v>
      </c>
      <c r="L19" s="30">
        <v>87</v>
      </c>
      <c r="M19" s="34">
        <f t="shared" si="6"/>
        <v>8.0459770114942528E-2</v>
      </c>
      <c r="N19" s="30">
        <v>80</v>
      </c>
      <c r="O19" s="35">
        <f t="shared" ref="O19:P19" si="16">D19/7</f>
        <v>1</v>
      </c>
      <c r="P19" s="35">
        <f t="shared" si="16"/>
        <v>0</v>
      </c>
      <c r="Q19" s="30">
        <f t="shared" si="8"/>
        <v>80</v>
      </c>
      <c r="R19" s="30"/>
      <c r="S19" s="36">
        <v>1.59139784946236</v>
      </c>
      <c r="T19" s="29">
        <v>1400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109</v>
      </c>
      <c r="AB19" s="41">
        <f t="shared" si="11"/>
        <v>-0.48</v>
      </c>
      <c r="AC19" s="42">
        <v>1.7802604166666667</v>
      </c>
      <c r="AD19" s="40">
        <f t="shared" si="12"/>
        <v>-11.96335</v>
      </c>
      <c r="AE19" s="40">
        <v>-16.62</v>
      </c>
      <c r="AF19" s="40">
        <v>-19.551368181818184</v>
      </c>
      <c r="AG19" s="40">
        <v>0</v>
      </c>
    </row>
    <row r="20" spans="1:33" ht="15.75" customHeight="1" x14ac:dyDescent="0.2">
      <c r="A20" s="29" t="s">
        <v>50</v>
      </c>
      <c r="B20" s="29" t="s">
        <v>311</v>
      </c>
      <c r="C20" s="16">
        <f t="shared" si="1"/>
        <v>80.353636363636369</v>
      </c>
      <c r="D20" s="30">
        <v>11</v>
      </c>
      <c r="E20" s="30">
        <v>0</v>
      </c>
      <c r="F20" s="33">
        <v>883.89</v>
      </c>
      <c r="G20" s="31">
        <v>0</v>
      </c>
      <c r="H20" s="32">
        <f t="shared" si="2"/>
        <v>0</v>
      </c>
      <c r="I20" s="32">
        <f t="shared" si="3"/>
        <v>0.37857866929142747</v>
      </c>
      <c r="J20" s="33">
        <f t="shared" si="4"/>
        <v>334.62189999999981</v>
      </c>
      <c r="K20" s="33">
        <f t="shared" si="5"/>
        <v>30.42017272727271</v>
      </c>
      <c r="L20" s="30">
        <v>91</v>
      </c>
      <c r="M20" s="34">
        <f t="shared" si="6"/>
        <v>0.12087912087912088</v>
      </c>
      <c r="N20" s="30">
        <v>70</v>
      </c>
      <c r="O20" s="35">
        <f t="shared" ref="O20:P20" si="17">D20/7</f>
        <v>1.5714285714285714</v>
      </c>
      <c r="P20" s="35">
        <f t="shared" si="17"/>
        <v>0</v>
      </c>
      <c r="Q20" s="30">
        <f t="shared" si="8"/>
        <v>44</v>
      </c>
      <c r="R20" s="30"/>
      <c r="S20" s="36">
        <v>2.1228070175438498</v>
      </c>
      <c r="T20" s="29">
        <v>1400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109</v>
      </c>
      <c r="AB20" s="41">
        <f t="shared" si="11"/>
        <v>-0.48</v>
      </c>
      <c r="AC20" s="42">
        <v>1.7802604166666667</v>
      </c>
      <c r="AD20" s="40">
        <f t="shared" si="12"/>
        <v>-18.79955</v>
      </c>
      <c r="AE20" s="40">
        <v>-16.62</v>
      </c>
      <c r="AF20" s="40">
        <v>-19.551368181818184</v>
      </c>
      <c r="AG20" s="40">
        <v>0</v>
      </c>
    </row>
    <row r="21" spans="1:33" ht="15.75" customHeight="1" x14ac:dyDescent="0.2">
      <c r="A21" s="29" t="s">
        <v>51</v>
      </c>
      <c r="B21" s="29" t="s">
        <v>312</v>
      </c>
      <c r="C21" s="16">
        <f t="shared" si="1"/>
        <v>83.444545454545448</v>
      </c>
      <c r="D21" s="30">
        <v>11</v>
      </c>
      <c r="E21" s="30">
        <v>0</v>
      </c>
      <c r="F21" s="33">
        <v>917.89</v>
      </c>
      <c r="G21" s="31">
        <v>0</v>
      </c>
      <c r="H21" s="32">
        <f t="shared" si="2"/>
        <v>0</v>
      </c>
      <c r="I21" s="32">
        <f t="shared" si="3"/>
        <v>0.3960408109904236</v>
      </c>
      <c r="J21" s="33">
        <f t="shared" si="4"/>
        <v>363.5218999999999</v>
      </c>
      <c r="K21" s="33">
        <f t="shared" si="5"/>
        <v>33.047445454545446</v>
      </c>
      <c r="L21" s="30">
        <v>44</v>
      </c>
      <c r="M21" s="34">
        <f t="shared" si="6"/>
        <v>0.25</v>
      </c>
      <c r="N21" s="30">
        <v>58</v>
      </c>
      <c r="O21" s="35">
        <f t="shared" ref="O21:P21" si="18">D21/7</f>
        <v>1.5714285714285714</v>
      </c>
      <c r="P21" s="35">
        <f t="shared" si="18"/>
        <v>0</v>
      </c>
      <c r="Q21" s="30">
        <f t="shared" si="8"/>
        <v>36</v>
      </c>
      <c r="R21" s="30"/>
      <c r="S21" s="36">
        <v>3.0804597701149401</v>
      </c>
      <c r="T21" s="29">
        <v>700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109</v>
      </c>
      <c r="AB21" s="41">
        <f t="shared" si="11"/>
        <v>-0.48</v>
      </c>
      <c r="AC21" s="42">
        <v>1.7802604166666667</v>
      </c>
      <c r="AD21" s="40">
        <f t="shared" si="12"/>
        <v>-18.79955</v>
      </c>
      <c r="AE21" s="40">
        <v>-16.62</v>
      </c>
      <c r="AF21" s="40">
        <v>-19.551368181818184</v>
      </c>
      <c r="AG21" s="40">
        <v>0</v>
      </c>
    </row>
    <row r="22" spans="1:33" ht="15.75" customHeight="1" x14ac:dyDescent="0.2">
      <c r="A22" s="29" t="s">
        <v>52</v>
      </c>
      <c r="B22" s="29" t="s">
        <v>313</v>
      </c>
      <c r="C22" s="16">
        <f t="shared" si="1"/>
        <v>85.656666666666666</v>
      </c>
      <c r="D22" s="30">
        <v>9</v>
      </c>
      <c r="E22" s="30">
        <v>0</v>
      </c>
      <c r="F22" s="31">
        <v>770.91</v>
      </c>
      <c r="G22" s="31">
        <v>0</v>
      </c>
      <c r="H22" s="32">
        <f t="shared" si="2"/>
        <v>0</v>
      </c>
      <c r="I22" s="32">
        <f t="shared" si="3"/>
        <v>0.40776450735317515</v>
      </c>
      <c r="J22" s="33">
        <f t="shared" si="4"/>
        <v>314.34973636363623</v>
      </c>
      <c r="K22" s="33">
        <f t="shared" si="5"/>
        <v>34.927748484848472</v>
      </c>
      <c r="L22" s="30">
        <v>70</v>
      </c>
      <c r="M22" s="34">
        <f t="shared" si="6"/>
        <v>0.12857142857142856</v>
      </c>
      <c r="N22" s="30">
        <v>50</v>
      </c>
      <c r="O22" s="35">
        <f t="shared" ref="O22:P22" si="19">D22/7</f>
        <v>1.2857142857142858</v>
      </c>
      <c r="P22" s="35">
        <f t="shared" si="19"/>
        <v>0</v>
      </c>
      <c r="Q22" s="30">
        <f t="shared" si="8"/>
        <v>38</v>
      </c>
      <c r="R22" s="30"/>
      <c r="S22" s="36">
        <v>3.7647058823529398</v>
      </c>
      <c r="T22" s="29">
        <v>700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109</v>
      </c>
      <c r="AB22" s="41">
        <f t="shared" si="11"/>
        <v>-0.48</v>
      </c>
      <c r="AC22" s="42">
        <v>1.7802604166666667</v>
      </c>
      <c r="AD22" s="40">
        <f t="shared" si="12"/>
        <v>-15.381449999999999</v>
      </c>
      <c r="AE22" s="40">
        <v>-16.62</v>
      </c>
      <c r="AF22" s="40">
        <v>-19.551368181818184</v>
      </c>
      <c r="AG22" s="40">
        <v>0</v>
      </c>
    </row>
    <row r="23" spans="1:33" ht="15.75" customHeight="1" x14ac:dyDescent="0.2">
      <c r="A23" s="29" t="s">
        <v>53</v>
      </c>
      <c r="B23" s="29" t="s">
        <v>314</v>
      </c>
      <c r="C23" s="16">
        <f t="shared" si="1"/>
        <v>87.99</v>
      </c>
      <c r="D23" s="30">
        <v>2</v>
      </c>
      <c r="E23" s="30">
        <v>0</v>
      </c>
      <c r="F23" s="33">
        <v>175.98</v>
      </c>
      <c r="G23" s="31">
        <v>0</v>
      </c>
      <c r="H23" s="32">
        <f t="shared" si="2"/>
        <v>0</v>
      </c>
      <c r="I23" s="32">
        <f t="shared" si="3"/>
        <v>0.41949178109082647</v>
      </c>
      <c r="J23" s="33">
        <f t="shared" si="4"/>
        <v>73.822163636363641</v>
      </c>
      <c r="K23" s="33">
        <f t="shared" si="5"/>
        <v>36.91108181818182</v>
      </c>
      <c r="L23" s="30">
        <v>104</v>
      </c>
      <c r="M23" s="34">
        <f t="shared" si="6"/>
        <v>1.9230769230769232E-2</v>
      </c>
      <c r="N23" s="30">
        <v>49</v>
      </c>
      <c r="O23" s="35">
        <f t="shared" ref="O23:P23" si="20">D23/7</f>
        <v>0.2857142857142857</v>
      </c>
      <c r="P23" s="35">
        <f t="shared" si="20"/>
        <v>0</v>
      </c>
      <c r="Q23" s="30">
        <f t="shared" si="8"/>
        <v>171</v>
      </c>
      <c r="R23" s="30"/>
      <c r="S23" s="36">
        <v>1.7724550898203499</v>
      </c>
      <c r="T23" s="29">
        <v>700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109</v>
      </c>
      <c r="AB23" s="41">
        <f t="shared" si="11"/>
        <v>-0.48</v>
      </c>
      <c r="AC23" s="42">
        <v>1.7802604166666667</v>
      </c>
      <c r="AD23" s="40">
        <f t="shared" si="12"/>
        <v>-3.4180999999999999</v>
      </c>
      <c r="AE23" s="40">
        <v>-16.62</v>
      </c>
      <c r="AF23" s="40">
        <v>-19.551368181818184</v>
      </c>
      <c r="AG23" s="40">
        <v>0</v>
      </c>
    </row>
    <row r="24" spans="1:33" ht="15.75" customHeight="1" x14ac:dyDescent="0.2">
      <c r="A24" s="29" t="s">
        <v>54</v>
      </c>
      <c r="B24" s="29" t="s">
        <v>315</v>
      </c>
      <c r="C24" s="16">
        <f t="shared" si="1"/>
        <v>84.39</v>
      </c>
      <c r="D24" s="30">
        <v>10</v>
      </c>
      <c r="E24" s="30">
        <v>0</v>
      </c>
      <c r="F24" s="33">
        <v>843.9</v>
      </c>
      <c r="G24" s="33">
        <v>0</v>
      </c>
      <c r="H24" s="32">
        <f t="shared" si="2"/>
        <v>0</v>
      </c>
      <c r="I24" s="32">
        <f t="shared" si="3"/>
        <v>0.40112669532150491</v>
      </c>
      <c r="J24" s="33">
        <f t="shared" si="4"/>
        <v>338.51081818181797</v>
      </c>
      <c r="K24" s="33">
        <f t="shared" si="5"/>
        <v>33.851081818181797</v>
      </c>
      <c r="L24" s="30">
        <v>83</v>
      </c>
      <c r="M24" s="34">
        <f t="shared" si="6"/>
        <v>0.12048192771084337</v>
      </c>
      <c r="N24" s="30">
        <v>43</v>
      </c>
      <c r="O24" s="35">
        <f t="shared" ref="O24:P24" si="21">D24/7</f>
        <v>1.4285714285714286</v>
      </c>
      <c r="P24" s="35">
        <f t="shared" si="21"/>
        <v>0</v>
      </c>
      <c r="Q24" s="30">
        <f t="shared" si="8"/>
        <v>30</v>
      </c>
      <c r="R24" s="30"/>
      <c r="S24" s="36">
        <v>2.0750853242320799</v>
      </c>
      <c r="T24" s="29">
        <v>700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109</v>
      </c>
      <c r="AB24" s="41">
        <f t="shared" si="11"/>
        <v>-0.48</v>
      </c>
      <c r="AC24" s="42">
        <v>1.7802604166666667</v>
      </c>
      <c r="AD24" s="40">
        <f t="shared" si="12"/>
        <v>-17.090499999999999</v>
      </c>
      <c r="AE24" s="40">
        <v>-16.62</v>
      </c>
      <c r="AF24" s="40">
        <v>-19.551368181818184</v>
      </c>
      <c r="AG24" s="40">
        <v>0</v>
      </c>
    </row>
    <row r="25" spans="1:33" ht="15.75" customHeight="1" x14ac:dyDescent="0.2">
      <c r="A25" s="29" t="s">
        <v>56</v>
      </c>
      <c r="B25" s="15" t="s">
        <v>316</v>
      </c>
      <c r="C25" s="16">
        <f t="shared" si="1"/>
        <v>74.691000000000003</v>
      </c>
      <c r="D25" s="30">
        <v>10</v>
      </c>
      <c r="E25" s="30">
        <v>0</v>
      </c>
      <c r="F25" s="33">
        <v>746.91</v>
      </c>
      <c r="G25" s="33">
        <v>0</v>
      </c>
      <c r="H25" s="32">
        <f t="shared" si="2"/>
        <v>0</v>
      </c>
      <c r="I25" s="32">
        <f t="shared" si="3"/>
        <v>0.33174411910404183</v>
      </c>
      <c r="J25" s="33">
        <f t="shared" si="4"/>
        <v>247.78299999999987</v>
      </c>
      <c r="K25" s="33">
        <f t="shared" si="5"/>
        <v>24.778299999999987</v>
      </c>
      <c r="L25" s="30">
        <v>105</v>
      </c>
      <c r="M25" s="34">
        <f t="shared" si="6"/>
        <v>9.5238095238095233E-2</v>
      </c>
      <c r="N25" s="30">
        <v>29</v>
      </c>
      <c r="O25" s="35">
        <f t="shared" ref="O25:P25" si="22">D25/7</f>
        <v>1.4285714285714286</v>
      </c>
      <c r="P25" s="35">
        <f t="shared" si="22"/>
        <v>0</v>
      </c>
      <c r="Q25" s="30">
        <f t="shared" si="8"/>
        <v>20</v>
      </c>
      <c r="R25" s="30"/>
      <c r="S25" s="36">
        <v>3.08411214953271</v>
      </c>
      <c r="T25" s="29">
        <v>700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109</v>
      </c>
      <c r="AB25" s="41">
        <f t="shared" si="11"/>
        <v>-0.48</v>
      </c>
      <c r="AC25" s="42">
        <v>1.7802604166666667</v>
      </c>
      <c r="AD25" s="40">
        <f t="shared" si="12"/>
        <v>-17.090499999999999</v>
      </c>
      <c r="AE25" s="40">
        <v>-16.62</v>
      </c>
      <c r="AF25" s="40">
        <v>-19.55</v>
      </c>
      <c r="AG25" s="40">
        <v>-8.3000000000000007</v>
      </c>
    </row>
    <row r="26" spans="1:33" ht="15.75" customHeight="1" x14ac:dyDescent="0.2">
      <c r="A26" s="15" t="s">
        <v>57</v>
      </c>
      <c r="B26" s="15" t="s">
        <v>317</v>
      </c>
      <c r="C26" s="16">
        <f t="shared" si="1"/>
        <v>86.46368421052631</v>
      </c>
      <c r="D26" s="17">
        <v>19</v>
      </c>
      <c r="E26" s="17">
        <v>0</v>
      </c>
      <c r="F26" s="18">
        <v>1642.81</v>
      </c>
      <c r="G26" s="18">
        <v>0</v>
      </c>
      <c r="H26" s="32">
        <f t="shared" si="2"/>
        <v>0</v>
      </c>
      <c r="I26" s="32">
        <f t="shared" si="3"/>
        <v>0.4072817611287976</v>
      </c>
      <c r="J26" s="33">
        <f t="shared" si="4"/>
        <v>669.08654999999999</v>
      </c>
      <c r="K26" s="33">
        <f t="shared" si="5"/>
        <v>35.21508157894737</v>
      </c>
      <c r="L26" s="17">
        <v>92</v>
      </c>
      <c r="M26" s="34">
        <f t="shared" si="6"/>
        <v>0.20652173913043478</v>
      </c>
      <c r="N26" s="17">
        <v>18</v>
      </c>
      <c r="O26" s="35">
        <f t="shared" ref="O26:P26" si="23">D26/7</f>
        <v>2.7142857142857144</v>
      </c>
      <c r="P26" s="35">
        <f t="shared" si="23"/>
        <v>0</v>
      </c>
      <c r="Q26" s="30">
        <f t="shared" si="8"/>
        <v>6</v>
      </c>
      <c r="R26" s="30"/>
      <c r="S26" s="22">
        <v>3.6382978723404249</v>
      </c>
      <c r="T26" s="29">
        <v>700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109</v>
      </c>
      <c r="AB26" s="41">
        <f t="shared" si="11"/>
        <v>-0.48</v>
      </c>
      <c r="AC26" s="42">
        <v>1.7802604166666667</v>
      </c>
      <c r="AD26" s="40">
        <f t="shared" si="12"/>
        <v>-32.47195</v>
      </c>
      <c r="AE26" s="26">
        <v>-17.02</v>
      </c>
      <c r="AF26" s="40">
        <v>-19.55</v>
      </c>
      <c r="AG26" s="26">
        <v>0</v>
      </c>
    </row>
    <row r="27" spans="1:33" ht="15.75" customHeight="1" x14ac:dyDescent="0.2">
      <c r="A27" s="15" t="s">
        <v>58</v>
      </c>
      <c r="B27" s="15" t="s">
        <v>318</v>
      </c>
      <c r="C27" s="16">
        <f t="shared" si="1"/>
        <v>97.212222222222223</v>
      </c>
      <c r="D27" s="17">
        <v>9</v>
      </c>
      <c r="E27" s="17">
        <v>0</v>
      </c>
      <c r="F27" s="18">
        <v>874.91</v>
      </c>
      <c r="G27" s="18">
        <v>0</v>
      </c>
      <c r="H27" s="32">
        <f t="shared" si="2"/>
        <v>0</v>
      </c>
      <c r="I27" s="32">
        <f t="shared" si="3"/>
        <v>0.45623212673303537</v>
      </c>
      <c r="J27" s="33">
        <f t="shared" si="4"/>
        <v>399.16204999999997</v>
      </c>
      <c r="K27" s="33">
        <f t="shared" si="5"/>
        <v>44.351338888888883</v>
      </c>
      <c r="L27" s="17">
        <v>113</v>
      </c>
      <c r="M27" s="34">
        <f t="shared" si="6"/>
        <v>7.9646017699115043E-2</v>
      </c>
      <c r="N27" s="17">
        <v>2</v>
      </c>
      <c r="O27" s="35">
        <f t="shared" ref="O27:P27" si="24">D27/7</f>
        <v>1.2857142857142858</v>
      </c>
      <c r="P27" s="35">
        <f t="shared" si="24"/>
        <v>0</v>
      </c>
      <c r="Q27" s="30">
        <f t="shared" si="8"/>
        <v>1</v>
      </c>
      <c r="R27" s="30"/>
      <c r="S27" s="22">
        <v>2.2654867256637168</v>
      </c>
      <c r="T27" s="29">
        <v>700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109</v>
      </c>
      <c r="AB27" s="41">
        <f t="shared" si="11"/>
        <v>-0.48</v>
      </c>
      <c r="AC27" s="42">
        <v>1.7802604166666667</v>
      </c>
      <c r="AD27" s="40">
        <f t="shared" si="12"/>
        <v>-15.381449999999999</v>
      </c>
      <c r="AE27" s="26">
        <v>-17.02</v>
      </c>
      <c r="AF27" s="40">
        <v>-19.55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1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2"/>
        <v>#DIV/0!</v>
      </c>
      <c r="I28" s="32" t="e">
        <f t="shared" si="3"/>
        <v>#DIV/0!</v>
      </c>
      <c r="J28" s="33">
        <f t="shared" si="4"/>
        <v>0</v>
      </c>
      <c r="K28" s="33" t="e">
        <f t="shared" si="5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25">D28/7</f>
        <v>0</v>
      </c>
      <c r="P28" s="35">
        <f t="shared" si="25"/>
        <v>0</v>
      </c>
      <c r="Q28" s="30" t="e">
        <f t="shared" si="8"/>
        <v>#DIV/0!</v>
      </c>
      <c r="R28" s="30"/>
      <c r="S28" s="22">
        <v>0</v>
      </c>
      <c r="T28" s="29">
        <v>700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109</v>
      </c>
      <c r="AB28" s="41">
        <f t="shared" si="11"/>
        <v>-0.48</v>
      </c>
      <c r="AC28" s="42">
        <v>1.7802604166666667</v>
      </c>
      <c r="AD28" s="40">
        <f t="shared" si="12"/>
        <v>0</v>
      </c>
      <c r="AE28" s="26">
        <v>-17.02</v>
      </c>
      <c r="AF28" s="26">
        <v>-19.551368181818098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1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2"/>
        <v>#DIV/0!</v>
      </c>
      <c r="I29" s="32" t="e">
        <f t="shared" si="3"/>
        <v>#DIV/0!</v>
      </c>
      <c r="J29" s="33">
        <f t="shared" si="4"/>
        <v>0</v>
      </c>
      <c r="K29" s="33" t="e">
        <f t="shared" si="5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26">D29/7</f>
        <v>0</v>
      </c>
      <c r="P29" s="35">
        <f t="shared" si="26"/>
        <v>0</v>
      </c>
      <c r="Q29" s="30" t="e">
        <f t="shared" si="8"/>
        <v>#DIV/0!</v>
      </c>
      <c r="R29" s="30"/>
      <c r="S29" s="22">
        <v>0</v>
      </c>
      <c r="T29" s="29">
        <v>815</v>
      </c>
      <c r="U29" s="37">
        <v>115</v>
      </c>
      <c r="V29" s="38" t="s">
        <v>319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109</v>
      </c>
      <c r="AB29" s="41">
        <f t="shared" si="11"/>
        <v>-0.48</v>
      </c>
      <c r="AC29" s="42">
        <v>1.7802604166666667</v>
      </c>
      <c r="AD29" s="40">
        <f t="shared" si="12"/>
        <v>0</v>
      </c>
      <c r="AE29" s="40">
        <v>-17.02</v>
      </c>
      <c r="AF29" s="26">
        <v>-19.551368181818098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1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2"/>
        <v>#DIV/0!</v>
      </c>
      <c r="I30" s="32" t="e">
        <f t="shared" si="3"/>
        <v>#DIV/0!</v>
      </c>
      <c r="J30" s="33">
        <f t="shared" si="4"/>
        <v>0</v>
      </c>
      <c r="K30" s="33" t="e">
        <f t="shared" si="5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27">D30/7</f>
        <v>0</v>
      </c>
      <c r="P30" s="35">
        <f t="shared" si="27"/>
        <v>0</v>
      </c>
      <c r="Q30" s="30" t="e">
        <f t="shared" si="8"/>
        <v>#DIV/0!</v>
      </c>
      <c r="R30" s="30"/>
      <c r="S30" s="22">
        <v>0</v>
      </c>
      <c r="T30" s="29">
        <v>815</v>
      </c>
      <c r="U30" s="37">
        <v>115</v>
      </c>
      <c r="V30" s="38" t="s">
        <v>319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109</v>
      </c>
      <c r="AB30" s="41">
        <f t="shared" si="11"/>
        <v>-0.48</v>
      </c>
      <c r="AC30" s="42">
        <v>1.7802604166666667</v>
      </c>
      <c r="AD30" s="40">
        <f t="shared" si="12"/>
        <v>0</v>
      </c>
      <c r="AE30" s="26">
        <v>-17.02</v>
      </c>
      <c r="AF30" s="26">
        <v>-22.231998000000001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1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2"/>
        <v>#DIV/0!</v>
      </c>
      <c r="I31" s="32" t="e">
        <f t="shared" si="3"/>
        <v>#DIV/0!</v>
      </c>
      <c r="J31" s="33">
        <f t="shared" si="4"/>
        <v>0</v>
      </c>
      <c r="K31" s="33" t="e">
        <f t="shared" si="5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28">D31/7</f>
        <v>0</v>
      </c>
      <c r="P31" s="35">
        <f t="shared" si="28"/>
        <v>0</v>
      </c>
      <c r="Q31" s="30" t="e">
        <f t="shared" si="8"/>
        <v>#DIV/0!</v>
      </c>
      <c r="R31" s="30"/>
      <c r="S31" s="22" t="e">
        <v>#N/A</v>
      </c>
      <c r="T31" s="15">
        <v>585</v>
      </c>
      <c r="U31" s="23">
        <v>115</v>
      </c>
      <c r="V31" s="1" t="s">
        <v>320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109</v>
      </c>
      <c r="AB31" s="41">
        <f t="shared" si="11"/>
        <v>-0.48</v>
      </c>
      <c r="AC31" s="28">
        <v>1.7802604166666667</v>
      </c>
      <c r="AD31" s="40">
        <f t="shared" si="12"/>
        <v>0</v>
      </c>
      <c r="AE31" s="44">
        <v>-17.02</v>
      </c>
      <c r="AF31" s="44">
        <v>-22.231998000000001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1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2"/>
        <v>#DIV/0!</v>
      </c>
      <c r="I32" s="32" t="e">
        <f t="shared" si="3"/>
        <v>#DIV/0!</v>
      </c>
      <c r="J32" s="33">
        <f t="shared" si="4"/>
        <v>0</v>
      </c>
      <c r="K32" s="33" t="e">
        <f t="shared" si="5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29">D32/7</f>
        <v>0</v>
      </c>
      <c r="P32" s="35">
        <f t="shared" si="2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>
        <f ca="1">IFERROR(__xludf.DUMMYFUNCTION("IFERROR(VLOOKUP($B$2,IMPORTRANGE(""https://docs.google.com/spreadsheets/d/1KiWZV1ko8G7lnRucBRBd29jj3Be6ltMfljMDqzOkQmI/edit#gid=1381463014"",""Lookup!A:D""),4,FALSE),"""")"),585)</f>
        <v>585</v>
      </c>
      <c r="U32" s="23">
        <f ca="1">IFERROR(__xludf.DUMMYFUNCTION("IFERROR(VLOOKUP($B$2,IMPORTRANGE(""https://docs.google.com/spreadsheets/d/1KiWZV1ko8G7lnRucBRBd29jj3Be6ltMfljMDqzOkQmI/edit#gid=1381463014"",""Lookup!A:D""),3,FALSE),"""")"),115)</f>
        <v>115</v>
      </c>
      <c r="V32" s="1" t="str">
        <f ca="1">IFERROR(__xludf.DUMMYFUNCTION("IFERROR(VLOOKUP($B$2,IMPORTRANGE(""https://docs.google.com/spreadsheets/d/1KiWZV1ko8G7lnRucBRBd29jj3Be6ltMfljMDqzOkQmI/edit#gid=1381463014"",""Lookup!A:D""),2,FALSE),"""")"),"| AGL271  - 115 units 08/23")</f>
        <v>| AGL271  - 115 units 08/23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109</v>
      </c>
      <c r="AB32" s="41">
        <f t="shared" si="11"/>
        <v>-0.48</v>
      </c>
      <c r="AC32" s="28">
        <v>1.7802604166666667</v>
      </c>
      <c r="AD32" s="40">
        <f t="shared" si="12"/>
        <v>0</v>
      </c>
      <c r="AE32" s="26">
        <v>-17.02</v>
      </c>
      <c r="AF32" s="26">
        <v>0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R221" s="15"/>
      <c r="S221" s="22"/>
    </row>
    <row r="222" spans="1:33" ht="15.75" customHeight="1" x14ac:dyDescent="0.2">
      <c r="R222" s="15"/>
      <c r="S222" s="22"/>
    </row>
    <row r="223" spans="1:33" ht="15.75" customHeight="1" x14ac:dyDescent="0.2">
      <c r="R223" s="15"/>
      <c r="S223" s="22"/>
    </row>
    <row r="224" spans="1:33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5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5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Info!B1:BJ5000""),3,FALSE),"""")"),"Power Tool Organizer for Garage - Fully Assembled Wood Tool Chest and 3 Drill Charging Station - Power Strip Included - Great Workshop Organization and Storage Gift for Men")</f>
        <v>Power Tool Organizer for Garage - Fully Assembled Wood Tool Chest and 3 Drill Charging Station - Power Strip Included - Great Workshop Organization and Storage Gift for Men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Info!B1:BJ5000""),2,FALSE),"""")"),"B08Q27B5CC")</f>
        <v>B08Q27B5CC</v>
      </c>
      <c r="B2" s="3" t="s">
        <v>321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27" customHeight="1" x14ac:dyDescent="0.2">
      <c r="A3" s="56" t="s">
        <v>31</v>
      </c>
      <c r="B3" s="57"/>
      <c r="C3" s="4">
        <f>((AE32+AF32)/0.85)*-1</f>
        <v>14.658823529411766</v>
      </c>
      <c r="D3" s="5">
        <f>SUM(D4:D99692)</f>
        <v>93</v>
      </c>
      <c r="E3" s="5"/>
      <c r="F3" s="6">
        <f t="shared" ref="F3:G3" si="0">SUM(F4:F99692)</f>
        <v>3972.0699999999997</v>
      </c>
      <c r="G3" s="6">
        <f t="shared" si="0"/>
        <v>-196.40999999999997</v>
      </c>
      <c r="H3" s="7">
        <f>G3/F3*-1</f>
        <v>4.9447769047373281E-2</v>
      </c>
      <c r="I3" s="8">
        <f>J3/F3</f>
        <v>0.21405768196813846</v>
      </c>
      <c r="J3" s="6">
        <f>SUM(J4:J99692)</f>
        <v>850.25209681518368</v>
      </c>
      <c r="K3" s="6">
        <f>J3/D3</f>
        <v>9.1424956646793945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12</v>
      </c>
      <c r="X3" s="7">
        <f>W3/D3</f>
        <v>0.12903225806451613</v>
      </c>
      <c r="Y3" s="6"/>
      <c r="Z3" s="5"/>
      <c r="AA3" s="5"/>
      <c r="AB3" s="5"/>
      <c r="AC3" s="5"/>
      <c r="AD3" s="6">
        <f>SUM(AD4:AD99692)</f>
        <v>-75.562499999999986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Info!B2:BZ3000""),37,FALSE)),"""")*-1"),0)</f>
        <v>0</v>
      </c>
      <c r="AG3" s="6">
        <f>SUM(AG4:AG99692)</f>
        <v>-15.379999999999999</v>
      </c>
    </row>
    <row r="4" spans="1:33" ht="15.75" hidden="1" customHeight="1" x14ac:dyDescent="0.2">
      <c r="A4" s="15"/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/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/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/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/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/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/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/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/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/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/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/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/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/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/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/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/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customHeight="1" x14ac:dyDescent="0.2">
      <c r="A21" s="29" t="s">
        <v>51</v>
      </c>
      <c r="B21" s="29" t="s">
        <v>169</v>
      </c>
      <c r="C21" s="16">
        <f t="shared" ref="C21:C32" si="1">IFERROR(F21/D21," - ")</f>
        <v>57.99</v>
      </c>
      <c r="D21" s="30">
        <v>4</v>
      </c>
      <c r="E21" s="30">
        <v>0</v>
      </c>
      <c r="F21" s="33">
        <v>231.96</v>
      </c>
      <c r="G21" s="31">
        <v>-68.27</v>
      </c>
      <c r="H21" s="32">
        <f t="shared" ref="H21:H32" si="2">G21/F21*-1</f>
        <v>0.29431798585963093</v>
      </c>
      <c r="I21" s="32">
        <f t="shared" ref="I21:I32" si="3">J21/F21</f>
        <v>0.12888377745379304</v>
      </c>
      <c r="J21" s="33">
        <f t="shared" ref="J21:J32" si="4">F21*0.85+G21+AF21*D21+D21*AE21+AG21+AD21</f>
        <v>29.895881018181832</v>
      </c>
      <c r="K21" s="33">
        <f t="shared" ref="K21:K32" si="5">J21/D21</f>
        <v>7.473970254545458</v>
      </c>
      <c r="L21" s="30">
        <v>18</v>
      </c>
      <c r="M21" s="34">
        <f t="shared" ref="M21:M32" si="6">IFERROR(D21/L21,"-")</f>
        <v>0.22222222222222221</v>
      </c>
      <c r="N21" s="30">
        <v>67</v>
      </c>
      <c r="O21" s="35">
        <f t="shared" ref="O21:P21" si="7">D21/7</f>
        <v>0.5714285714285714</v>
      </c>
      <c r="P21" s="35">
        <f t="shared" si="7"/>
        <v>0</v>
      </c>
      <c r="Q21" s="30">
        <f t="shared" ref="Q21:Q32" si="8">ROUNDDOWN(N21/(O21+P21),0)</f>
        <v>117</v>
      </c>
      <c r="R21" s="30"/>
      <c r="S21" s="36">
        <v>0.138461538461538</v>
      </c>
      <c r="T21" s="29">
        <v>140</v>
      </c>
      <c r="U21" s="37" t="s">
        <v>33</v>
      </c>
      <c r="V21" s="38" t="s">
        <v>33</v>
      </c>
      <c r="W21" s="29">
        <v>3</v>
      </c>
      <c r="X21" s="39">
        <f t="shared" ref="X21:X32" si="9">IFERROR(W21/D21,0)</f>
        <v>0.75</v>
      </c>
      <c r="Y21" s="40">
        <f t="shared" ref="Y21:Y32" si="10">IFERROR(G21/(W21+Z21)*-1,0)</f>
        <v>22.756666666666664</v>
      </c>
      <c r="Z21" s="29">
        <v>0</v>
      </c>
      <c r="AA21" s="29" t="s">
        <v>109</v>
      </c>
      <c r="AB21" s="41">
        <f t="shared" ref="AB21:AB32" si="11">IF(OR(AA21="UsLargeStandardSize",AA21="UsSmallStandardSize"),-0.69,-0.48)</f>
        <v>-0.48</v>
      </c>
      <c r="AC21" s="42">
        <v>0.84635416666666663</v>
      </c>
      <c r="AD21" s="40">
        <f t="shared" ref="AD21:AD32" si="12">IFERROR(AB21*AC21*D21*2,0)</f>
        <v>-3.2499999999999996</v>
      </c>
      <c r="AE21" s="40">
        <v>-12.06</v>
      </c>
      <c r="AF21" s="40">
        <v>-11.877529745454547</v>
      </c>
      <c r="AG21" s="40">
        <v>0</v>
      </c>
    </row>
    <row r="22" spans="1:33" ht="15.75" customHeight="1" x14ac:dyDescent="0.2">
      <c r="A22" s="29" t="s">
        <v>52</v>
      </c>
      <c r="B22" s="29" t="s">
        <v>322</v>
      </c>
      <c r="C22" s="16">
        <f t="shared" si="1"/>
        <v>57.99</v>
      </c>
      <c r="D22" s="30">
        <v>1</v>
      </c>
      <c r="E22" s="30">
        <v>0</v>
      </c>
      <c r="F22" s="31">
        <v>57.99</v>
      </c>
      <c r="G22" s="31">
        <v>-10.309999999999999</v>
      </c>
      <c r="H22" s="32">
        <f t="shared" si="2"/>
        <v>0.17778927401276079</v>
      </c>
      <c r="I22" s="32">
        <f t="shared" si="3"/>
        <v>0.24541248930066306</v>
      </c>
      <c r="J22" s="33">
        <f t="shared" si="4"/>
        <v>14.231470254545451</v>
      </c>
      <c r="K22" s="33">
        <f t="shared" si="5"/>
        <v>14.231470254545451</v>
      </c>
      <c r="L22" s="30">
        <v>29</v>
      </c>
      <c r="M22" s="34">
        <f t="shared" si="6"/>
        <v>3.4482758620689655E-2</v>
      </c>
      <c r="N22" s="30">
        <v>92</v>
      </c>
      <c r="O22" s="35">
        <f t="shared" ref="O22:P22" si="13">D22/7</f>
        <v>0.14285714285714285</v>
      </c>
      <c r="P22" s="35">
        <f t="shared" si="13"/>
        <v>0</v>
      </c>
      <c r="Q22" s="30">
        <f t="shared" si="8"/>
        <v>644</v>
      </c>
      <c r="R22" s="30"/>
      <c r="S22" s="36">
        <v>0.16304347826086901</v>
      </c>
      <c r="T22" s="29">
        <v>243</v>
      </c>
      <c r="U22" s="37">
        <v>103</v>
      </c>
      <c r="V22" s="38" t="s">
        <v>323</v>
      </c>
      <c r="W22" s="29">
        <v>1</v>
      </c>
      <c r="X22" s="39">
        <f t="shared" si="9"/>
        <v>1</v>
      </c>
      <c r="Y22" s="40">
        <f t="shared" si="10"/>
        <v>10.309999999999999</v>
      </c>
      <c r="Z22" s="29">
        <v>0</v>
      </c>
      <c r="AA22" s="29" t="s">
        <v>109</v>
      </c>
      <c r="AB22" s="41">
        <f t="shared" si="11"/>
        <v>-0.48</v>
      </c>
      <c r="AC22" s="42">
        <v>0.84635416666666663</v>
      </c>
      <c r="AD22" s="40">
        <f t="shared" si="12"/>
        <v>-0.81249999999999989</v>
      </c>
      <c r="AE22" s="40">
        <v>-12.06</v>
      </c>
      <c r="AF22" s="40">
        <v>-11.877529745454547</v>
      </c>
      <c r="AG22" s="40">
        <v>0</v>
      </c>
    </row>
    <row r="23" spans="1:33" ht="15.75" customHeight="1" x14ac:dyDescent="0.2">
      <c r="A23" s="29" t="s">
        <v>53</v>
      </c>
      <c r="B23" s="29" t="s">
        <v>324</v>
      </c>
      <c r="C23" s="16">
        <f t="shared" si="1"/>
        <v>49.99</v>
      </c>
      <c r="D23" s="30">
        <v>1</v>
      </c>
      <c r="E23" s="30">
        <v>0</v>
      </c>
      <c r="F23" s="33">
        <v>49.99</v>
      </c>
      <c r="G23" s="31">
        <v>-9.52</v>
      </c>
      <c r="H23" s="32">
        <f t="shared" si="2"/>
        <v>0.19043808761752348</v>
      </c>
      <c r="I23" s="32">
        <f t="shared" si="3"/>
        <v>0.16446229755041927</v>
      </c>
      <c r="J23" s="33">
        <f t="shared" si="4"/>
        <v>8.2214702545454603</v>
      </c>
      <c r="K23" s="33">
        <f t="shared" si="5"/>
        <v>8.2214702545454603</v>
      </c>
      <c r="L23" s="30">
        <v>0</v>
      </c>
      <c r="M23" s="34" t="str">
        <f t="shared" si="6"/>
        <v>-</v>
      </c>
      <c r="N23" s="30">
        <v>95</v>
      </c>
      <c r="O23" s="35">
        <f t="shared" ref="O23:P23" si="14">D23/7</f>
        <v>0.14285714285714285</v>
      </c>
      <c r="P23" s="35">
        <f t="shared" si="14"/>
        <v>0</v>
      </c>
      <c r="Q23" s="30">
        <f t="shared" si="8"/>
        <v>665</v>
      </c>
      <c r="R23" s="30"/>
      <c r="S23" s="36">
        <v>7.7720207253885995E-2</v>
      </c>
      <c r="T23" s="29">
        <v>243</v>
      </c>
      <c r="U23" s="37" t="s">
        <v>33</v>
      </c>
      <c r="V23" s="38" t="s">
        <v>325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109</v>
      </c>
      <c r="AB23" s="41">
        <f t="shared" si="11"/>
        <v>-0.48</v>
      </c>
      <c r="AC23" s="42">
        <v>0.84635416666666663</v>
      </c>
      <c r="AD23" s="40">
        <f t="shared" si="12"/>
        <v>-0.81249999999999989</v>
      </c>
      <c r="AE23" s="40">
        <v>-12.06</v>
      </c>
      <c r="AF23" s="40">
        <v>-11.877529745454547</v>
      </c>
      <c r="AG23" s="40">
        <v>0</v>
      </c>
    </row>
    <row r="24" spans="1:33" ht="15.75" customHeight="1" x14ac:dyDescent="0.2">
      <c r="A24" s="29" t="s">
        <v>54</v>
      </c>
      <c r="B24" s="29" t="s">
        <v>326</v>
      </c>
      <c r="C24" s="16">
        <f t="shared" si="1"/>
        <v>35.590000000000003</v>
      </c>
      <c r="D24" s="30">
        <v>5</v>
      </c>
      <c r="E24" s="30">
        <v>0</v>
      </c>
      <c r="F24" s="33">
        <v>177.95000000000002</v>
      </c>
      <c r="G24" s="33">
        <v>-26.5</v>
      </c>
      <c r="H24" s="32">
        <f t="shared" si="2"/>
        <v>0.1489182354593987</v>
      </c>
      <c r="I24" s="32">
        <f t="shared" si="3"/>
        <v>-2.4403757950394574E-2</v>
      </c>
      <c r="J24" s="33">
        <f t="shared" si="4"/>
        <v>-4.3426487272727146</v>
      </c>
      <c r="K24" s="33">
        <f t="shared" si="5"/>
        <v>-0.86852974545454287</v>
      </c>
      <c r="L24" s="30">
        <v>17</v>
      </c>
      <c r="M24" s="34">
        <f t="shared" si="6"/>
        <v>0.29411764705882354</v>
      </c>
      <c r="N24" s="30">
        <v>86</v>
      </c>
      <c r="O24" s="35">
        <f t="shared" ref="O24:P24" si="15">D24/7</f>
        <v>0.7142857142857143</v>
      </c>
      <c r="P24" s="35">
        <f t="shared" si="15"/>
        <v>0</v>
      </c>
      <c r="Q24" s="30">
        <f t="shared" si="8"/>
        <v>120</v>
      </c>
      <c r="R24" s="30"/>
      <c r="S24" s="36">
        <v>0.14136125654450199</v>
      </c>
      <c r="T24" s="29">
        <v>243</v>
      </c>
      <c r="U24" s="37">
        <v>103</v>
      </c>
      <c r="V24" s="38" t="s">
        <v>327</v>
      </c>
      <c r="W24" s="29">
        <v>2</v>
      </c>
      <c r="X24" s="39">
        <f t="shared" si="9"/>
        <v>0.4</v>
      </c>
      <c r="Y24" s="40">
        <f t="shared" si="10"/>
        <v>5.3</v>
      </c>
      <c r="Z24" s="29">
        <v>3</v>
      </c>
      <c r="AA24" s="29" t="s">
        <v>109</v>
      </c>
      <c r="AB24" s="41">
        <f t="shared" si="11"/>
        <v>-0.48</v>
      </c>
      <c r="AC24" s="42">
        <v>0.84635416666666663</v>
      </c>
      <c r="AD24" s="40">
        <f t="shared" si="12"/>
        <v>-4.0624999999999991</v>
      </c>
      <c r="AE24" s="40">
        <v>-12.06</v>
      </c>
      <c r="AF24" s="40">
        <v>-11.877529745454547</v>
      </c>
      <c r="AG24" s="40">
        <v>-5.35</v>
      </c>
    </row>
    <row r="25" spans="1:33" ht="15.75" customHeight="1" x14ac:dyDescent="0.2">
      <c r="A25" s="29" t="s">
        <v>56</v>
      </c>
      <c r="B25" s="15" t="s">
        <v>328</v>
      </c>
      <c r="C25" s="16">
        <f t="shared" si="1"/>
        <v>36.74</v>
      </c>
      <c r="D25" s="30">
        <v>12</v>
      </c>
      <c r="E25" s="30">
        <v>0</v>
      </c>
      <c r="F25" s="33">
        <v>440.88</v>
      </c>
      <c r="G25" s="33">
        <v>-28.96</v>
      </c>
      <c r="H25" s="32">
        <f t="shared" si="2"/>
        <v>6.568680820177826E-2</v>
      </c>
      <c r="I25" s="32">
        <f t="shared" si="3"/>
        <v>8.7842496824532768E-2</v>
      </c>
      <c r="J25" s="33">
        <f t="shared" si="4"/>
        <v>38.728000000000009</v>
      </c>
      <c r="K25" s="33">
        <f t="shared" si="5"/>
        <v>3.2273333333333341</v>
      </c>
      <c r="L25" s="30">
        <v>32</v>
      </c>
      <c r="M25" s="34">
        <f t="shared" si="6"/>
        <v>0.375</v>
      </c>
      <c r="N25" s="30">
        <v>75</v>
      </c>
      <c r="O25" s="35">
        <f t="shared" ref="O25:P25" si="16">D25/7</f>
        <v>1.7142857142857142</v>
      </c>
      <c r="P25" s="35">
        <f t="shared" si="16"/>
        <v>0</v>
      </c>
      <c r="Q25" s="30">
        <f t="shared" si="8"/>
        <v>43</v>
      </c>
      <c r="R25" s="30"/>
      <c r="S25" s="36">
        <v>0.2983425414364641</v>
      </c>
      <c r="T25" s="29">
        <v>243</v>
      </c>
      <c r="U25" s="37">
        <v>103</v>
      </c>
      <c r="V25" s="38" t="s">
        <v>329</v>
      </c>
      <c r="W25" s="15">
        <v>5</v>
      </c>
      <c r="X25" s="39">
        <f t="shared" si="9"/>
        <v>0.41666666666666669</v>
      </c>
      <c r="Y25" s="40">
        <f t="shared" si="10"/>
        <v>4.137142857142857</v>
      </c>
      <c r="Z25" s="15">
        <v>2</v>
      </c>
      <c r="AA25" s="29" t="s">
        <v>109</v>
      </c>
      <c r="AB25" s="41">
        <f t="shared" si="11"/>
        <v>-0.48</v>
      </c>
      <c r="AC25" s="42">
        <v>0.84635416666666663</v>
      </c>
      <c r="AD25" s="40">
        <f t="shared" si="12"/>
        <v>-9.7499999999999982</v>
      </c>
      <c r="AE25" s="40">
        <v>-12.06</v>
      </c>
      <c r="AF25" s="40">
        <v>-11.88</v>
      </c>
      <c r="AG25" s="40">
        <v>-10.029999999999999</v>
      </c>
    </row>
    <row r="26" spans="1:33" ht="15.75" customHeight="1" x14ac:dyDescent="0.2">
      <c r="A26" s="15" t="s">
        <v>57</v>
      </c>
      <c r="B26" s="15" t="s">
        <v>330</v>
      </c>
      <c r="C26" s="16">
        <f t="shared" si="1"/>
        <v>34.123333333333335</v>
      </c>
      <c r="D26" s="17">
        <v>15</v>
      </c>
      <c r="E26" s="17">
        <v>0</v>
      </c>
      <c r="F26" s="18">
        <v>511.85</v>
      </c>
      <c r="G26" s="18">
        <v>-35.979999999999997</v>
      </c>
      <c r="H26" s="32">
        <f t="shared" si="2"/>
        <v>7.0294031454527686E-2</v>
      </c>
      <c r="I26" s="32">
        <f t="shared" si="3"/>
        <v>4.2600371202500632E-2</v>
      </c>
      <c r="J26" s="33">
        <f t="shared" si="4"/>
        <v>21.80499999999995</v>
      </c>
      <c r="K26" s="33">
        <f t="shared" si="5"/>
        <v>1.4536666666666633</v>
      </c>
      <c r="L26" s="17">
        <v>33</v>
      </c>
      <c r="M26" s="34">
        <f t="shared" si="6"/>
        <v>0.45454545454545453</v>
      </c>
      <c r="N26" s="17">
        <v>62</v>
      </c>
      <c r="O26" s="35">
        <f t="shared" ref="O26:P26" si="17">D26/7</f>
        <v>2.1428571428571428</v>
      </c>
      <c r="P26" s="35">
        <f t="shared" si="17"/>
        <v>0</v>
      </c>
      <c r="Q26" s="30">
        <f t="shared" si="8"/>
        <v>28</v>
      </c>
      <c r="R26" s="30"/>
      <c r="S26" s="22">
        <v>0.70886075949367089</v>
      </c>
      <c r="T26" s="29">
        <v>243</v>
      </c>
      <c r="U26" s="37">
        <v>103</v>
      </c>
      <c r="V26" s="38" t="s">
        <v>329</v>
      </c>
      <c r="W26" s="15">
        <v>1</v>
      </c>
      <c r="X26" s="39">
        <f t="shared" si="9"/>
        <v>6.6666666666666666E-2</v>
      </c>
      <c r="Y26" s="40">
        <f t="shared" si="10"/>
        <v>35.979999999999997</v>
      </c>
      <c r="Z26" s="15">
        <v>0</v>
      </c>
      <c r="AA26" s="29" t="s">
        <v>109</v>
      </c>
      <c r="AB26" s="41">
        <f t="shared" si="11"/>
        <v>-0.48</v>
      </c>
      <c r="AC26" s="42">
        <v>0.84635416666666663</v>
      </c>
      <c r="AD26" s="40">
        <f t="shared" si="12"/>
        <v>-12.187499999999998</v>
      </c>
      <c r="AE26" s="26">
        <v>-12.46</v>
      </c>
      <c r="AF26" s="40">
        <v>-11.88</v>
      </c>
      <c r="AG26" s="26">
        <v>0</v>
      </c>
    </row>
    <row r="27" spans="1:33" ht="15.75" customHeight="1" x14ac:dyDescent="0.2">
      <c r="A27" s="15" t="s">
        <v>58</v>
      </c>
      <c r="B27" s="15" t="s">
        <v>146</v>
      </c>
      <c r="C27" s="16">
        <f t="shared" si="1"/>
        <v>43.626363636363635</v>
      </c>
      <c r="D27" s="17">
        <v>11</v>
      </c>
      <c r="E27" s="17">
        <v>0</v>
      </c>
      <c r="F27" s="18">
        <v>479.89</v>
      </c>
      <c r="G27" s="18">
        <v>-5.2</v>
      </c>
      <c r="H27" s="32">
        <f t="shared" si="2"/>
        <v>1.0835816541290713E-2</v>
      </c>
      <c r="I27" s="32">
        <f t="shared" si="3"/>
        <v>0.2626206005542937</v>
      </c>
      <c r="J27" s="33">
        <f t="shared" si="4"/>
        <v>126.029</v>
      </c>
      <c r="K27" s="33">
        <f t="shared" si="5"/>
        <v>11.457181818181818</v>
      </c>
      <c r="L27" s="17">
        <v>43</v>
      </c>
      <c r="M27" s="34">
        <f t="shared" si="6"/>
        <v>0.2558139534883721</v>
      </c>
      <c r="N27" s="17">
        <v>48</v>
      </c>
      <c r="O27" s="35">
        <f t="shared" ref="O27:P27" si="18">D27/7</f>
        <v>1.5714285714285714</v>
      </c>
      <c r="P27" s="35">
        <f t="shared" si="18"/>
        <v>0</v>
      </c>
      <c r="Q27" s="30">
        <f t="shared" si="8"/>
        <v>30</v>
      </c>
      <c r="R27" s="30"/>
      <c r="S27" s="22">
        <v>0.68799999999999994</v>
      </c>
      <c r="T27" s="29">
        <v>243</v>
      </c>
      <c r="U27" s="37">
        <v>103</v>
      </c>
      <c r="V27" s="38" t="s">
        <v>331</v>
      </c>
      <c r="W27" s="15">
        <v>0</v>
      </c>
      <c r="X27" s="39">
        <f t="shared" si="9"/>
        <v>0</v>
      </c>
      <c r="Y27" s="40">
        <f t="shared" si="10"/>
        <v>5.2</v>
      </c>
      <c r="Z27" s="15">
        <v>1</v>
      </c>
      <c r="AA27" s="29" t="s">
        <v>109</v>
      </c>
      <c r="AB27" s="41">
        <f t="shared" si="11"/>
        <v>-0.48</v>
      </c>
      <c r="AC27" s="42">
        <v>0.84635416666666663</v>
      </c>
      <c r="AD27" s="40">
        <f t="shared" si="12"/>
        <v>-8.9374999999999982</v>
      </c>
      <c r="AE27" s="26">
        <v>-12.46</v>
      </c>
      <c r="AF27" s="40">
        <v>-11.88</v>
      </c>
      <c r="AG27" s="26">
        <v>0</v>
      </c>
    </row>
    <row r="28" spans="1:33" ht="15.75" customHeight="1" x14ac:dyDescent="0.2">
      <c r="A28" s="15" t="s">
        <v>59</v>
      </c>
      <c r="B28" s="15" t="s">
        <v>157</v>
      </c>
      <c r="C28" s="16">
        <f t="shared" si="1"/>
        <v>43.02225806451613</v>
      </c>
      <c r="D28" s="17">
        <v>31</v>
      </c>
      <c r="E28" s="17">
        <v>0</v>
      </c>
      <c r="F28" s="18">
        <v>1333.69</v>
      </c>
      <c r="G28" s="18">
        <v>0</v>
      </c>
      <c r="H28" s="32">
        <f t="shared" si="2"/>
        <v>0</v>
      </c>
      <c r="I28" s="32">
        <f t="shared" si="3"/>
        <v>0.26541818405394846</v>
      </c>
      <c r="J28" s="33">
        <f t="shared" si="4"/>
        <v>353.98557789091052</v>
      </c>
      <c r="K28" s="33">
        <f t="shared" si="5"/>
        <v>11.418889609384211</v>
      </c>
      <c r="L28" s="17">
        <v>67</v>
      </c>
      <c r="M28" s="34">
        <f t="shared" si="6"/>
        <v>0.46268656716417911</v>
      </c>
      <c r="N28" s="17">
        <v>23</v>
      </c>
      <c r="O28" s="35">
        <f t="shared" ref="O28:P28" si="19">D28/7</f>
        <v>4.4285714285714288</v>
      </c>
      <c r="P28" s="35">
        <f t="shared" si="19"/>
        <v>0</v>
      </c>
      <c r="Q28" s="30">
        <f t="shared" si="8"/>
        <v>5</v>
      </c>
      <c r="R28" s="30"/>
      <c r="S28" s="22">
        <v>1.127753303964758</v>
      </c>
      <c r="T28" s="29">
        <v>243</v>
      </c>
      <c r="U28" s="37">
        <v>103</v>
      </c>
      <c r="V28" s="38" t="s">
        <v>332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109</v>
      </c>
      <c r="AB28" s="41">
        <f t="shared" si="11"/>
        <v>-0.48</v>
      </c>
      <c r="AC28" s="42">
        <v>0.84635416666666663</v>
      </c>
      <c r="AD28" s="40">
        <f t="shared" si="12"/>
        <v>-25.187499999999996</v>
      </c>
      <c r="AE28" s="26">
        <v>-12.46</v>
      </c>
      <c r="AF28" s="26">
        <v>-11.877529745454501</v>
      </c>
      <c r="AG28" s="26">
        <v>0</v>
      </c>
    </row>
    <row r="29" spans="1:33" ht="15.75" customHeight="1" x14ac:dyDescent="0.2">
      <c r="A29" s="29" t="s">
        <v>60</v>
      </c>
      <c r="B29" s="15" t="s">
        <v>333</v>
      </c>
      <c r="C29" s="16">
        <f t="shared" si="1"/>
        <v>53.156666666666666</v>
      </c>
      <c r="D29" s="30">
        <v>6</v>
      </c>
      <c r="E29" s="30">
        <v>0</v>
      </c>
      <c r="F29" s="33">
        <v>318.94</v>
      </c>
      <c r="G29" s="33">
        <v>0</v>
      </c>
      <c r="H29" s="32">
        <f t="shared" si="2"/>
        <v>0</v>
      </c>
      <c r="I29" s="32">
        <f t="shared" si="3"/>
        <v>0.37686969814784282</v>
      </c>
      <c r="J29" s="33">
        <f t="shared" si="4"/>
        <v>120.19882152727298</v>
      </c>
      <c r="K29" s="33">
        <f t="shared" si="5"/>
        <v>20.033136921212165</v>
      </c>
      <c r="L29" s="30">
        <v>50</v>
      </c>
      <c r="M29" s="34">
        <f t="shared" si="6"/>
        <v>0.12</v>
      </c>
      <c r="N29" s="17">
        <v>10</v>
      </c>
      <c r="O29" s="35">
        <f t="shared" ref="O29:P29" si="20">D29/7</f>
        <v>0.8571428571428571</v>
      </c>
      <c r="P29" s="35">
        <f t="shared" si="20"/>
        <v>0</v>
      </c>
      <c r="Q29" s="30">
        <f t="shared" si="8"/>
        <v>11</v>
      </c>
      <c r="R29" s="30"/>
      <c r="S29" s="22">
        <v>1.7171717171717169</v>
      </c>
      <c r="T29" s="29">
        <v>243</v>
      </c>
      <c r="U29" s="37">
        <v>103</v>
      </c>
      <c r="V29" s="38" t="s">
        <v>332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109</v>
      </c>
      <c r="AB29" s="41">
        <f t="shared" si="11"/>
        <v>-0.48</v>
      </c>
      <c r="AC29" s="42">
        <v>0.84635416666666663</v>
      </c>
      <c r="AD29" s="40">
        <f t="shared" si="12"/>
        <v>-4.8749999999999991</v>
      </c>
      <c r="AE29" s="40">
        <v>-12.46</v>
      </c>
      <c r="AF29" s="26">
        <v>-11.877529745454501</v>
      </c>
      <c r="AG29" s="40">
        <v>0</v>
      </c>
    </row>
    <row r="30" spans="1:33" ht="15.75" customHeight="1" x14ac:dyDescent="0.2">
      <c r="A30" s="15" t="s">
        <v>61</v>
      </c>
      <c r="B30" s="15" t="s">
        <v>148</v>
      </c>
      <c r="C30" s="16">
        <f t="shared" si="1"/>
        <v>53.656666666666666</v>
      </c>
      <c r="D30" s="17">
        <v>3</v>
      </c>
      <c r="E30" s="17">
        <v>0</v>
      </c>
      <c r="F30" s="18">
        <v>160.97</v>
      </c>
      <c r="G30" s="18">
        <v>0</v>
      </c>
      <c r="H30" s="32">
        <f t="shared" si="2"/>
        <v>0</v>
      </c>
      <c r="I30" s="32">
        <f t="shared" si="3"/>
        <v>0.35099033831272902</v>
      </c>
      <c r="J30" s="33">
        <f t="shared" si="4"/>
        <v>56.498914758199994</v>
      </c>
      <c r="K30" s="33">
        <f t="shared" si="5"/>
        <v>18.832971586066666</v>
      </c>
      <c r="L30" s="17">
        <v>37</v>
      </c>
      <c r="M30" s="34">
        <f t="shared" si="6"/>
        <v>8.1081081081081086E-2</v>
      </c>
      <c r="N30" s="17">
        <v>108</v>
      </c>
      <c r="O30" s="35">
        <f t="shared" ref="O30:P30" si="21">D30/7</f>
        <v>0.42857142857142855</v>
      </c>
      <c r="P30" s="35">
        <f t="shared" si="21"/>
        <v>0</v>
      </c>
      <c r="Q30" s="30">
        <f t="shared" si="8"/>
        <v>252</v>
      </c>
      <c r="R30" s="30"/>
      <c r="S30" s="22">
        <v>2.2193548387096769</v>
      </c>
      <c r="T30" s="29">
        <v>243</v>
      </c>
      <c r="U30" s="37">
        <v>103</v>
      </c>
      <c r="V30" s="38" t="s">
        <v>332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109</v>
      </c>
      <c r="AB30" s="41">
        <f t="shared" si="11"/>
        <v>-0.48</v>
      </c>
      <c r="AC30" s="42">
        <v>0.84635416666666663</v>
      </c>
      <c r="AD30" s="40">
        <f t="shared" si="12"/>
        <v>-2.4374999999999996</v>
      </c>
      <c r="AE30" s="26">
        <v>-12.46</v>
      </c>
      <c r="AF30" s="26">
        <v>-13.502695080600001</v>
      </c>
      <c r="AG30" s="26">
        <v>0</v>
      </c>
    </row>
    <row r="31" spans="1:33" ht="15.75" customHeight="1" x14ac:dyDescent="0.2">
      <c r="A31" s="15" t="s">
        <v>62</v>
      </c>
      <c r="B31" s="15" t="s">
        <v>334</v>
      </c>
      <c r="C31" s="16">
        <f t="shared" si="1"/>
        <v>51.49</v>
      </c>
      <c r="D31" s="17">
        <v>2</v>
      </c>
      <c r="E31" s="17">
        <v>0</v>
      </c>
      <c r="F31" s="18">
        <v>102.98</v>
      </c>
      <c r="G31" s="43">
        <v>0</v>
      </c>
      <c r="H31" s="32">
        <f t="shared" si="2"/>
        <v>0</v>
      </c>
      <c r="I31" s="32">
        <f t="shared" si="3"/>
        <v>0.32999232704214404</v>
      </c>
      <c r="J31" s="33">
        <f t="shared" si="4"/>
        <v>33.982609838799995</v>
      </c>
      <c r="K31" s="33">
        <f t="shared" si="5"/>
        <v>16.991304919399997</v>
      </c>
      <c r="L31" s="17">
        <v>41</v>
      </c>
      <c r="M31" s="34">
        <f t="shared" si="6"/>
        <v>4.878048780487805E-2</v>
      </c>
      <c r="N31" s="17">
        <v>104</v>
      </c>
      <c r="O31" s="35">
        <f t="shared" ref="O31:P31" si="22">D31/7</f>
        <v>0.2857142857142857</v>
      </c>
      <c r="P31" s="35">
        <f t="shared" si="22"/>
        <v>0</v>
      </c>
      <c r="Q31" s="30">
        <f t="shared" si="8"/>
        <v>364</v>
      </c>
      <c r="R31" s="30"/>
      <c r="S31" s="22">
        <v>1.3740458015267101</v>
      </c>
      <c r="T31" s="15">
        <v>122</v>
      </c>
      <c r="U31" s="23" t="s">
        <v>33</v>
      </c>
      <c r="V31" s="1" t="s">
        <v>335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109</v>
      </c>
      <c r="AB31" s="41">
        <f t="shared" si="11"/>
        <v>-0.48</v>
      </c>
      <c r="AC31" s="28">
        <v>0.84635416666666663</v>
      </c>
      <c r="AD31" s="40">
        <f t="shared" si="12"/>
        <v>-1.6249999999999998</v>
      </c>
      <c r="AE31" s="44">
        <v>-12.46</v>
      </c>
      <c r="AF31" s="44">
        <v>-13.502695080600002</v>
      </c>
      <c r="AG31" s="26">
        <v>0</v>
      </c>
    </row>
    <row r="32" spans="1:33" ht="15.75" customHeight="1" x14ac:dyDescent="0.2">
      <c r="A32" s="15" t="s">
        <v>63</v>
      </c>
      <c r="B32" s="46" t="s">
        <v>336</v>
      </c>
      <c r="C32" s="16">
        <f t="shared" si="1"/>
        <v>52.49</v>
      </c>
      <c r="D32" s="17">
        <v>2</v>
      </c>
      <c r="E32" s="17">
        <v>0</v>
      </c>
      <c r="F32" s="18">
        <v>104.98</v>
      </c>
      <c r="G32" s="18">
        <v>-11.67</v>
      </c>
      <c r="H32" s="32">
        <f t="shared" si="2"/>
        <v>0.11116403124404647</v>
      </c>
      <c r="I32" s="32">
        <f t="shared" si="3"/>
        <v>0.48597828157744333</v>
      </c>
      <c r="J32" s="33">
        <f t="shared" si="4"/>
        <v>51.018000000000001</v>
      </c>
      <c r="K32" s="33">
        <f t="shared" si="5"/>
        <v>25.509</v>
      </c>
      <c r="L32" s="17">
        <v>35</v>
      </c>
      <c r="M32" s="34">
        <f t="shared" si="6"/>
        <v>5.7142857142857141E-2</v>
      </c>
      <c r="N32" s="17">
        <v>102</v>
      </c>
      <c r="O32" s="35">
        <f t="shared" ref="O32:P32" si="23">D32/7</f>
        <v>0.2857142857142857</v>
      </c>
      <c r="P32" s="35">
        <f t="shared" si="23"/>
        <v>0</v>
      </c>
      <c r="Q32" s="30">
        <f t="shared" si="8"/>
        <v>357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1.107142857142857</v>
      </c>
      <c r="T32" s="15">
        <f ca="1">IFERROR(__xludf.DUMMYFUNCTION("IFERROR(VLOOKUP($B$2,IMPORTRANGE(""https://docs.google.com/spreadsheets/d/1KiWZV1ko8G7lnRucBRBd29jj3Be6ltMfljMDqzOkQmI/edit#gid=1381463014"",""Lookup!A:D""),4,FALSE),"""")"),122)</f>
        <v>122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122 At Factory 50-75 days from Earliest Arrival")</f>
        <v>No Transit, But 122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109</v>
      </c>
      <c r="AB32" s="41">
        <f t="shared" si="11"/>
        <v>-0.48</v>
      </c>
      <c r="AC32" s="28">
        <v>0.84635416666666663</v>
      </c>
      <c r="AD32" s="40">
        <f t="shared" si="12"/>
        <v>-1.6249999999999998</v>
      </c>
      <c r="AE32" s="26">
        <v>-12.46</v>
      </c>
      <c r="AF32" s="26">
        <v>0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R223" s="15"/>
      <c r="S223" s="22"/>
    </row>
    <row r="224" spans="1:33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5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5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Info!B1:BJ5000""),3,FALSE),"""")"),"Power Tool Organizer for Garage - Fully Assembled Wood Tool Chest and 4 Drill Charging Station - Power Strip Included - Great Workshop Organization and Storage Gift for Men")</f>
        <v>Power Tool Organizer for Garage - Fully Assembled Wood Tool Chest and 4 Drill Charging Station - Power Strip Included - Great Workshop Organization and Storage Gift for Men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Info!B1:BJ5000""),2,FALSE),"""")"),"B08Q2J224T")</f>
        <v>B08Q2J224T</v>
      </c>
      <c r="B2" s="3" t="s">
        <v>337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27" customHeight="1" x14ac:dyDescent="0.2">
      <c r="A3" s="56" t="s">
        <v>31</v>
      </c>
      <c r="B3" s="57"/>
      <c r="C3" s="4">
        <f>((AE32+AF32)/0.85)*-1</f>
        <v>16</v>
      </c>
      <c r="D3" s="5">
        <f>SUM(D4:D99692)</f>
        <v>132</v>
      </c>
      <c r="E3" s="5"/>
      <c r="F3" s="6">
        <f t="shared" ref="F3:G3" si="0">SUM(F4:F99692)</f>
        <v>5296.69</v>
      </c>
      <c r="G3" s="6">
        <f t="shared" si="0"/>
        <v>-127.14999999999999</v>
      </c>
      <c r="H3" s="7">
        <f>G3/F3*-1</f>
        <v>2.4005558188226986E-2</v>
      </c>
      <c r="I3" s="8">
        <f>J3/F3</f>
        <v>0.10815226613568442</v>
      </c>
      <c r="J3" s="6">
        <f>SUM(J4:J99692)</f>
        <v>572.84902651821824</v>
      </c>
      <c r="K3" s="6">
        <f>J3/D3</f>
        <v>4.339765352410744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10</v>
      </c>
      <c r="X3" s="7">
        <f>W3/D3</f>
        <v>7.575757575757576E-2</v>
      </c>
      <c r="Y3" s="6"/>
      <c r="Z3" s="5"/>
      <c r="AA3" s="5"/>
      <c r="AB3" s="5"/>
      <c r="AC3" s="5"/>
      <c r="AD3" s="6">
        <f>SUM(AD4:AD99692)</f>
        <v>-137.27999999999997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Info!B2:BZ3000""),37,FALSE)),"""")*-1"),0)</f>
        <v>0</v>
      </c>
      <c r="AG3" s="6">
        <f>SUM(AG4:AG99692)</f>
        <v>-13.6</v>
      </c>
    </row>
    <row r="4" spans="1:33" ht="15.75" hidden="1" customHeight="1" x14ac:dyDescent="0.2">
      <c r="A4" s="15"/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/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/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/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/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/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/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/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/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/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/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/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/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/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/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/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/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customHeight="1" x14ac:dyDescent="0.2">
      <c r="A21" s="29" t="s">
        <v>51</v>
      </c>
      <c r="B21" s="29" t="s">
        <v>338</v>
      </c>
      <c r="C21" s="16">
        <f t="shared" ref="C21:C32" si="1">IFERROR(F21/D21," - ")</f>
        <v>57.99</v>
      </c>
      <c r="D21" s="30">
        <v>1</v>
      </c>
      <c r="E21" s="30">
        <v>0</v>
      </c>
      <c r="F21" s="33">
        <v>57.99</v>
      </c>
      <c r="G21" s="31">
        <v>-67.650000000000006</v>
      </c>
      <c r="H21" s="32">
        <f t="shared" ref="H21:H32" si="2">G21/F21*-1</f>
        <v>1.1665804449042938</v>
      </c>
      <c r="I21" s="32">
        <f t="shared" ref="I21:I32" si="3">J21/F21</f>
        <v>-0.81735538227594107</v>
      </c>
      <c r="J21" s="33">
        <f t="shared" ref="J21:J32" si="4">F21*0.85+G21+AF21*D21+D21*AE21+AG21+AD21</f>
        <v>-47.398438618181821</v>
      </c>
      <c r="K21" s="33">
        <f t="shared" ref="K21:K32" si="5">J21/D21</f>
        <v>-47.398438618181821</v>
      </c>
      <c r="L21" s="30">
        <v>16</v>
      </c>
      <c r="M21" s="34">
        <f t="shared" ref="M21:M32" si="6">IFERROR(D21/L21,"-")</f>
        <v>6.25E-2</v>
      </c>
      <c r="N21" s="30">
        <v>119</v>
      </c>
      <c r="O21" s="35">
        <f t="shared" ref="O21:P21" si="7">D21/7</f>
        <v>0.14285714285714285</v>
      </c>
      <c r="P21" s="35">
        <f t="shared" si="7"/>
        <v>0</v>
      </c>
      <c r="Q21" s="30">
        <f t="shared" ref="Q21:Q32" si="8">ROUNDDOWN(N21/(O21+P21),0)</f>
        <v>833</v>
      </c>
      <c r="R21" s="30"/>
      <c r="S21" s="36">
        <v>2.5210084033613401E-2</v>
      </c>
      <c r="T21" s="29">
        <v>140</v>
      </c>
      <c r="U21" s="37" t="s">
        <v>33</v>
      </c>
      <c r="V21" s="38" t="s">
        <v>33</v>
      </c>
      <c r="W21" s="29">
        <v>0</v>
      </c>
      <c r="X21" s="39">
        <f t="shared" ref="X21:X32" si="9">IFERROR(W21/D21,0)</f>
        <v>0</v>
      </c>
      <c r="Y21" s="40">
        <f t="shared" ref="Y21:Y32" si="10">IFERROR(G21/(W21+Z21)*-1,0)</f>
        <v>0</v>
      </c>
      <c r="Z21" s="29">
        <v>0</v>
      </c>
      <c r="AA21" s="29" t="s">
        <v>109</v>
      </c>
      <c r="AB21" s="41">
        <f t="shared" ref="AB21:AB32" si="11">IF(OR(AA21="UsLargeStandardSize",AA21="UsSmallStandardSize"),-0.69,-0.48)</f>
        <v>-0.48</v>
      </c>
      <c r="AC21" s="42">
        <v>1.0833333333333333</v>
      </c>
      <c r="AD21" s="40">
        <f t="shared" ref="AD21:AD32" si="12">IFERROR(AB21*AC21*D21*2,0)</f>
        <v>-1.0399999999999998</v>
      </c>
      <c r="AE21" s="40">
        <v>-13.2</v>
      </c>
      <c r="AF21" s="40">
        <v>-14.79993861818182</v>
      </c>
      <c r="AG21" s="40">
        <v>0</v>
      </c>
    </row>
    <row r="22" spans="1:33" ht="15.75" customHeight="1" x14ac:dyDescent="0.2">
      <c r="A22" s="29" t="s">
        <v>52</v>
      </c>
      <c r="B22" s="29" t="s">
        <v>339</v>
      </c>
      <c r="C22" s="16">
        <f t="shared" si="1"/>
        <v>44.656666666666666</v>
      </c>
      <c r="D22" s="30">
        <v>3</v>
      </c>
      <c r="E22" s="30">
        <v>0</v>
      </c>
      <c r="F22" s="31">
        <v>133.97</v>
      </c>
      <c r="G22" s="31">
        <v>-2.2799999999999998</v>
      </c>
      <c r="H22" s="32">
        <f t="shared" si="2"/>
        <v>1.7018735537806969E-2</v>
      </c>
      <c r="I22" s="32">
        <f t="shared" si="3"/>
        <v>0.18268779686089837</v>
      </c>
      <c r="J22" s="33">
        <f t="shared" si="4"/>
        <v>24.474684145454553</v>
      </c>
      <c r="K22" s="33">
        <f t="shared" si="5"/>
        <v>8.1582280484848511</v>
      </c>
      <c r="L22" s="30">
        <v>27</v>
      </c>
      <c r="M22" s="34">
        <f t="shared" si="6"/>
        <v>0.1111111111111111</v>
      </c>
      <c r="N22" s="30">
        <v>111</v>
      </c>
      <c r="O22" s="35">
        <f t="shared" ref="O22:P22" si="13">D22/7</f>
        <v>0.42857142857142855</v>
      </c>
      <c r="P22" s="35">
        <f t="shared" si="13"/>
        <v>0</v>
      </c>
      <c r="Q22" s="30">
        <f t="shared" si="8"/>
        <v>259</v>
      </c>
      <c r="R22" s="30"/>
      <c r="S22" s="36">
        <v>0.108108108108108</v>
      </c>
      <c r="T22" s="29">
        <v>220</v>
      </c>
      <c r="U22" s="37">
        <v>80</v>
      </c>
      <c r="V22" s="38" t="s">
        <v>340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109</v>
      </c>
      <c r="AB22" s="41">
        <f t="shared" si="11"/>
        <v>-0.48</v>
      </c>
      <c r="AC22" s="42">
        <v>1.0833333333333333</v>
      </c>
      <c r="AD22" s="40">
        <f t="shared" si="12"/>
        <v>-3.1199999999999992</v>
      </c>
      <c r="AE22" s="40">
        <v>-13.2</v>
      </c>
      <c r="AF22" s="40">
        <v>-14.79993861818182</v>
      </c>
      <c r="AG22" s="40">
        <v>0</v>
      </c>
    </row>
    <row r="23" spans="1:33" ht="15.75" customHeight="1" x14ac:dyDescent="0.2">
      <c r="A23" s="29" t="s">
        <v>53</v>
      </c>
      <c r="B23" s="29" t="s">
        <v>341</v>
      </c>
      <c r="C23" s="16">
        <f t="shared" si="1"/>
        <v>41.456666666666671</v>
      </c>
      <c r="D23" s="30">
        <v>15</v>
      </c>
      <c r="E23" s="30">
        <v>0</v>
      </c>
      <c r="F23" s="33">
        <v>621.85</v>
      </c>
      <c r="G23" s="31">
        <v>-17.39</v>
      </c>
      <c r="H23" s="32">
        <f t="shared" si="2"/>
        <v>2.7964943314304092E-2</v>
      </c>
      <c r="I23" s="32">
        <f t="shared" si="3"/>
        <v>0.12154606533291426</v>
      </c>
      <c r="J23" s="33">
        <f t="shared" si="4"/>
        <v>75.583420727272738</v>
      </c>
      <c r="K23" s="33">
        <f t="shared" si="5"/>
        <v>5.0388947151515158</v>
      </c>
      <c r="L23" s="30">
        <v>43</v>
      </c>
      <c r="M23" s="34">
        <f t="shared" si="6"/>
        <v>0.34883720930232559</v>
      </c>
      <c r="N23" s="30">
        <v>105</v>
      </c>
      <c r="O23" s="35">
        <f t="shared" ref="O23:P23" si="14">D23/7</f>
        <v>2.1428571428571428</v>
      </c>
      <c r="P23" s="35">
        <f t="shared" si="14"/>
        <v>0</v>
      </c>
      <c r="Q23" s="30">
        <f t="shared" si="8"/>
        <v>49</v>
      </c>
      <c r="R23" s="30"/>
      <c r="S23" s="36">
        <v>7.7586206896551699E-2</v>
      </c>
      <c r="T23" s="29">
        <v>220</v>
      </c>
      <c r="U23" s="37" t="s">
        <v>33</v>
      </c>
      <c r="V23" s="38" t="s">
        <v>342</v>
      </c>
      <c r="W23" s="29">
        <v>4</v>
      </c>
      <c r="X23" s="39">
        <f t="shared" si="9"/>
        <v>0.26666666666666666</v>
      </c>
      <c r="Y23" s="40">
        <f t="shared" si="10"/>
        <v>4.3475000000000001</v>
      </c>
      <c r="Z23" s="29">
        <v>0</v>
      </c>
      <c r="AA23" s="29" t="s">
        <v>109</v>
      </c>
      <c r="AB23" s="41">
        <f t="shared" si="11"/>
        <v>-0.48</v>
      </c>
      <c r="AC23" s="42">
        <v>1.0833333333333333</v>
      </c>
      <c r="AD23" s="40">
        <f t="shared" si="12"/>
        <v>-15.599999999999998</v>
      </c>
      <c r="AE23" s="40">
        <v>-13.2</v>
      </c>
      <c r="AF23" s="40">
        <v>-14.79993861818182</v>
      </c>
      <c r="AG23" s="40">
        <v>0</v>
      </c>
    </row>
    <row r="24" spans="1:33" ht="15.75" customHeight="1" x14ac:dyDescent="0.2">
      <c r="A24" s="29" t="s">
        <v>54</v>
      </c>
      <c r="B24" s="29" t="s">
        <v>343</v>
      </c>
      <c r="C24" s="16">
        <f t="shared" si="1"/>
        <v>36.836538461538467</v>
      </c>
      <c r="D24" s="30">
        <v>26</v>
      </c>
      <c r="E24" s="30">
        <v>0</v>
      </c>
      <c r="F24" s="33">
        <v>957.75000000000011</v>
      </c>
      <c r="G24" s="33">
        <v>-1.21</v>
      </c>
      <c r="H24" s="32">
        <f t="shared" si="2"/>
        <v>1.2633777081701904E-3</v>
      </c>
      <c r="I24" s="32">
        <f t="shared" si="3"/>
        <v>5.2298716708193971E-2</v>
      </c>
      <c r="J24" s="33">
        <f t="shared" si="4"/>
        <v>50.08909592727278</v>
      </c>
      <c r="K24" s="33">
        <f t="shared" si="5"/>
        <v>1.9265036895104914</v>
      </c>
      <c r="L24" s="30">
        <v>81</v>
      </c>
      <c r="M24" s="34">
        <f t="shared" si="6"/>
        <v>0.32098765432098764</v>
      </c>
      <c r="N24" s="30">
        <v>77</v>
      </c>
      <c r="O24" s="35">
        <f t="shared" ref="O24:P24" si="15">D24/7</f>
        <v>3.7142857142857144</v>
      </c>
      <c r="P24" s="35">
        <f t="shared" si="15"/>
        <v>0</v>
      </c>
      <c r="Q24" s="30">
        <f t="shared" si="8"/>
        <v>20</v>
      </c>
      <c r="R24" s="30"/>
      <c r="S24" s="36">
        <v>0.43062200956937702</v>
      </c>
      <c r="T24" s="29">
        <v>220</v>
      </c>
      <c r="U24" s="37">
        <v>80</v>
      </c>
      <c r="V24" s="38" t="s">
        <v>344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109</v>
      </c>
      <c r="AB24" s="41">
        <f t="shared" si="11"/>
        <v>-0.48</v>
      </c>
      <c r="AC24" s="42">
        <v>1.0833333333333333</v>
      </c>
      <c r="AD24" s="40">
        <f t="shared" si="12"/>
        <v>-27.039999999999996</v>
      </c>
      <c r="AE24" s="40">
        <v>-13.2</v>
      </c>
      <c r="AF24" s="40">
        <v>-14.79993861818182</v>
      </c>
      <c r="AG24" s="40">
        <v>-7.75</v>
      </c>
    </row>
    <row r="25" spans="1:33" ht="15.75" customHeight="1" x14ac:dyDescent="0.2">
      <c r="A25" s="29" t="s">
        <v>56</v>
      </c>
      <c r="B25" s="15" t="s">
        <v>345</v>
      </c>
      <c r="C25" s="16">
        <f t="shared" si="1"/>
        <v>39.51</v>
      </c>
      <c r="D25" s="30">
        <v>25</v>
      </c>
      <c r="E25" s="30">
        <v>0</v>
      </c>
      <c r="F25" s="33">
        <v>987.75</v>
      </c>
      <c r="G25" s="33">
        <v>0</v>
      </c>
      <c r="H25" s="32">
        <f t="shared" si="2"/>
        <v>0</v>
      </c>
      <c r="I25" s="32">
        <f t="shared" si="3"/>
        <v>0.10907365223993924</v>
      </c>
      <c r="J25" s="33">
        <f t="shared" si="4"/>
        <v>107.73749999999998</v>
      </c>
      <c r="K25" s="33">
        <f t="shared" si="5"/>
        <v>4.309499999999999</v>
      </c>
      <c r="L25" s="30">
        <v>81</v>
      </c>
      <c r="M25" s="34">
        <f t="shared" si="6"/>
        <v>0.30864197530864196</v>
      </c>
      <c r="N25" s="30">
        <v>51</v>
      </c>
      <c r="O25" s="35">
        <f t="shared" ref="O25:P25" si="16">D25/7</f>
        <v>3.5714285714285716</v>
      </c>
      <c r="P25" s="35">
        <f t="shared" si="16"/>
        <v>0</v>
      </c>
      <c r="Q25" s="30">
        <f t="shared" si="8"/>
        <v>14</v>
      </c>
      <c r="R25" s="30"/>
      <c r="S25" s="36">
        <v>0.93956043956043955</v>
      </c>
      <c r="T25" s="29">
        <v>220</v>
      </c>
      <c r="U25" s="37">
        <v>80</v>
      </c>
      <c r="V25" s="38" t="s">
        <v>346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109</v>
      </c>
      <c r="AB25" s="41">
        <f t="shared" si="11"/>
        <v>-0.48</v>
      </c>
      <c r="AC25" s="42">
        <v>1.0833333333333333</v>
      </c>
      <c r="AD25" s="40">
        <f t="shared" si="12"/>
        <v>-25.999999999999996</v>
      </c>
      <c r="AE25" s="40">
        <v>-13.2</v>
      </c>
      <c r="AF25" s="40">
        <v>-14.8</v>
      </c>
      <c r="AG25" s="40">
        <v>-5.85</v>
      </c>
    </row>
    <row r="26" spans="1:33" ht="15.75" customHeight="1" x14ac:dyDescent="0.2">
      <c r="A26" s="15" t="s">
        <v>57</v>
      </c>
      <c r="B26" s="15" t="s">
        <v>347</v>
      </c>
      <c r="C26" s="16">
        <f t="shared" si="1"/>
        <v>39.607021276595745</v>
      </c>
      <c r="D26" s="17">
        <v>47</v>
      </c>
      <c r="E26" s="17">
        <v>0</v>
      </c>
      <c r="F26" s="18">
        <v>1861.53</v>
      </c>
      <c r="G26" s="18">
        <v>0</v>
      </c>
      <c r="H26" s="32">
        <f t="shared" si="2"/>
        <v>0</v>
      </c>
      <c r="I26" s="32">
        <f t="shared" si="3"/>
        <v>0.10669744779831637</v>
      </c>
      <c r="J26" s="33">
        <f t="shared" si="4"/>
        <v>198.62049999999988</v>
      </c>
      <c r="K26" s="33">
        <f t="shared" si="5"/>
        <v>4.2259680851063806</v>
      </c>
      <c r="L26" s="17">
        <v>150</v>
      </c>
      <c r="M26" s="34">
        <f t="shared" si="6"/>
        <v>0.31333333333333335</v>
      </c>
      <c r="N26" s="17">
        <v>12</v>
      </c>
      <c r="O26" s="35">
        <f t="shared" ref="O26:P26" si="17">D26/7</f>
        <v>6.7142857142857144</v>
      </c>
      <c r="P26" s="35">
        <f t="shared" si="17"/>
        <v>0</v>
      </c>
      <c r="Q26" s="30">
        <f t="shared" si="8"/>
        <v>1</v>
      </c>
      <c r="R26" s="30"/>
      <c r="S26" s="22">
        <v>2.598540145985401</v>
      </c>
      <c r="T26" s="29">
        <v>220</v>
      </c>
      <c r="U26" s="37">
        <v>80</v>
      </c>
      <c r="V26" s="38" t="s">
        <v>346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109</v>
      </c>
      <c r="AB26" s="41">
        <f t="shared" si="11"/>
        <v>-0.48</v>
      </c>
      <c r="AC26" s="42">
        <v>1.0833333333333333</v>
      </c>
      <c r="AD26" s="40">
        <f t="shared" si="12"/>
        <v>-48.879999999999988</v>
      </c>
      <c r="AE26" s="26">
        <v>-13.6</v>
      </c>
      <c r="AF26" s="40">
        <v>-14.8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1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2"/>
        <v>#DIV/0!</v>
      </c>
      <c r="I27" s="32" t="e">
        <f t="shared" si="3"/>
        <v>#DIV/0!</v>
      </c>
      <c r="J27" s="33">
        <f t="shared" si="4"/>
        <v>0</v>
      </c>
      <c r="K27" s="33" t="e">
        <f t="shared" si="5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18">D27/7</f>
        <v>0</v>
      </c>
      <c r="P27" s="35">
        <f t="shared" si="18"/>
        <v>0</v>
      </c>
      <c r="Q27" s="30" t="e">
        <f t="shared" si="8"/>
        <v>#DIV/0!</v>
      </c>
      <c r="R27" s="30"/>
      <c r="S27" s="22">
        <v>1.9744680851063829</v>
      </c>
      <c r="T27" s="29">
        <v>220</v>
      </c>
      <c r="U27" s="37">
        <v>80</v>
      </c>
      <c r="V27" s="38" t="s">
        <v>348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109</v>
      </c>
      <c r="AB27" s="41">
        <f t="shared" si="11"/>
        <v>-0.48</v>
      </c>
      <c r="AC27" s="42">
        <v>1.0833333333333333</v>
      </c>
      <c r="AD27" s="40">
        <f t="shared" si="12"/>
        <v>0</v>
      </c>
      <c r="AE27" s="26">
        <v>-13.6</v>
      </c>
      <c r="AF27" s="40">
        <v>-14.8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1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2"/>
        <v>#DIV/0!</v>
      </c>
      <c r="I28" s="32" t="e">
        <f t="shared" si="3"/>
        <v>#DIV/0!</v>
      </c>
      <c r="J28" s="33">
        <f t="shared" si="4"/>
        <v>0</v>
      </c>
      <c r="K28" s="33" t="e">
        <f t="shared" si="5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19">D28/7</f>
        <v>0</v>
      </c>
      <c r="P28" s="35">
        <f t="shared" si="19"/>
        <v>0</v>
      </c>
      <c r="Q28" s="30" t="e">
        <f t="shared" si="8"/>
        <v>#DIV/0!</v>
      </c>
      <c r="R28" s="30"/>
      <c r="S28" s="22">
        <v>2.1382488479262669</v>
      </c>
      <c r="T28" s="29">
        <v>220</v>
      </c>
      <c r="U28" s="37">
        <v>80</v>
      </c>
      <c r="V28" s="38" t="s">
        <v>349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109</v>
      </c>
      <c r="AB28" s="41">
        <f t="shared" si="11"/>
        <v>-0.48</v>
      </c>
      <c r="AC28" s="42">
        <v>1.0833333333333333</v>
      </c>
      <c r="AD28" s="40">
        <f t="shared" si="12"/>
        <v>0</v>
      </c>
      <c r="AE28" s="26">
        <v>-13.6</v>
      </c>
      <c r="AF28" s="26">
        <v>-14.7999386181818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1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2"/>
        <v>#DIV/0!</v>
      </c>
      <c r="I29" s="32" t="e">
        <f t="shared" si="3"/>
        <v>#DIV/0!</v>
      </c>
      <c r="J29" s="33">
        <f t="shared" si="4"/>
        <v>0</v>
      </c>
      <c r="K29" s="33" t="e">
        <f t="shared" si="5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20">D29/7</f>
        <v>0</v>
      </c>
      <c r="P29" s="35">
        <f t="shared" si="20"/>
        <v>0</v>
      </c>
      <c r="Q29" s="30" t="e">
        <f t="shared" si="8"/>
        <v>#DIV/0!</v>
      </c>
      <c r="R29" s="30"/>
      <c r="S29" s="22">
        <v>0</v>
      </c>
      <c r="T29" s="29">
        <v>220</v>
      </c>
      <c r="U29" s="37">
        <v>80</v>
      </c>
      <c r="V29" s="38" t="s">
        <v>349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109</v>
      </c>
      <c r="AB29" s="41">
        <f t="shared" si="11"/>
        <v>-0.48</v>
      </c>
      <c r="AC29" s="42">
        <v>1.0833333333333333</v>
      </c>
      <c r="AD29" s="40">
        <f t="shared" si="12"/>
        <v>0</v>
      </c>
      <c r="AE29" s="40">
        <v>-13.6</v>
      </c>
      <c r="AF29" s="26">
        <v>-14.7999386181818</v>
      </c>
      <c r="AG29" s="40">
        <v>0</v>
      </c>
    </row>
    <row r="30" spans="1:33" ht="15.75" customHeight="1" x14ac:dyDescent="0.2">
      <c r="A30" s="15" t="s">
        <v>61</v>
      </c>
      <c r="B30" s="15" t="s">
        <v>350</v>
      </c>
      <c r="C30" s="16" t="str">
        <f t="shared" si="1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2"/>
        <v>#DIV/0!</v>
      </c>
      <c r="I30" s="32" t="e">
        <f t="shared" si="3"/>
        <v>#DIV/0!</v>
      </c>
      <c r="J30" s="33">
        <f t="shared" si="4"/>
        <v>0</v>
      </c>
      <c r="K30" s="33" t="e">
        <f t="shared" si="5"/>
        <v>#DIV/0!</v>
      </c>
      <c r="L30" s="17">
        <v>0</v>
      </c>
      <c r="M30" s="34" t="str">
        <f t="shared" si="6"/>
        <v>-</v>
      </c>
      <c r="N30" s="17">
        <v>80</v>
      </c>
      <c r="O30" s="35">
        <f t="shared" ref="O30:P30" si="21">D30/7</f>
        <v>0</v>
      </c>
      <c r="P30" s="35">
        <f t="shared" si="21"/>
        <v>0</v>
      </c>
      <c r="Q30" s="30" t="e">
        <f t="shared" si="8"/>
        <v>#DIV/0!</v>
      </c>
      <c r="R30" s="30"/>
      <c r="S30" s="22">
        <v>0</v>
      </c>
      <c r="T30" s="29">
        <v>220</v>
      </c>
      <c r="U30" s="37">
        <v>80</v>
      </c>
      <c r="V30" s="38" t="s">
        <v>349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109</v>
      </c>
      <c r="AB30" s="41">
        <f t="shared" si="11"/>
        <v>-0.48</v>
      </c>
      <c r="AC30" s="42">
        <v>1.0833333333333333</v>
      </c>
      <c r="AD30" s="40">
        <f t="shared" si="12"/>
        <v>0</v>
      </c>
      <c r="AE30" s="26">
        <v>-13.6</v>
      </c>
      <c r="AF30" s="26">
        <v>-16.945581740400002</v>
      </c>
      <c r="AG30" s="26">
        <v>0</v>
      </c>
    </row>
    <row r="31" spans="1:33" ht="15.75" customHeight="1" x14ac:dyDescent="0.2">
      <c r="A31" s="15" t="s">
        <v>62</v>
      </c>
      <c r="B31" s="15" t="s">
        <v>351</v>
      </c>
      <c r="C31" s="16">
        <f t="shared" si="1"/>
        <v>43.212222222222223</v>
      </c>
      <c r="D31" s="17">
        <v>9</v>
      </c>
      <c r="E31" s="17">
        <v>0</v>
      </c>
      <c r="F31" s="18">
        <v>388.91</v>
      </c>
      <c r="G31" s="43">
        <v>-13.54</v>
      </c>
      <c r="H31" s="32">
        <f t="shared" si="2"/>
        <v>3.481525288627188E-2</v>
      </c>
      <c r="I31" s="32">
        <f t="shared" si="3"/>
        <v>8.4243820771901165E-2</v>
      </c>
      <c r="J31" s="33">
        <f t="shared" si="4"/>
        <v>32.763264336400084</v>
      </c>
      <c r="K31" s="33">
        <f t="shared" si="5"/>
        <v>3.6403627040444539</v>
      </c>
      <c r="L31" s="17">
        <v>25</v>
      </c>
      <c r="M31" s="34">
        <f t="shared" si="6"/>
        <v>0.36</v>
      </c>
      <c r="N31" s="17">
        <v>78</v>
      </c>
      <c r="O31" s="35">
        <f t="shared" ref="O31:P31" si="22">D31/7</f>
        <v>1.2857142857142858</v>
      </c>
      <c r="P31" s="35">
        <f t="shared" si="22"/>
        <v>0</v>
      </c>
      <c r="Q31" s="30">
        <f t="shared" si="8"/>
        <v>60</v>
      </c>
      <c r="R31" s="30"/>
      <c r="S31" s="22">
        <v>2.3636363636363602</v>
      </c>
      <c r="T31" s="15">
        <v>135</v>
      </c>
      <c r="U31" s="23" t="s">
        <v>33</v>
      </c>
      <c r="V31" s="1" t="s">
        <v>352</v>
      </c>
      <c r="W31" s="15">
        <v>3</v>
      </c>
      <c r="X31" s="39">
        <f t="shared" si="9"/>
        <v>0.33333333333333331</v>
      </c>
      <c r="Y31" s="40">
        <f t="shared" si="10"/>
        <v>3.3849999999999998</v>
      </c>
      <c r="Z31" s="15">
        <v>1</v>
      </c>
      <c r="AA31" s="15" t="s">
        <v>109</v>
      </c>
      <c r="AB31" s="41">
        <f t="shared" si="11"/>
        <v>-0.48</v>
      </c>
      <c r="AC31" s="28">
        <v>1.0833333333333333</v>
      </c>
      <c r="AD31" s="40">
        <f t="shared" si="12"/>
        <v>-9.3599999999999977</v>
      </c>
      <c r="AE31" s="44">
        <v>-13.6</v>
      </c>
      <c r="AF31" s="44">
        <v>-16.945581740399991</v>
      </c>
      <c r="AG31" s="26">
        <v>0</v>
      </c>
    </row>
    <row r="32" spans="1:33" ht="15.75" customHeight="1" x14ac:dyDescent="0.2">
      <c r="A32" s="15" t="s">
        <v>63</v>
      </c>
      <c r="B32" s="46" t="s">
        <v>148</v>
      </c>
      <c r="C32" s="16">
        <f t="shared" si="1"/>
        <v>47.823333333333331</v>
      </c>
      <c r="D32" s="17">
        <v>6</v>
      </c>
      <c r="E32" s="17">
        <v>0</v>
      </c>
      <c r="F32" s="18">
        <v>286.94</v>
      </c>
      <c r="G32" s="18">
        <v>-25.08</v>
      </c>
      <c r="H32" s="32">
        <f t="shared" si="2"/>
        <v>8.7405032410956984E-2</v>
      </c>
      <c r="I32" s="32">
        <f t="shared" si="3"/>
        <v>0.45646825120234202</v>
      </c>
      <c r="J32" s="33">
        <f t="shared" si="4"/>
        <v>130.97900000000001</v>
      </c>
      <c r="K32" s="33">
        <f t="shared" si="5"/>
        <v>21.829833333333337</v>
      </c>
      <c r="L32" s="17">
        <v>48</v>
      </c>
      <c r="M32" s="34">
        <f t="shared" si="6"/>
        <v>0.125</v>
      </c>
      <c r="N32" s="17">
        <v>69</v>
      </c>
      <c r="O32" s="35">
        <f t="shared" ref="O32:P32" si="23">D32/7</f>
        <v>0.8571428571428571</v>
      </c>
      <c r="P32" s="35">
        <f t="shared" si="23"/>
        <v>0</v>
      </c>
      <c r="Q32" s="30">
        <f t="shared" si="8"/>
        <v>80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1.753424657534246</v>
      </c>
      <c r="T32" s="15">
        <f ca="1">IFERROR(__xludf.DUMMYFUNCTION("IFERROR(VLOOKUP($B$2,IMPORTRANGE(""https://docs.google.com/spreadsheets/d/1KiWZV1ko8G7lnRucBRBd29jj3Be6ltMfljMDqzOkQmI/edit#gid=1381463014"",""Lookup!A:D""),4,FALSE),"""")"),135)</f>
        <v>135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135 At Factory 50-75 days from Earliest Arrival")</f>
        <v>No Transit, But 135 At Factory 50-75 days from Earliest Arrival</v>
      </c>
      <c r="W32" s="15">
        <v>3</v>
      </c>
      <c r="X32" s="39">
        <f t="shared" si="9"/>
        <v>0.5</v>
      </c>
      <c r="Y32" s="40">
        <f t="shared" si="10"/>
        <v>8.36</v>
      </c>
      <c r="Z32" s="15">
        <v>0</v>
      </c>
      <c r="AA32" s="15" t="s">
        <v>109</v>
      </c>
      <c r="AB32" s="41">
        <f t="shared" si="11"/>
        <v>-0.48</v>
      </c>
      <c r="AC32" s="28">
        <v>1.0833333333333333</v>
      </c>
      <c r="AD32" s="40">
        <f t="shared" si="12"/>
        <v>-6.2399999999999984</v>
      </c>
      <c r="AE32" s="26">
        <v>-13.6</v>
      </c>
      <c r="AF32" s="26">
        <v>0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R223" s="15"/>
      <c r="S223" s="22"/>
    </row>
    <row r="224" spans="1:33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5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5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Info!B1:BJ5000""),3,FALSE),"""")"),"Power Tool Organizer for Garage - Wood Tool Chest and Drill Charging Station - Great Workshop Organization and Storage Gift for Men")</f>
        <v>Power Tool Organizer for Garage - Wood Tool Chest and Drill Charging Station - Great Workshop Organization and Storage Gift for Men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Info!B1:BJ5000""),2,FALSE),"""")"),"B085112W42")</f>
        <v>B085112W42</v>
      </c>
      <c r="B2" s="3" t="s">
        <v>353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27" customHeight="1" x14ac:dyDescent="0.2">
      <c r="A3" s="56" t="s">
        <v>31</v>
      </c>
      <c r="B3" s="57"/>
      <c r="C3" s="4">
        <f>((AE32+AF32)/0.85)*-1</f>
        <v>52.552725176470595</v>
      </c>
      <c r="D3" s="5">
        <f>SUM(D4:D99692)</f>
        <v>784</v>
      </c>
      <c r="E3" s="5"/>
      <c r="F3" s="6">
        <f t="shared" ref="F3:G3" si="0">SUM(F4:F99692)</f>
        <v>48444.239999999983</v>
      </c>
      <c r="G3" s="6">
        <f t="shared" si="0"/>
        <v>-204.85999999999999</v>
      </c>
      <c r="H3" s="7">
        <f t="shared" ref="H3:H32" si="1">G3/F3*-1</f>
        <v>4.2287793141145376E-3</v>
      </c>
      <c r="I3" s="8">
        <f t="shared" ref="I3:I32" si="2">J3/F3</f>
        <v>0.18216847842393755</v>
      </c>
      <c r="J3" s="6">
        <f>SUM(J4:J99692)</f>
        <v>8825.0134892040496</v>
      </c>
      <c r="K3" s="6">
        <f t="shared" ref="K3:K32" si="3">J3/D3</f>
        <v>11.256394756637818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Sheet!a1:g5000""),2,FALSE),"""")"),"Not in yet - March
Not in yet - April
Not in yet - May
Not in yet - June
Not in yet - July
Not in yet - Aug
Not in yet - Sept
Not in yet - Oct
Not in yet - Nov
Not in yet - Dec
Not in yet - Jan
Not in yet - Feb")</f>
        <v>Not in yet - March
Not in yet - April
Not in yet - May
Not in yet - June
Not in yet - July
Not in yet - Aug
Not in yet - Sept
Not in yet - Oct
Not in yet - Nov
Not in yet - Dec
Not in yet - Jan
Not in yet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21</v>
      </c>
      <c r="X3" s="7">
        <f>W3/D3</f>
        <v>2.6785714285714284E-2</v>
      </c>
      <c r="Y3" s="6"/>
      <c r="Z3" s="5"/>
      <c r="AA3" s="5"/>
      <c r="AB3" s="5"/>
      <c r="AC3" s="5"/>
      <c r="AD3" s="6">
        <f>SUM(AD4:AD99692)</f>
        <v>-1046.6843881292646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Info!B2:BZ3000""),37,FALSE)),"""")*-1"),-28.7898164)</f>
        <v>-28.789816399999999</v>
      </c>
      <c r="AG3" s="6">
        <f>SUM(AG4:AG99692)</f>
        <v>-55.65</v>
      </c>
    </row>
    <row r="4" spans="1:33" ht="15.75" customHeight="1" x14ac:dyDescent="0.2">
      <c r="A4" s="15" t="s">
        <v>32</v>
      </c>
      <c r="B4" s="15"/>
      <c r="C4" s="16">
        <f t="shared" ref="C4:C32" si="4">IFERROR(F4/D4," - ")</f>
        <v>67.323431372548882</v>
      </c>
      <c r="D4" s="17">
        <v>102</v>
      </c>
      <c r="E4" s="17">
        <v>0</v>
      </c>
      <c r="F4" s="18">
        <v>6866.9899999999861</v>
      </c>
      <c r="G4" s="18">
        <v>0</v>
      </c>
      <c r="H4" s="19">
        <f t="shared" si="1"/>
        <v>0</v>
      </c>
      <c r="I4" s="19">
        <f t="shared" si="2"/>
        <v>0.2800748508444007</v>
      </c>
      <c r="J4" s="18">
        <f t="shared" ref="J4:J32" si="5">F4*0.85+G4+AF4*D4+D4*AE4+AG4+AD4</f>
        <v>1923.2711999999874</v>
      </c>
      <c r="K4" s="18">
        <f t="shared" si="3"/>
        <v>18.855599999999878</v>
      </c>
      <c r="L4" s="17">
        <v>311</v>
      </c>
      <c r="M4" s="20">
        <f t="shared" ref="M4:M32" si="6">IFERROR(D4/L4,"-")</f>
        <v>0.32797427652733119</v>
      </c>
      <c r="N4" s="17">
        <v>44</v>
      </c>
      <c r="O4" s="21">
        <f t="shared" ref="O4:P4" si="7">D4/7</f>
        <v>14.571428571428571</v>
      </c>
      <c r="P4" s="21">
        <f t="shared" si="7"/>
        <v>0</v>
      </c>
      <c r="Q4" s="17">
        <f t="shared" ref="Q4:Q32" si="8">ROUNDDOWN(N4/(O4+P4),0)</f>
        <v>3</v>
      </c>
      <c r="R4" s="17"/>
      <c r="S4" s="22">
        <v>5.0162162162162103</v>
      </c>
      <c r="T4" s="15">
        <v>1500</v>
      </c>
      <c r="U4" s="23">
        <v>300</v>
      </c>
      <c r="V4" s="24" t="s">
        <v>354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109</v>
      </c>
      <c r="AB4" s="27">
        <f t="shared" ref="AB4:AB32" si="11">IF(OR(AA4="UsLargeStandardSize",AA4="UsSmallStandardSize"),-0.69,-0.48)</f>
        <v>-0.48</v>
      </c>
      <c r="AC4" s="28">
        <v>1.3020833333333333</v>
      </c>
      <c r="AD4" s="26">
        <f t="shared" ref="AD4:AD32" si="12">IFERROR(AB4*AC4*D4*2,0)</f>
        <v>-127.49999999999997</v>
      </c>
      <c r="AE4" s="26">
        <v>-14.34</v>
      </c>
      <c r="AF4" s="26">
        <v>-22.77931666666667</v>
      </c>
      <c r="AG4" s="26">
        <v>0</v>
      </c>
    </row>
    <row r="5" spans="1:33" ht="15.75" customHeight="1" x14ac:dyDescent="0.2">
      <c r="A5" s="29" t="s">
        <v>34</v>
      </c>
      <c r="B5" s="29"/>
      <c r="C5" s="16">
        <f t="shared" si="4"/>
        <v>67.989999999999995</v>
      </c>
      <c r="D5" s="30">
        <v>31</v>
      </c>
      <c r="E5" s="30">
        <v>0</v>
      </c>
      <c r="F5" s="31">
        <v>2107.69</v>
      </c>
      <c r="G5" s="31">
        <v>0</v>
      </c>
      <c r="H5" s="32">
        <f t="shared" si="1"/>
        <v>0</v>
      </c>
      <c r="I5" s="32">
        <f t="shared" si="2"/>
        <v>0.28564104864897594</v>
      </c>
      <c r="J5" s="33">
        <f t="shared" si="5"/>
        <v>602.04278182696009</v>
      </c>
      <c r="K5" s="33">
        <f t="shared" si="3"/>
        <v>19.420734897643875</v>
      </c>
      <c r="L5" s="30">
        <v>253</v>
      </c>
      <c r="M5" s="34">
        <f t="shared" si="6"/>
        <v>0.1225296442687747</v>
      </c>
      <c r="N5" s="30">
        <v>20</v>
      </c>
      <c r="O5" s="35">
        <f t="shared" ref="O5:P5" si="13">D5/7</f>
        <v>4.4285714285714288</v>
      </c>
      <c r="P5" s="35">
        <f t="shared" si="13"/>
        <v>0</v>
      </c>
      <c r="Q5" s="30">
        <f t="shared" si="8"/>
        <v>4</v>
      </c>
      <c r="R5" s="30"/>
      <c r="S5" s="36">
        <v>3.5934426229508198</v>
      </c>
      <c r="T5" s="29">
        <v>1500</v>
      </c>
      <c r="U5" s="37">
        <v>300</v>
      </c>
      <c r="V5" s="38" t="s">
        <v>354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109</v>
      </c>
      <c r="AB5" s="41">
        <f t="shared" si="11"/>
        <v>-0.48</v>
      </c>
      <c r="AC5" s="42">
        <v>1.3035921205098493</v>
      </c>
      <c r="AD5" s="40">
        <f t="shared" si="12"/>
        <v>-38.794901506373115</v>
      </c>
      <c r="AE5" s="40">
        <v>-14.34</v>
      </c>
      <c r="AF5" s="40">
        <v>-22.77931666666667</v>
      </c>
      <c r="AG5" s="40">
        <v>0</v>
      </c>
    </row>
    <row r="6" spans="1:33" ht="15.75" customHeight="1" x14ac:dyDescent="0.2">
      <c r="A6" s="29" t="s">
        <v>35</v>
      </c>
      <c r="B6" s="29"/>
      <c r="C6" s="16">
        <f t="shared" si="4"/>
        <v>54.391999999999996</v>
      </c>
      <c r="D6" s="30">
        <v>5</v>
      </c>
      <c r="E6" s="30">
        <v>0</v>
      </c>
      <c r="F6" s="31">
        <v>271.95999999999998</v>
      </c>
      <c r="G6" s="31">
        <v>0</v>
      </c>
      <c r="H6" s="32">
        <f t="shared" si="1"/>
        <v>0</v>
      </c>
      <c r="I6" s="32">
        <f t="shared" si="2"/>
        <v>0.1445513108112198</v>
      </c>
      <c r="J6" s="33">
        <f t="shared" si="5"/>
        <v>39.312174488219334</v>
      </c>
      <c r="K6" s="33">
        <f t="shared" si="3"/>
        <v>7.8624348976438672</v>
      </c>
      <c r="L6" s="30">
        <v>27</v>
      </c>
      <c r="M6" s="34">
        <f t="shared" si="6"/>
        <v>0.18518518518518517</v>
      </c>
      <c r="N6" s="30">
        <v>11</v>
      </c>
      <c r="O6" s="35">
        <f t="shared" ref="O6:P6" si="14">D6/7</f>
        <v>0.7142857142857143</v>
      </c>
      <c r="P6" s="35">
        <f t="shared" si="14"/>
        <v>0</v>
      </c>
      <c r="Q6" s="30">
        <f t="shared" si="8"/>
        <v>15</v>
      </c>
      <c r="R6" s="30"/>
      <c r="S6" s="36">
        <v>3.05555555555555</v>
      </c>
      <c r="T6" s="29">
        <v>1500</v>
      </c>
      <c r="U6" s="37">
        <v>300</v>
      </c>
      <c r="V6" s="38" t="s">
        <v>355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109</v>
      </c>
      <c r="AB6" s="41">
        <f t="shared" si="11"/>
        <v>-0.48</v>
      </c>
      <c r="AC6" s="42">
        <v>1.3035921205098493</v>
      </c>
      <c r="AD6" s="40">
        <f t="shared" si="12"/>
        <v>-6.2572421784472763</v>
      </c>
      <c r="AE6" s="40">
        <v>-14.34</v>
      </c>
      <c r="AF6" s="40">
        <v>-22.77931666666667</v>
      </c>
      <c r="AG6" s="40">
        <v>0</v>
      </c>
    </row>
    <row r="7" spans="1:33" ht="15.75" customHeight="1" x14ac:dyDescent="0.2">
      <c r="A7" s="29" t="s">
        <v>37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11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>
        <v>3.77454545454545</v>
      </c>
      <c r="T7" s="29">
        <v>1800</v>
      </c>
      <c r="U7" s="37">
        <v>300</v>
      </c>
      <c r="V7" s="38" t="s">
        <v>356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-22.77931666666667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9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>
        <v>4.9133858267716501</v>
      </c>
      <c r="T8" s="29">
        <v>1800</v>
      </c>
      <c r="U8" s="37">
        <v>300</v>
      </c>
      <c r="V8" s="38" t="s">
        <v>357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-22.78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9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>
        <v>6.1984732824427402</v>
      </c>
      <c r="T9" s="29">
        <v>1800</v>
      </c>
      <c r="U9" s="37">
        <v>300</v>
      </c>
      <c r="V9" s="38" t="s">
        <v>358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-24.228383333333301</v>
      </c>
      <c r="AG9" s="40">
        <v>0</v>
      </c>
    </row>
    <row r="10" spans="1:33" ht="15.75" customHeight="1" x14ac:dyDescent="0.2">
      <c r="A10" s="29" t="s">
        <v>40</v>
      </c>
      <c r="B10" s="29" t="s">
        <v>359</v>
      </c>
      <c r="C10" s="16">
        <f t="shared" si="4"/>
        <v>67.989999999999995</v>
      </c>
      <c r="D10" s="30">
        <v>10</v>
      </c>
      <c r="E10" s="30">
        <v>0</v>
      </c>
      <c r="F10" s="31">
        <v>679.9</v>
      </c>
      <c r="G10" s="31">
        <v>0</v>
      </c>
      <c r="H10" s="32">
        <f t="shared" si="1"/>
        <v>0</v>
      </c>
      <c r="I10" s="32">
        <f t="shared" si="2"/>
        <v>0.26434941412952928</v>
      </c>
      <c r="J10" s="33">
        <f t="shared" si="5"/>
        <v>179.73116666666695</v>
      </c>
      <c r="K10" s="33">
        <f t="shared" si="3"/>
        <v>17.973116666666694</v>
      </c>
      <c r="L10" s="30">
        <v>87</v>
      </c>
      <c r="M10" s="34">
        <f t="shared" si="6"/>
        <v>0.11494252873563218</v>
      </c>
      <c r="N10" s="30">
        <v>302</v>
      </c>
      <c r="O10" s="35">
        <f t="shared" ref="O10:P10" si="18">D10/7</f>
        <v>1.4285714285714286</v>
      </c>
      <c r="P10" s="35">
        <f t="shared" si="18"/>
        <v>0</v>
      </c>
      <c r="Q10" s="30">
        <f t="shared" si="8"/>
        <v>211</v>
      </c>
      <c r="R10" s="30"/>
      <c r="S10" s="36">
        <v>1.96045197740113</v>
      </c>
      <c r="T10" s="29">
        <v>900</v>
      </c>
      <c r="U10" s="37">
        <v>300</v>
      </c>
      <c r="V10" s="38" t="s">
        <v>360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109</v>
      </c>
      <c r="AB10" s="41">
        <f t="shared" si="11"/>
        <v>-0.48</v>
      </c>
      <c r="AC10" s="42">
        <v>1.3020833333333333</v>
      </c>
      <c r="AD10" s="40">
        <f t="shared" si="12"/>
        <v>-12.499999999999998</v>
      </c>
      <c r="AE10" s="40">
        <v>-14.34</v>
      </c>
      <c r="AF10" s="40">
        <v>-24.228383333333301</v>
      </c>
      <c r="AG10" s="40">
        <v>0</v>
      </c>
    </row>
    <row r="11" spans="1:33" ht="15.75" customHeight="1" x14ac:dyDescent="0.2">
      <c r="A11" s="29" t="s">
        <v>41</v>
      </c>
      <c r="B11" s="29" t="s">
        <v>80</v>
      </c>
      <c r="C11" s="16">
        <f t="shared" si="4"/>
        <v>66.076956521739135</v>
      </c>
      <c r="D11" s="30">
        <v>23</v>
      </c>
      <c r="E11" s="30">
        <v>0</v>
      </c>
      <c r="F11" s="31">
        <v>1519.77</v>
      </c>
      <c r="G11" s="31">
        <v>0</v>
      </c>
      <c r="H11" s="32">
        <f t="shared" si="1"/>
        <v>0</v>
      </c>
      <c r="I11" s="32">
        <f t="shared" si="2"/>
        <v>0.24739380520298074</v>
      </c>
      <c r="J11" s="33">
        <f t="shared" si="5"/>
        <v>375.98168333333405</v>
      </c>
      <c r="K11" s="33">
        <f t="shared" si="3"/>
        <v>16.347029710144959</v>
      </c>
      <c r="L11" s="30">
        <v>110</v>
      </c>
      <c r="M11" s="34">
        <f t="shared" si="6"/>
        <v>0.20909090909090908</v>
      </c>
      <c r="N11" s="30">
        <v>290</v>
      </c>
      <c r="O11" s="35">
        <f t="shared" ref="O11:P11" si="19">D11/7</f>
        <v>3.2857142857142856</v>
      </c>
      <c r="P11" s="35">
        <f t="shared" si="19"/>
        <v>0</v>
      </c>
      <c r="Q11" s="30">
        <f t="shared" si="8"/>
        <v>88</v>
      </c>
      <c r="R11" s="30"/>
      <c r="S11" s="36">
        <v>2.0178890876565201</v>
      </c>
      <c r="T11" s="29">
        <v>1500</v>
      </c>
      <c r="U11" s="37">
        <v>300</v>
      </c>
      <c r="V11" s="38" t="s">
        <v>361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109</v>
      </c>
      <c r="AB11" s="41">
        <f t="shared" si="11"/>
        <v>-0.48</v>
      </c>
      <c r="AC11" s="42">
        <v>1.3020833333333333</v>
      </c>
      <c r="AD11" s="40">
        <f t="shared" si="12"/>
        <v>-28.749999999999996</v>
      </c>
      <c r="AE11" s="40">
        <v>-14.34</v>
      </c>
      <c r="AF11" s="40">
        <v>-24.228383333333301</v>
      </c>
      <c r="AG11" s="40">
        <v>0</v>
      </c>
    </row>
    <row r="12" spans="1:33" ht="15.75" customHeight="1" x14ac:dyDescent="0.2">
      <c r="A12" s="29" t="s">
        <v>42</v>
      </c>
      <c r="B12" s="29" t="s">
        <v>362</v>
      </c>
      <c r="C12" s="16">
        <f t="shared" si="4"/>
        <v>62.521562500000002</v>
      </c>
      <c r="D12" s="30">
        <v>32</v>
      </c>
      <c r="E12" s="30">
        <v>0</v>
      </c>
      <c r="F12" s="31">
        <v>2000.69</v>
      </c>
      <c r="G12" s="31">
        <v>0</v>
      </c>
      <c r="H12" s="32">
        <f t="shared" si="1"/>
        <v>0</v>
      </c>
      <c r="I12" s="32">
        <f t="shared" si="2"/>
        <v>0.21312558833869039</v>
      </c>
      <c r="J12" s="33">
        <f t="shared" si="5"/>
        <v>426.39823333333447</v>
      </c>
      <c r="K12" s="33">
        <f t="shared" si="3"/>
        <v>13.324944791666702</v>
      </c>
      <c r="L12" s="30">
        <v>130</v>
      </c>
      <c r="M12" s="34">
        <f t="shared" si="6"/>
        <v>0.24615384615384617</v>
      </c>
      <c r="N12" s="30">
        <v>202</v>
      </c>
      <c r="O12" s="35">
        <f t="shared" ref="O12:P12" si="20">D12/7</f>
        <v>4.5714285714285712</v>
      </c>
      <c r="P12" s="35">
        <f t="shared" si="20"/>
        <v>0</v>
      </c>
      <c r="Q12" s="30">
        <f t="shared" si="8"/>
        <v>44</v>
      </c>
      <c r="R12" s="30"/>
      <c r="S12" s="36">
        <v>3.2747252747252702</v>
      </c>
      <c r="T12" s="29">
        <v>1500</v>
      </c>
      <c r="U12" s="37">
        <v>300</v>
      </c>
      <c r="V12" s="38" t="s">
        <v>363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109</v>
      </c>
      <c r="AB12" s="41">
        <f t="shared" si="11"/>
        <v>-0.48</v>
      </c>
      <c r="AC12" s="42">
        <v>1.3020833333333333</v>
      </c>
      <c r="AD12" s="40">
        <f t="shared" si="12"/>
        <v>-39.999999999999993</v>
      </c>
      <c r="AE12" s="40">
        <v>-14.34</v>
      </c>
      <c r="AF12" s="40">
        <v>-24.228383333333301</v>
      </c>
      <c r="AG12" s="40">
        <v>0</v>
      </c>
    </row>
    <row r="13" spans="1:33" ht="15.75" customHeight="1" x14ac:dyDescent="0.2">
      <c r="A13" s="29" t="s">
        <v>43</v>
      </c>
      <c r="B13" s="29" t="s">
        <v>80</v>
      </c>
      <c r="C13" s="16">
        <f t="shared" si="4"/>
        <v>66.04128205128201</v>
      </c>
      <c r="D13" s="30">
        <v>39</v>
      </c>
      <c r="E13" s="30">
        <v>0</v>
      </c>
      <c r="F13" s="33">
        <v>2575.6099999999983</v>
      </c>
      <c r="G13" s="31">
        <v>0</v>
      </c>
      <c r="H13" s="32">
        <f t="shared" si="1"/>
        <v>0</v>
      </c>
      <c r="I13" s="32">
        <f t="shared" si="2"/>
        <v>0.23551995449621585</v>
      </c>
      <c r="J13" s="33">
        <f t="shared" si="5"/>
        <v>606.60754999999813</v>
      </c>
      <c r="K13" s="33">
        <f t="shared" si="3"/>
        <v>15.554039743589696</v>
      </c>
      <c r="L13" s="30">
        <v>105</v>
      </c>
      <c r="M13" s="34">
        <f t="shared" si="6"/>
        <v>0.37142857142857144</v>
      </c>
      <c r="N13" s="30">
        <v>177</v>
      </c>
      <c r="O13" s="35">
        <f t="shared" ref="O13:P13" si="21">D13/7</f>
        <v>5.5714285714285712</v>
      </c>
      <c r="P13" s="35">
        <f t="shared" si="21"/>
        <v>0</v>
      </c>
      <c r="Q13" s="30">
        <f t="shared" si="8"/>
        <v>31</v>
      </c>
      <c r="R13" s="30"/>
      <c r="S13" s="36">
        <v>3.8276923076923</v>
      </c>
      <c r="T13" s="29">
        <v>1500</v>
      </c>
      <c r="U13" s="37">
        <v>300</v>
      </c>
      <c r="V13" s="38" t="s">
        <v>364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109</v>
      </c>
      <c r="AB13" s="41">
        <f t="shared" si="11"/>
        <v>-0.48</v>
      </c>
      <c r="AC13" s="42">
        <v>1.3020833333333333</v>
      </c>
      <c r="AD13" s="40">
        <f t="shared" si="12"/>
        <v>-48.749999999999993</v>
      </c>
      <c r="AE13" s="40">
        <v>-14.34</v>
      </c>
      <c r="AF13" s="40">
        <v>-24.991050000000001</v>
      </c>
      <c r="AG13" s="40">
        <v>0</v>
      </c>
    </row>
    <row r="14" spans="1:33" ht="15.75" customHeight="1" x14ac:dyDescent="0.2">
      <c r="A14" s="29" t="s">
        <v>44</v>
      </c>
      <c r="B14" s="29" t="s">
        <v>365</v>
      </c>
      <c r="C14" s="16">
        <f t="shared" si="4"/>
        <v>66.40379310344828</v>
      </c>
      <c r="D14" s="30">
        <v>29</v>
      </c>
      <c r="E14" s="30">
        <v>0</v>
      </c>
      <c r="F14" s="33">
        <v>1925.71</v>
      </c>
      <c r="G14" s="31">
        <v>0</v>
      </c>
      <c r="H14" s="32">
        <f t="shared" si="1"/>
        <v>0</v>
      </c>
      <c r="I14" s="32">
        <f t="shared" si="2"/>
        <v>0.23887451900857343</v>
      </c>
      <c r="J14" s="33">
        <f t="shared" si="5"/>
        <v>460.00304999999992</v>
      </c>
      <c r="K14" s="33">
        <f t="shared" si="3"/>
        <v>15.862174137931031</v>
      </c>
      <c r="L14" s="30">
        <v>189</v>
      </c>
      <c r="M14" s="34">
        <f t="shared" si="6"/>
        <v>0.15343915343915343</v>
      </c>
      <c r="N14" s="30">
        <v>158</v>
      </c>
      <c r="O14" s="35">
        <f t="shared" ref="O14:P14" si="22">D14/7</f>
        <v>4.1428571428571432</v>
      </c>
      <c r="P14" s="35">
        <f t="shared" si="22"/>
        <v>0</v>
      </c>
      <c r="Q14" s="30">
        <f t="shared" si="8"/>
        <v>38</v>
      </c>
      <c r="R14" s="30"/>
      <c r="S14" s="36">
        <v>2.7572815533980499</v>
      </c>
      <c r="T14" s="29">
        <v>600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109</v>
      </c>
      <c r="AB14" s="41">
        <f t="shared" si="11"/>
        <v>-0.48</v>
      </c>
      <c r="AC14" s="42">
        <v>1.3020833333333333</v>
      </c>
      <c r="AD14" s="40">
        <f t="shared" si="12"/>
        <v>-36.249999999999993</v>
      </c>
      <c r="AE14" s="40">
        <v>-14.34</v>
      </c>
      <c r="AF14" s="40">
        <v>-24.991050000000001</v>
      </c>
      <c r="AG14" s="40">
        <v>0</v>
      </c>
    </row>
    <row r="15" spans="1:33" ht="15.75" customHeight="1" x14ac:dyDescent="0.2">
      <c r="A15" s="29" t="s">
        <v>45</v>
      </c>
      <c r="B15" s="29" t="s">
        <v>80</v>
      </c>
      <c r="C15" s="16">
        <f t="shared" si="4"/>
        <v>63.414545454545447</v>
      </c>
      <c r="D15" s="30">
        <v>33</v>
      </c>
      <c r="E15" s="30">
        <v>0</v>
      </c>
      <c r="F15" s="33">
        <v>2092.6799999999998</v>
      </c>
      <c r="G15" s="31">
        <v>0</v>
      </c>
      <c r="H15" s="32">
        <f t="shared" si="1"/>
        <v>0</v>
      </c>
      <c r="I15" s="32">
        <f t="shared" si="2"/>
        <v>0.21006716268134634</v>
      </c>
      <c r="J15" s="33">
        <f t="shared" si="5"/>
        <v>439.60334999999981</v>
      </c>
      <c r="K15" s="33">
        <f t="shared" si="3"/>
        <v>13.32131363636363</v>
      </c>
      <c r="L15" s="30">
        <v>123</v>
      </c>
      <c r="M15" s="34">
        <f t="shared" si="6"/>
        <v>0.26829268292682928</v>
      </c>
      <c r="N15" s="30">
        <v>446</v>
      </c>
      <c r="O15" s="35">
        <f t="shared" ref="O15:P15" si="23">D15/7</f>
        <v>4.7142857142857144</v>
      </c>
      <c r="P15" s="35">
        <f t="shared" si="23"/>
        <v>0</v>
      </c>
      <c r="Q15" s="30">
        <f t="shared" si="8"/>
        <v>94</v>
      </c>
      <c r="R15" s="30"/>
      <c r="S15" s="36">
        <v>1.42303771661569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109</v>
      </c>
      <c r="AB15" s="41">
        <f t="shared" si="11"/>
        <v>-0.48</v>
      </c>
      <c r="AC15" s="42">
        <v>1.3020833333333333</v>
      </c>
      <c r="AD15" s="40">
        <f t="shared" si="12"/>
        <v>-41.249999999999993</v>
      </c>
      <c r="AE15" s="40">
        <v>-14.34</v>
      </c>
      <c r="AF15" s="40">
        <v>-24.991050000000001</v>
      </c>
      <c r="AG15" s="40">
        <v>0</v>
      </c>
    </row>
    <row r="16" spans="1:33" ht="15.75" customHeight="1" x14ac:dyDescent="0.2">
      <c r="A16" s="29" t="s">
        <v>46</v>
      </c>
      <c r="B16" s="29" t="s">
        <v>366</v>
      </c>
      <c r="C16" s="16">
        <f t="shared" si="4"/>
        <v>65.62157894736842</v>
      </c>
      <c r="D16" s="30">
        <v>19</v>
      </c>
      <c r="E16" s="30">
        <v>0</v>
      </c>
      <c r="F16" s="33">
        <v>1246.81</v>
      </c>
      <c r="G16" s="31">
        <v>0</v>
      </c>
      <c r="H16" s="32">
        <f t="shared" si="1"/>
        <v>0</v>
      </c>
      <c r="I16" s="32">
        <f t="shared" si="2"/>
        <v>0.23158985731586998</v>
      </c>
      <c r="J16" s="33">
        <f t="shared" si="5"/>
        <v>288.74854999999985</v>
      </c>
      <c r="K16" s="33">
        <f t="shared" si="3"/>
        <v>15.19729210526315</v>
      </c>
      <c r="L16" s="30">
        <v>134</v>
      </c>
      <c r="M16" s="34">
        <f t="shared" si="6"/>
        <v>0.1417910447761194</v>
      </c>
      <c r="N16" s="30">
        <v>427</v>
      </c>
      <c r="O16" s="35">
        <f t="shared" ref="O16:P16" si="24">D16/7</f>
        <v>2.7142857142857144</v>
      </c>
      <c r="P16" s="35">
        <f t="shared" si="24"/>
        <v>0</v>
      </c>
      <c r="Q16" s="30">
        <f t="shared" si="8"/>
        <v>157</v>
      </c>
      <c r="R16" s="30"/>
      <c r="S16" s="36">
        <v>1.74111675126903</v>
      </c>
      <c r="T16" s="29">
        <v>100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109</v>
      </c>
      <c r="AB16" s="41">
        <f t="shared" si="11"/>
        <v>-0.48</v>
      </c>
      <c r="AC16" s="42">
        <v>1.3020833333333333</v>
      </c>
      <c r="AD16" s="40">
        <f t="shared" si="12"/>
        <v>-23.749999999999996</v>
      </c>
      <c r="AE16" s="40">
        <v>-14.34</v>
      </c>
      <c r="AF16" s="40">
        <v>-24.991050000000001</v>
      </c>
      <c r="AG16" s="40">
        <v>0</v>
      </c>
    </row>
    <row r="17" spans="1:33" ht="15.75" customHeight="1" x14ac:dyDescent="0.2">
      <c r="A17" s="29" t="s">
        <v>47</v>
      </c>
      <c r="B17" s="29" t="s">
        <v>367</v>
      </c>
      <c r="C17" s="16">
        <f t="shared" si="4"/>
        <v>64.989999999999995</v>
      </c>
      <c r="D17" s="30">
        <v>14</v>
      </c>
      <c r="E17" s="30">
        <v>0</v>
      </c>
      <c r="F17" s="33">
        <v>909.86</v>
      </c>
      <c r="G17" s="31">
        <v>0</v>
      </c>
      <c r="H17" s="32">
        <f t="shared" si="1"/>
        <v>0</v>
      </c>
      <c r="I17" s="32">
        <f t="shared" si="2"/>
        <v>0.2255800892444991</v>
      </c>
      <c r="J17" s="33">
        <f t="shared" si="5"/>
        <v>205.24629999999996</v>
      </c>
      <c r="K17" s="33">
        <f t="shared" si="3"/>
        <v>14.660449999999997</v>
      </c>
      <c r="L17" s="30">
        <v>107</v>
      </c>
      <c r="M17" s="34">
        <f t="shared" si="6"/>
        <v>0.13084112149532709</v>
      </c>
      <c r="N17" s="30">
        <v>407</v>
      </c>
      <c r="O17" s="35">
        <f t="shared" ref="O17:P17" si="25">D17/7</f>
        <v>2</v>
      </c>
      <c r="P17" s="35">
        <f t="shared" si="25"/>
        <v>0</v>
      </c>
      <c r="Q17" s="30">
        <f t="shared" si="8"/>
        <v>203</v>
      </c>
      <c r="R17" s="30"/>
      <c r="S17" s="36">
        <v>1.6851311953352699</v>
      </c>
      <c r="T17" s="29">
        <v>100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109</v>
      </c>
      <c r="AB17" s="41">
        <f t="shared" si="11"/>
        <v>-0.48</v>
      </c>
      <c r="AC17" s="42">
        <v>1.3020833333333333</v>
      </c>
      <c r="AD17" s="40">
        <f t="shared" si="12"/>
        <v>-17.499999999999996</v>
      </c>
      <c r="AE17" s="40">
        <v>-14.34</v>
      </c>
      <c r="AF17" s="40">
        <v>-24.991050000000001</v>
      </c>
      <c r="AG17" s="40">
        <v>0</v>
      </c>
    </row>
    <row r="18" spans="1:33" ht="15.75" customHeight="1" x14ac:dyDescent="0.2">
      <c r="A18" s="29" t="s">
        <v>48</v>
      </c>
      <c r="B18" s="29" t="s">
        <v>368</v>
      </c>
      <c r="C18" s="16">
        <f t="shared" si="4"/>
        <v>61.324166666666663</v>
      </c>
      <c r="D18" s="30">
        <v>12</v>
      </c>
      <c r="E18" s="30">
        <v>0</v>
      </c>
      <c r="F18" s="33">
        <v>735.89</v>
      </c>
      <c r="G18" s="31">
        <v>0</v>
      </c>
      <c r="H18" s="32">
        <f t="shared" si="1"/>
        <v>0</v>
      </c>
      <c r="I18" s="32">
        <f t="shared" si="2"/>
        <v>0.18825354332848654</v>
      </c>
      <c r="J18" s="33">
        <f t="shared" si="5"/>
        <v>138.53389999999996</v>
      </c>
      <c r="K18" s="33">
        <f t="shared" si="3"/>
        <v>11.544491666666664</v>
      </c>
      <c r="L18" s="30">
        <v>86</v>
      </c>
      <c r="M18" s="34">
        <f t="shared" si="6"/>
        <v>0.13953488372093023</v>
      </c>
      <c r="N18" s="30">
        <v>401</v>
      </c>
      <c r="O18" s="35">
        <f t="shared" ref="O18:P18" si="26">D18/7</f>
        <v>1.7142857142857142</v>
      </c>
      <c r="P18" s="35">
        <f t="shared" si="26"/>
        <v>0</v>
      </c>
      <c r="Q18" s="30">
        <f t="shared" si="8"/>
        <v>233</v>
      </c>
      <c r="R18" s="30"/>
      <c r="S18" s="36">
        <v>0.95947426067907904</v>
      </c>
      <c r="T18" s="29">
        <v>100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109</v>
      </c>
      <c r="AB18" s="41">
        <f t="shared" si="11"/>
        <v>-0.48</v>
      </c>
      <c r="AC18" s="42">
        <v>1.3020833333333333</v>
      </c>
      <c r="AD18" s="40">
        <f t="shared" si="12"/>
        <v>-14.999999999999996</v>
      </c>
      <c r="AE18" s="40">
        <v>-14.34</v>
      </c>
      <c r="AF18" s="40">
        <v>-24.991050000000001</v>
      </c>
      <c r="AG18" s="40">
        <v>0</v>
      </c>
    </row>
    <row r="19" spans="1:33" ht="15.75" customHeight="1" x14ac:dyDescent="0.2">
      <c r="A19" s="29" t="s">
        <v>49</v>
      </c>
      <c r="B19" s="29" t="s">
        <v>369</v>
      </c>
      <c r="C19" s="16">
        <f t="shared" si="4"/>
        <v>66.406666666666666</v>
      </c>
      <c r="D19" s="30">
        <v>12</v>
      </c>
      <c r="E19" s="30">
        <v>0</v>
      </c>
      <c r="F19" s="33">
        <v>796.88</v>
      </c>
      <c r="G19" s="31">
        <v>-39.419999999999987</v>
      </c>
      <c r="H19" s="32">
        <f t="shared" si="1"/>
        <v>4.946792490713782E-2</v>
      </c>
      <c r="I19" s="32">
        <f t="shared" si="2"/>
        <v>0.18943303885152094</v>
      </c>
      <c r="J19" s="33">
        <f t="shared" si="5"/>
        <v>150.9554</v>
      </c>
      <c r="K19" s="33">
        <f t="shared" si="3"/>
        <v>12.579616666666666</v>
      </c>
      <c r="L19" s="30">
        <v>123</v>
      </c>
      <c r="M19" s="34">
        <f t="shared" si="6"/>
        <v>9.7560975609756101E-2</v>
      </c>
      <c r="N19" s="30">
        <v>390</v>
      </c>
      <c r="O19" s="35">
        <f t="shared" ref="O19:P19" si="27">D19/7</f>
        <v>1.7142857142857142</v>
      </c>
      <c r="P19" s="35">
        <f t="shared" si="27"/>
        <v>0</v>
      </c>
      <c r="Q19" s="30">
        <f t="shared" si="8"/>
        <v>227</v>
      </c>
      <c r="R19" s="30"/>
      <c r="S19" s="36">
        <v>0.74251497005987999</v>
      </c>
      <c r="T19" s="29">
        <v>200</v>
      </c>
      <c r="U19" s="37" t="s">
        <v>33</v>
      </c>
      <c r="V19" s="38" t="s">
        <v>33</v>
      </c>
      <c r="W19" s="29">
        <v>4</v>
      </c>
      <c r="X19" s="39">
        <f t="shared" si="9"/>
        <v>0.33333333333333331</v>
      </c>
      <c r="Y19" s="40">
        <f t="shared" si="10"/>
        <v>6.5699999999999976</v>
      </c>
      <c r="Z19" s="29">
        <v>2</v>
      </c>
      <c r="AA19" s="29" t="s">
        <v>109</v>
      </c>
      <c r="AB19" s="41">
        <f t="shared" si="11"/>
        <v>-0.48</v>
      </c>
      <c r="AC19" s="42">
        <v>1.3020833333333333</v>
      </c>
      <c r="AD19" s="40">
        <f t="shared" si="12"/>
        <v>-14.999999999999996</v>
      </c>
      <c r="AE19" s="40">
        <v>-14.34</v>
      </c>
      <c r="AF19" s="40">
        <v>-24.991050000000001</v>
      </c>
      <c r="AG19" s="40">
        <v>0</v>
      </c>
    </row>
    <row r="20" spans="1:33" ht="15.75" customHeight="1" x14ac:dyDescent="0.2">
      <c r="A20" s="29" t="s">
        <v>50</v>
      </c>
      <c r="B20" s="29" t="s">
        <v>328</v>
      </c>
      <c r="C20" s="16">
        <f t="shared" si="4"/>
        <v>66.101111111111109</v>
      </c>
      <c r="D20" s="30">
        <v>18</v>
      </c>
      <c r="E20" s="30">
        <v>0</v>
      </c>
      <c r="F20" s="33">
        <v>1189.82</v>
      </c>
      <c r="G20" s="31">
        <v>-40.199999999999996</v>
      </c>
      <c r="H20" s="32">
        <f t="shared" si="1"/>
        <v>3.3786623186700511E-2</v>
      </c>
      <c r="I20" s="32">
        <f t="shared" si="2"/>
        <v>0.20228950597569359</v>
      </c>
      <c r="J20" s="33">
        <f t="shared" si="5"/>
        <v>240.68809999999974</v>
      </c>
      <c r="K20" s="33">
        <f t="shared" si="3"/>
        <v>13.371561111111097</v>
      </c>
      <c r="L20" s="30">
        <v>139</v>
      </c>
      <c r="M20" s="34">
        <f t="shared" si="6"/>
        <v>0.12949640287769784</v>
      </c>
      <c r="N20" s="30">
        <v>374</v>
      </c>
      <c r="O20" s="35">
        <f t="shared" ref="O20:P20" si="28">D20/7</f>
        <v>2.5714285714285716</v>
      </c>
      <c r="P20" s="35">
        <f t="shared" si="28"/>
        <v>0</v>
      </c>
      <c r="Q20" s="30">
        <f t="shared" si="8"/>
        <v>145</v>
      </c>
      <c r="R20" s="30"/>
      <c r="S20" s="36">
        <v>0.83168316831683098</v>
      </c>
      <c r="T20" s="29">
        <v>200</v>
      </c>
      <c r="U20" s="37" t="s">
        <v>33</v>
      </c>
      <c r="V20" s="38" t="s">
        <v>33</v>
      </c>
      <c r="W20" s="29">
        <v>1</v>
      </c>
      <c r="X20" s="39">
        <f t="shared" si="9"/>
        <v>5.5555555555555552E-2</v>
      </c>
      <c r="Y20" s="40">
        <f t="shared" si="10"/>
        <v>13.399999999999999</v>
      </c>
      <c r="Z20" s="29">
        <v>2</v>
      </c>
      <c r="AA20" s="29" t="s">
        <v>109</v>
      </c>
      <c r="AB20" s="41">
        <f t="shared" si="11"/>
        <v>-0.48</v>
      </c>
      <c r="AC20" s="42">
        <v>1.3020833333333333</v>
      </c>
      <c r="AD20" s="40">
        <f t="shared" si="12"/>
        <v>-22.499999999999996</v>
      </c>
      <c r="AE20" s="40">
        <v>-14.34</v>
      </c>
      <c r="AF20" s="40">
        <v>-24.991050000000001</v>
      </c>
      <c r="AG20" s="40">
        <v>0</v>
      </c>
    </row>
    <row r="21" spans="1:33" ht="15.75" customHeight="1" x14ac:dyDescent="0.2">
      <c r="A21" s="29" t="s">
        <v>51</v>
      </c>
      <c r="B21" s="29" t="s">
        <v>370</v>
      </c>
      <c r="C21" s="16">
        <f t="shared" si="4"/>
        <v>69.284117647058821</v>
      </c>
      <c r="D21" s="30">
        <v>17</v>
      </c>
      <c r="E21" s="30">
        <v>0</v>
      </c>
      <c r="F21" s="33">
        <v>1177.83</v>
      </c>
      <c r="G21" s="31">
        <v>-24.300000000000004</v>
      </c>
      <c r="H21" s="32">
        <f t="shared" si="1"/>
        <v>2.0631160693818297E-2</v>
      </c>
      <c r="I21" s="32">
        <f t="shared" si="2"/>
        <v>0.24364946554256561</v>
      </c>
      <c r="J21" s="33">
        <f t="shared" si="5"/>
        <v>286.97765000000004</v>
      </c>
      <c r="K21" s="33">
        <f t="shared" si="3"/>
        <v>16.88103823529412</v>
      </c>
      <c r="L21" s="30">
        <v>46</v>
      </c>
      <c r="M21" s="34">
        <f t="shared" si="6"/>
        <v>0.36956521739130432</v>
      </c>
      <c r="N21" s="30">
        <v>355</v>
      </c>
      <c r="O21" s="35">
        <f t="shared" ref="O21:P21" si="29">D21/7</f>
        <v>2.4285714285714284</v>
      </c>
      <c r="P21" s="35">
        <f t="shared" si="29"/>
        <v>0</v>
      </c>
      <c r="Q21" s="30">
        <f t="shared" si="8"/>
        <v>146</v>
      </c>
      <c r="R21" s="30"/>
      <c r="S21" s="36">
        <v>1.0172939979654101</v>
      </c>
      <c r="T21" s="29">
        <v>100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109</v>
      </c>
      <c r="AB21" s="41">
        <f t="shared" si="11"/>
        <v>-0.48</v>
      </c>
      <c r="AC21" s="42">
        <v>1.3020833333333333</v>
      </c>
      <c r="AD21" s="40">
        <f t="shared" si="12"/>
        <v>-21.249999999999996</v>
      </c>
      <c r="AE21" s="40">
        <v>-14.34</v>
      </c>
      <c r="AF21" s="40">
        <v>-24.991050000000001</v>
      </c>
      <c r="AG21" s="40">
        <v>0</v>
      </c>
    </row>
    <row r="22" spans="1:33" ht="15.75" customHeight="1" x14ac:dyDescent="0.2">
      <c r="A22" s="29" t="s">
        <v>52</v>
      </c>
      <c r="B22" s="29" t="s">
        <v>371</v>
      </c>
      <c r="C22" s="16">
        <f t="shared" si="4"/>
        <v>57.99</v>
      </c>
      <c r="D22" s="30">
        <v>15</v>
      </c>
      <c r="E22" s="30">
        <v>0</v>
      </c>
      <c r="F22" s="31">
        <v>869.85</v>
      </c>
      <c r="G22" s="31">
        <v>0</v>
      </c>
      <c r="H22" s="32">
        <f t="shared" si="1"/>
        <v>0</v>
      </c>
      <c r="I22" s="32">
        <f t="shared" si="2"/>
        <v>0.15020607001207092</v>
      </c>
      <c r="J22" s="33">
        <f t="shared" si="5"/>
        <v>130.6567499999999</v>
      </c>
      <c r="K22" s="33">
        <f t="shared" si="3"/>
        <v>8.7104499999999927</v>
      </c>
      <c r="L22" s="30">
        <v>85</v>
      </c>
      <c r="M22" s="34">
        <f t="shared" si="6"/>
        <v>0.17647058823529413</v>
      </c>
      <c r="N22" s="30">
        <v>347</v>
      </c>
      <c r="O22" s="35">
        <f t="shared" ref="O22:P22" si="30">D22/7</f>
        <v>2.1428571428571428</v>
      </c>
      <c r="P22" s="35">
        <f t="shared" si="30"/>
        <v>0</v>
      </c>
      <c r="Q22" s="30">
        <f t="shared" si="8"/>
        <v>161</v>
      </c>
      <c r="R22" s="30"/>
      <c r="S22" s="36">
        <v>1.0848167539267</v>
      </c>
      <c r="T22" s="29">
        <v>701</v>
      </c>
      <c r="U22" s="37">
        <v>601</v>
      </c>
      <c r="V22" s="38" t="s">
        <v>372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109</v>
      </c>
      <c r="AB22" s="41">
        <f t="shared" si="11"/>
        <v>-0.48</v>
      </c>
      <c r="AC22" s="42">
        <v>1.3020833333333333</v>
      </c>
      <c r="AD22" s="40">
        <f t="shared" si="12"/>
        <v>-18.749999999999996</v>
      </c>
      <c r="AE22" s="40">
        <v>-14.34</v>
      </c>
      <c r="AF22" s="40">
        <v>-24.991050000000001</v>
      </c>
      <c r="AG22" s="40">
        <v>0</v>
      </c>
    </row>
    <row r="23" spans="1:33" ht="15.75" customHeight="1" x14ac:dyDescent="0.2">
      <c r="A23" s="29" t="s">
        <v>53</v>
      </c>
      <c r="B23" s="29" t="s">
        <v>373</v>
      </c>
      <c r="C23" s="16">
        <f t="shared" si="4"/>
        <v>57.31258064516129</v>
      </c>
      <c r="D23" s="30">
        <v>31</v>
      </c>
      <c r="E23" s="30">
        <v>0</v>
      </c>
      <c r="F23" s="33">
        <v>1776.69</v>
      </c>
      <c r="G23" s="31">
        <v>-15.770000000000001</v>
      </c>
      <c r="H23" s="32">
        <f t="shared" si="1"/>
        <v>8.876056036787509E-3</v>
      </c>
      <c r="I23" s="32">
        <f t="shared" si="2"/>
        <v>0.13305863712859303</v>
      </c>
      <c r="J23" s="33">
        <f t="shared" si="5"/>
        <v>236.40394999999995</v>
      </c>
      <c r="K23" s="33">
        <f t="shared" si="3"/>
        <v>7.6259338709677404</v>
      </c>
      <c r="L23" s="30">
        <v>105</v>
      </c>
      <c r="M23" s="34">
        <f t="shared" si="6"/>
        <v>0.29523809523809524</v>
      </c>
      <c r="N23" s="30">
        <v>312</v>
      </c>
      <c r="O23" s="35">
        <f t="shared" ref="O23:P23" si="31">D23/7</f>
        <v>4.4285714285714288</v>
      </c>
      <c r="P23" s="35">
        <f t="shared" si="31"/>
        <v>0</v>
      </c>
      <c r="Q23" s="30">
        <f t="shared" si="8"/>
        <v>70</v>
      </c>
      <c r="R23" s="30"/>
      <c r="S23" s="36">
        <v>0.89735099337748303</v>
      </c>
      <c r="T23" s="29">
        <v>701</v>
      </c>
      <c r="U23" s="37" t="s">
        <v>33</v>
      </c>
      <c r="V23" s="38" t="s">
        <v>374</v>
      </c>
      <c r="W23" s="29">
        <v>6</v>
      </c>
      <c r="X23" s="39">
        <f t="shared" si="9"/>
        <v>0.19354838709677419</v>
      </c>
      <c r="Y23" s="40">
        <f t="shared" si="10"/>
        <v>2.6283333333333334</v>
      </c>
      <c r="Z23" s="29">
        <v>0</v>
      </c>
      <c r="AA23" s="29" t="s">
        <v>109</v>
      </c>
      <c r="AB23" s="41">
        <f t="shared" si="11"/>
        <v>-0.48</v>
      </c>
      <c r="AC23" s="42">
        <v>1.3020833333333333</v>
      </c>
      <c r="AD23" s="40">
        <f t="shared" si="12"/>
        <v>-38.749999999999993</v>
      </c>
      <c r="AE23" s="40">
        <v>-14.34</v>
      </c>
      <c r="AF23" s="40">
        <v>-24.991050000000001</v>
      </c>
      <c r="AG23" s="40">
        <v>0</v>
      </c>
    </row>
    <row r="24" spans="1:33" ht="15.75" customHeight="1" x14ac:dyDescent="0.2">
      <c r="A24" s="29" t="s">
        <v>54</v>
      </c>
      <c r="B24" s="29" t="s">
        <v>375</v>
      </c>
      <c r="C24" s="16">
        <f t="shared" si="4"/>
        <v>50.030199999999965</v>
      </c>
      <c r="D24" s="30">
        <v>50</v>
      </c>
      <c r="E24" s="30">
        <v>0</v>
      </c>
      <c r="F24" s="33">
        <v>2501.5099999999984</v>
      </c>
      <c r="G24" s="33">
        <v>-35.270000000000003</v>
      </c>
      <c r="H24" s="32">
        <f t="shared" si="1"/>
        <v>1.4099483911717333E-2</v>
      </c>
      <c r="I24" s="32">
        <f t="shared" si="2"/>
        <v>1.7473845797138007E-2</v>
      </c>
      <c r="J24" s="33">
        <f t="shared" si="5"/>
        <v>43.710999999998663</v>
      </c>
      <c r="K24" s="33">
        <f t="shared" si="3"/>
        <v>0.87421999999997324</v>
      </c>
      <c r="L24" s="30">
        <v>165</v>
      </c>
      <c r="M24" s="34">
        <f t="shared" si="6"/>
        <v>0.30303030303030304</v>
      </c>
      <c r="N24" s="30">
        <v>267</v>
      </c>
      <c r="O24" s="35">
        <f t="shared" ref="O24:P24" si="32">D24/7</f>
        <v>7.1428571428571432</v>
      </c>
      <c r="P24" s="35">
        <f t="shared" si="32"/>
        <v>0</v>
      </c>
      <c r="Q24" s="30">
        <f t="shared" si="8"/>
        <v>37</v>
      </c>
      <c r="R24" s="30"/>
      <c r="S24" s="36">
        <v>0.83018867924528295</v>
      </c>
      <c r="T24" s="29">
        <v>701</v>
      </c>
      <c r="U24" s="37">
        <v>601</v>
      </c>
      <c r="V24" s="38" t="s">
        <v>376</v>
      </c>
      <c r="W24" s="29">
        <v>8</v>
      </c>
      <c r="X24" s="39">
        <f t="shared" si="9"/>
        <v>0.16</v>
      </c>
      <c r="Y24" s="40">
        <f t="shared" si="10"/>
        <v>2.5192857142857146</v>
      </c>
      <c r="Z24" s="29">
        <v>6</v>
      </c>
      <c r="AA24" s="29" t="s">
        <v>109</v>
      </c>
      <c r="AB24" s="41">
        <f t="shared" si="11"/>
        <v>-0.48</v>
      </c>
      <c r="AC24" s="42">
        <v>1.3020833333333333</v>
      </c>
      <c r="AD24" s="40">
        <f t="shared" si="12"/>
        <v>-62.499999999999986</v>
      </c>
      <c r="AE24" s="40">
        <v>-14.34</v>
      </c>
      <c r="AF24" s="40">
        <v>-24.991050000000001</v>
      </c>
      <c r="AG24" s="40">
        <v>-18.25</v>
      </c>
    </row>
    <row r="25" spans="1:33" ht="15.75" customHeight="1" x14ac:dyDescent="0.2">
      <c r="A25" s="29" t="s">
        <v>56</v>
      </c>
      <c r="B25" s="15" t="s">
        <v>377</v>
      </c>
      <c r="C25" s="16">
        <f t="shared" si="4"/>
        <v>52.573333333333331</v>
      </c>
      <c r="D25" s="30">
        <v>24</v>
      </c>
      <c r="E25" s="30">
        <v>0</v>
      </c>
      <c r="F25" s="33">
        <v>1261.76</v>
      </c>
      <c r="G25" s="33">
        <v>-2.08</v>
      </c>
      <c r="H25" s="32">
        <f t="shared" si="1"/>
        <v>1.6484909967030181E-3</v>
      </c>
      <c r="I25" s="32">
        <f t="shared" si="2"/>
        <v>6.5936469693127053E-2</v>
      </c>
      <c r="J25" s="33">
        <f t="shared" si="5"/>
        <v>83.195999999999998</v>
      </c>
      <c r="K25" s="33">
        <f t="shared" si="3"/>
        <v>3.4664999999999999</v>
      </c>
      <c r="L25" s="30">
        <v>204</v>
      </c>
      <c r="M25" s="34">
        <f t="shared" si="6"/>
        <v>0.11764705882352941</v>
      </c>
      <c r="N25" s="30">
        <v>230</v>
      </c>
      <c r="O25" s="35">
        <f t="shared" ref="O25:P25" si="33">D25/7</f>
        <v>3.4285714285714284</v>
      </c>
      <c r="P25" s="35">
        <f t="shared" si="33"/>
        <v>0</v>
      </c>
      <c r="Q25" s="30">
        <f t="shared" si="8"/>
        <v>67</v>
      </c>
      <c r="R25" s="30"/>
      <c r="S25" s="36">
        <v>0.99760191846522783</v>
      </c>
      <c r="T25" s="29">
        <v>701</v>
      </c>
      <c r="U25" s="37">
        <v>601</v>
      </c>
      <c r="V25" s="38" t="s">
        <v>378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109</v>
      </c>
      <c r="AB25" s="41">
        <f t="shared" si="11"/>
        <v>-0.48</v>
      </c>
      <c r="AC25" s="42">
        <v>1.3020833333333333</v>
      </c>
      <c r="AD25" s="40">
        <f t="shared" si="12"/>
        <v>-29.999999999999993</v>
      </c>
      <c r="AE25" s="40">
        <v>-14.34</v>
      </c>
      <c r="AF25" s="40">
        <v>-24.99</v>
      </c>
      <c r="AG25" s="40">
        <v>-13.3</v>
      </c>
    </row>
    <row r="26" spans="1:33" ht="15.75" customHeight="1" x14ac:dyDescent="0.2">
      <c r="A26" s="15" t="s">
        <v>57</v>
      </c>
      <c r="B26" s="15" t="s">
        <v>379</v>
      </c>
      <c r="C26" s="16">
        <f t="shared" si="4"/>
        <v>54.597142857142856</v>
      </c>
      <c r="D26" s="17">
        <v>84</v>
      </c>
      <c r="E26" s="17">
        <v>0</v>
      </c>
      <c r="F26" s="18">
        <v>4586.16</v>
      </c>
      <c r="G26" s="18">
        <v>0</v>
      </c>
      <c r="H26" s="32">
        <f t="shared" si="1"/>
        <v>0</v>
      </c>
      <c r="I26" s="32">
        <f t="shared" si="2"/>
        <v>7.3957966286973528E-2</v>
      </c>
      <c r="J26" s="33">
        <f t="shared" si="5"/>
        <v>339.18306666666649</v>
      </c>
      <c r="K26" s="33">
        <f t="shared" si="3"/>
        <v>4.0378936507936487</v>
      </c>
      <c r="L26" s="17">
        <v>269</v>
      </c>
      <c r="M26" s="34">
        <f t="shared" si="6"/>
        <v>0.31226765799256506</v>
      </c>
      <c r="N26" s="17">
        <v>180</v>
      </c>
      <c r="O26" s="35">
        <f t="shared" ref="O26:P26" si="34">D26/7</f>
        <v>12</v>
      </c>
      <c r="P26" s="35">
        <f t="shared" si="34"/>
        <v>0</v>
      </c>
      <c r="Q26" s="30">
        <f t="shared" si="8"/>
        <v>15</v>
      </c>
      <c r="R26" s="30"/>
      <c r="S26" s="22">
        <v>1.067125645438898</v>
      </c>
      <c r="T26" s="29">
        <v>701</v>
      </c>
      <c r="U26" s="37">
        <v>601</v>
      </c>
      <c r="V26" s="38" t="s">
        <v>378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109</v>
      </c>
      <c r="AB26" s="41">
        <f t="shared" si="11"/>
        <v>-0.48</v>
      </c>
      <c r="AC26" s="42">
        <v>1.5610706018518516</v>
      </c>
      <c r="AD26" s="40">
        <f t="shared" si="12"/>
        <v>-125.8847333333333</v>
      </c>
      <c r="AE26" s="26">
        <v>-15.88</v>
      </c>
      <c r="AF26" s="26">
        <v>-24.991050000000001</v>
      </c>
      <c r="AG26" s="26">
        <v>0</v>
      </c>
    </row>
    <row r="27" spans="1:33" ht="15.75" customHeight="1" x14ac:dyDescent="0.2">
      <c r="A27" s="15" t="s">
        <v>58</v>
      </c>
      <c r="B27" s="15" t="s">
        <v>380</v>
      </c>
      <c r="C27" s="16">
        <f t="shared" si="4"/>
        <v>60.939081632653057</v>
      </c>
      <c r="D27" s="17">
        <v>98</v>
      </c>
      <c r="E27" s="17">
        <v>1</v>
      </c>
      <c r="F27" s="18">
        <v>5972.03</v>
      </c>
      <c r="G27" s="18">
        <v>0</v>
      </c>
      <c r="H27" s="32">
        <f t="shared" si="1"/>
        <v>0</v>
      </c>
      <c r="I27" s="32">
        <f t="shared" si="2"/>
        <v>0.15472076961732897</v>
      </c>
      <c r="J27" s="33">
        <f t="shared" si="5"/>
        <v>923.99707777777712</v>
      </c>
      <c r="K27" s="33">
        <f t="shared" si="3"/>
        <v>9.4285416099773176</v>
      </c>
      <c r="L27" s="17">
        <v>431</v>
      </c>
      <c r="M27" s="34">
        <f t="shared" si="6"/>
        <v>0.22737819025522041</v>
      </c>
      <c r="N27" s="17">
        <v>62</v>
      </c>
      <c r="O27" s="35">
        <f t="shared" ref="O27:P27" si="35">D27/7</f>
        <v>14</v>
      </c>
      <c r="P27" s="35">
        <f t="shared" si="35"/>
        <v>0.14285714285714285</v>
      </c>
      <c r="Q27" s="30">
        <f t="shared" si="8"/>
        <v>4</v>
      </c>
      <c r="R27" s="30"/>
      <c r="S27" s="22">
        <v>1.631578947368421</v>
      </c>
      <c r="T27" s="29">
        <v>701</v>
      </c>
      <c r="U27" s="37">
        <v>601</v>
      </c>
      <c r="V27" s="38" t="s">
        <v>381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109</v>
      </c>
      <c r="AB27" s="41">
        <f t="shared" si="11"/>
        <v>-0.48</v>
      </c>
      <c r="AC27" s="42">
        <v>1.5610706018518516</v>
      </c>
      <c r="AD27" s="40">
        <f t="shared" si="12"/>
        <v>-146.86552222222218</v>
      </c>
      <c r="AE27" s="26">
        <v>-15.88</v>
      </c>
      <c r="AF27" s="26">
        <v>-24.991050000000001</v>
      </c>
      <c r="AG27" s="26">
        <v>0</v>
      </c>
    </row>
    <row r="28" spans="1:33" ht="15.75" customHeight="1" x14ac:dyDescent="0.2">
      <c r="A28" s="15" t="s">
        <v>59</v>
      </c>
      <c r="B28" s="15" t="s">
        <v>285</v>
      </c>
      <c r="C28" s="16">
        <f t="shared" si="4"/>
        <v>63.412222222222226</v>
      </c>
      <c r="D28" s="17">
        <v>45</v>
      </c>
      <c r="E28" s="17">
        <v>0</v>
      </c>
      <c r="F28" s="18">
        <v>2853.55</v>
      </c>
      <c r="G28" s="18">
        <v>0</v>
      </c>
      <c r="H28" s="32">
        <f t="shared" si="1"/>
        <v>0</v>
      </c>
      <c r="I28" s="32">
        <f t="shared" si="2"/>
        <v>0.18183736048080454</v>
      </c>
      <c r="J28" s="33">
        <f t="shared" si="5"/>
        <v>518.88199999999983</v>
      </c>
      <c r="K28" s="33">
        <f t="shared" si="3"/>
        <v>11.530711111111108</v>
      </c>
      <c r="L28" s="17">
        <v>203</v>
      </c>
      <c r="M28" s="34">
        <f t="shared" si="6"/>
        <v>0.22167487684729065</v>
      </c>
      <c r="N28" s="17">
        <v>8</v>
      </c>
      <c r="O28" s="35">
        <f t="shared" ref="O28:P28" si="36">D28/7</f>
        <v>6.4285714285714288</v>
      </c>
      <c r="P28" s="35">
        <f t="shared" si="36"/>
        <v>0</v>
      </c>
      <c r="Q28" s="30">
        <f t="shared" si="8"/>
        <v>1</v>
      </c>
      <c r="R28" s="30"/>
      <c r="S28" s="22">
        <v>1.512864493996569</v>
      </c>
      <c r="T28" s="29">
        <v>701</v>
      </c>
      <c r="U28" s="37">
        <v>601</v>
      </c>
      <c r="V28" s="38" t="s">
        <v>382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109</v>
      </c>
      <c r="AB28" s="41">
        <f t="shared" si="11"/>
        <v>-0.48</v>
      </c>
      <c r="AC28" s="42">
        <v>1.5610706018518516</v>
      </c>
      <c r="AD28" s="40">
        <f t="shared" si="12"/>
        <v>-67.438249999999982</v>
      </c>
      <c r="AE28" s="26">
        <v>-15.88</v>
      </c>
      <c r="AF28" s="26">
        <v>-24.991050000000001</v>
      </c>
      <c r="AG28" s="26">
        <v>0</v>
      </c>
    </row>
    <row r="29" spans="1:33" ht="15.75" customHeight="1" x14ac:dyDescent="0.2">
      <c r="A29" s="29" t="s">
        <v>60</v>
      </c>
      <c r="B29" s="29"/>
      <c r="C29" s="16">
        <f t="shared" si="4"/>
        <v>60.99</v>
      </c>
      <c r="D29" s="30">
        <v>1</v>
      </c>
      <c r="E29" s="30">
        <v>0</v>
      </c>
      <c r="F29" s="33">
        <v>60.99</v>
      </c>
      <c r="G29" s="33">
        <v>0</v>
      </c>
      <c r="H29" s="32">
        <f t="shared" si="1"/>
        <v>0</v>
      </c>
      <c r="I29" s="32">
        <f t="shared" si="2"/>
        <v>0.15530123335337306</v>
      </c>
      <c r="J29" s="33">
        <f t="shared" si="5"/>
        <v>9.4718222222222241</v>
      </c>
      <c r="K29" s="33">
        <f t="shared" si="3"/>
        <v>9.4718222222222241</v>
      </c>
      <c r="L29" s="30">
        <v>12</v>
      </c>
      <c r="M29" s="34">
        <f t="shared" si="6"/>
        <v>8.3333333333333329E-2</v>
      </c>
      <c r="N29" s="17">
        <v>4</v>
      </c>
      <c r="O29" s="35">
        <f t="shared" ref="O29:P29" si="37">D29/7</f>
        <v>0.14285714285714285</v>
      </c>
      <c r="P29" s="35">
        <f t="shared" si="37"/>
        <v>0</v>
      </c>
      <c r="Q29" s="30">
        <f t="shared" si="8"/>
        <v>28</v>
      </c>
      <c r="R29" s="30"/>
      <c r="S29" s="22">
        <v>1.561975768872321</v>
      </c>
      <c r="T29" s="29">
        <v>701</v>
      </c>
      <c r="U29" s="37">
        <v>601</v>
      </c>
      <c r="V29" s="38" t="s">
        <v>382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109</v>
      </c>
      <c r="AB29" s="41">
        <f t="shared" si="11"/>
        <v>-0.48</v>
      </c>
      <c r="AC29" s="42">
        <v>1.5610706018518516</v>
      </c>
      <c r="AD29" s="40">
        <f t="shared" si="12"/>
        <v>-1.4986277777777774</v>
      </c>
      <c r="AE29" s="40">
        <v>-15.88</v>
      </c>
      <c r="AF29" s="26">
        <v>-24.991050000000001</v>
      </c>
      <c r="AG29" s="40">
        <v>0</v>
      </c>
    </row>
    <row r="30" spans="1:33" ht="15.75" customHeight="1" x14ac:dyDescent="0.2">
      <c r="A30" s="15" t="s">
        <v>61</v>
      </c>
      <c r="B30" s="15" t="s">
        <v>383</v>
      </c>
      <c r="C30" s="16">
        <f t="shared" si="4"/>
        <v>0</v>
      </c>
      <c r="D30" s="17">
        <v>1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-46.168444177777779</v>
      </c>
      <c r="K30" s="33">
        <f t="shared" si="3"/>
        <v>-46.168444177777779</v>
      </c>
      <c r="L30" s="17">
        <v>0</v>
      </c>
      <c r="M30" s="34" t="str">
        <f t="shared" si="6"/>
        <v>-</v>
      </c>
      <c r="N30" s="17">
        <v>603</v>
      </c>
      <c r="O30" s="35">
        <f t="shared" ref="O30:P30" si="38">D30/7</f>
        <v>0.14285714285714285</v>
      </c>
      <c r="P30" s="35">
        <f t="shared" si="38"/>
        <v>0</v>
      </c>
      <c r="Q30" s="30">
        <f t="shared" si="8"/>
        <v>4221</v>
      </c>
      <c r="R30" s="30"/>
      <c r="S30" s="22">
        <v>1.614103819784525</v>
      </c>
      <c r="T30" s="29">
        <v>701</v>
      </c>
      <c r="U30" s="37">
        <v>601</v>
      </c>
      <c r="V30" s="38" t="s">
        <v>382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109</v>
      </c>
      <c r="AB30" s="41">
        <f t="shared" si="11"/>
        <v>-0.48</v>
      </c>
      <c r="AC30" s="42">
        <v>1.5610706018518516</v>
      </c>
      <c r="AD30" s="40">
        <f t="shared" si="12"/>
        <v>-1.4986277777777774</v>
      </c>
      <c r="AE30" s="26">
        <v>-15.88</v>
      </c>
      <c r="AF30" s="26">
        <v>-28.789816399999999</v>
      </c>
      <c r="AG30" s="26">
        <v>0</v>
      </c>
    </row>
    <row r="31" spans="1:33" ht="15.75" customHeight="1" x14ac:dyDescent="0.2">
      <c r="A31" s="15" t="s">
        <v>62</v>
      </c>
      <c r="B31" s="15" t="s">
        <v>384</v>
      </c>
      <c r="C31" s="16">
        <f t="shared" si="4"/>
        <v>61.51380952380952</v>
      </c>
      <c r="D31" s="17">
        <v>21</v>
      </c>
      <c r="E31" s="17">
        <v>0</v>
      </c>
      <c r="F31" s="18">
        <v>1291.79</v>
      </c>
      <c r="G31" s="43">
        <v>-21.439999999999998</v>
      </c>
      <c r="H31" s="32">
        <f t="shared" si="1"/>
        <v>1.6597124919685086E-2</v>
      </c>
      <c r="I31" s="32">
        <f t="shared" si="2"/>
        <v>6.8698606016973626E-2</v>
      </c>
      <c r="J31" s="33">
        <f t="shared" si="5"/>
        <v>88.744172266666354</v>
      </c>
      <c r="K31" s="33">
        <f t="shared" si="3"/>
        <v>4.2259129650793499</v>
      </c>
      <c r="L31" s="17">
        <v>160</v>
      </c>
      <c r="M31" s="34">
        <f t="shared" si="6"/>
        <v>0.13125000000000001</v>
      </c>
      <c r="N31" s="17">
        <v>588</v>
      </c>
      <c r="O31" s="35">
        <f t="shared" ref="O31:P31" si="39">D31/7</f>
        <v>3</v>
      </c>
      <c r="P31" s="35">
        <f t="shared" si="39"/>
        <v>0</v>
      </c>
      <c r="Q31" s="30">
        <f t="shared" si="8"/>
        <v>196</v>
      </c>
      <c r="R31" s="30"/>
      <c r="S31" s="22">
        <v>1.05680317040951</v>
      </c>
      <c r="T31" s="15" t="s">
        <v>33</v>
      </c>
      <c r="U31" s="23" t="s">
        <v>33</v>
      </c>
      <c r="V31" s="1" t="s">
        <v>73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109</v>
      </c>
      <c r="AB31" s="41">
        <f t="shared" si="11"/>
        <v>-0.48</v>
      </c>
      <c r="AC31" s="28">
        <v>1.5610706018518516</v>
      </c>
      <c r="AD31" s="40">
        <f t="shared" si="12"/>
        <v>-31.471183333333325</v>
      </c>
      <c r="AE31" s="44">
        <v>-15.88</v>
      </c>
      <c r="AF31" s="44">
        <v>-28.789816400000003</v>
      </c>
      <c r="AG31" s="26">
        <v>-18.3</v>
      </c>
    </row>
    <row r="32" spans="1:33" ht="15.75" customHeight="1" x14ac:dyDescent="0.2">
      <c r="A32" s="15" t="s">
        <v>63</v>
      </c>
      <c r="B32" s="46" t="s">
        <v>385</v>
      </c>
      <c r="C32" s="16">
        <f t="shared" si="4"/>
        <v>65.101111111111109</v>
      </c>
      <c r="D32" s="17">
        <v>18</v>
      </c>
      <c r="E32" s="17">
        <v>0</v>
      </c>
      <c r="F32" s="18">
        <v>1171.82</v>
      </c>
      <c r="G32" s="18">
        <v>-26.38</v>
      </c>
      <c r="H32" s="32">
        <f t="shared" si="1"/>
        <v>2.2511989896059122E-2</v>
      </c>
      <c r="I32" s="32">
        <f t="shared" si="2"/>
        <v>0.11335785769145421</v>
      </c>
      <c r="J32" s="33">
        <f t="shared" si="5"/>
        <v>132.83500479999987</v>
      </c>
      <c r="K32" s="33">
        <f t="shared" si="3"/>
        <v>7.3797224888888815</v>
      </c>
      <c r="L32" s="17">
        <v>136</v>
      </c>
      <c r="M32" s="34">
        <f t="shared" si="6"/>
        <v>0.13235294117647059</v>
      </c>
      <c r="N32" s="17">
        <v>567</v>
      </c>
      <c r="O32" s="35">
        <f t="shared" ref="O32:P32" si="40">D32/7</f>
        <v>2.5714285714285716</v>
      </c>
      <c r="P32" s="35">
        <f t="shared" si="40"/>
        <v>0</v>
      </c>
      <c r="Q32" s="30">
        <f t="shared" si="8"/>
        <v>220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1.276923076923077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2</v>
      </c>
      <c r="X32" s="39">
        <f t="shared" si="9"/>
        <v>0.1111111111111111</v>
      </c>
      <c r="Y32" s="40">
        <f t="shared" si="10"/>
        <v>13.19</v>
      </c>
      <c r="Z32" s="15">
        <v>0</v>
      </c>
      <c r="AA32" s="15" t="s">
        <v>109</v>
      </c>
      <c r="AB32" s="41">
        <f t="shared" si="11"/>
        <v>-0.48</v>
      </c>
      <c r="AC32" s="28">
        <v>1.5610706018518516</v>
      </c>
      <c r="AD32" s="40">
        <f t="shared" si="12"/>
        <v>-26.975299999999994</v>
      </c>
      <c r="AE32" s="26">
        <v>-15.88</v>
      </c>
      <c r="AF32" s="26">
        <v>-28.789816399999999</v>
      </c>
      <c r="AG32" s="26">
        <v>-5.8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1:33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1:33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1:33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1:33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1:33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1:33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1:33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1:33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1:33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1:33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1:33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1:33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1:33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0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Info!B1:BJ5000""),3,FALSE),"""")"),"Router Bits Set 1/4 Inch Shank - 12 Piece Kit for Woodworking, Home Improvement and DIY Projects")</f>
        <v>Router Bits Set 1/4 Inch Shank - 12 Piece Kit for Woodworking, Home Improvement and DIY Projects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Info!B1:BJ5000""),2,FALSE),"""")"),"B0861CGGV8")</f>
        <v>B0861CGGV8</v>
      </c>
      <c r="B2" s="3" t="s">
        <v>386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1.5" customHeight="1" x14ac:dyDescent="0.2">
      <c r="A3" s="56" t="s">
        <v>31</v>
      </c>
      <c r="B3" s="57"/>
      <c r="C3" s="4">
        <f>((AE32+AF32)/0.85)*-1</f>
        <v>16.0215</v>
      </c>
      <c r="D3" s="5">
        <f>SUM(D4:D99692)</f>
        <v>273</v>
      </c>
      <c r="E3" s="5"/>
      <c r="F3" s="6">
        <f t="shared" ref="F3:G3" si="0">SUM(F4:F99692)</f>
        <v>5587.6499999999987</v>
      </c>
      <c r="G3" s="6">
        <f t="shared" si="0"/>
        <v>-0.45</v>
      </c>
      <c r="H3" s="7">
        <f t="shared" ref="H3:H32" si="1">G3/F3*-1</f>
        <v>8.053475074494646E-5</v>
      </c>
      <c r="I3" s="8">
        <f t="shared" ref="I3:I32" si="2">J3/F3</f>
        <v>0.23202452739442223</v>
      </c>
      <c r="J3" s="6">
        <f>SUM(J4:J99692)</f>
        <v>1296.4718504954431</v>
      </c>
      <c r="K3" s="6">
        <f t="shared" ref="K3:K32" si="3">J3/D3</f>
        <v>4.748981137345945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Not in yet - May
Not in yet - June
Not in yet - July
Not in yet - Aug
Not in yet - Sept
Not in yet - Oct
Not in yet - Nov
Not in yet - Dec
Not in yet - Jan
Not in yet - Feb")</f>
        <v>1 - March
1 - April
Not in yet - May
Not in yet - June
Not in yet - July
Not in yet - Aug
Not in yet - Sept
Not in yet - Oct
Not in yet - Nov
Not in yet - Dec
Not in yet - Jan
Not in yet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QTY-90")</f>
        <v>US QTY-90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SUM(W4:W99692)</f>
        <v>0</v>
      </c>
      <c r="X3" s="7">
        <f>W3/D3</f>
        <v>0</v>
      </c>
      <c r="Y3" s="6"/>
      <c r="Z3" s="5"/>
      <c r="AA3" s="5"/>
      <c r="AB3" s="5"/>
      <c r="AC3" s="5"/>
      <c r="AD3" s="6">
        <f>SUM(AD4:AD99692)</f>
        <v>-22.589355092056124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Info!B2:BZ3000""),37,FALSE)),"""")*-1"),-8.668275)</f>
        <v>-8.6682749999999995</v>
      </c>
      <c r="AG3" s="6">
        <f>SUM(AG4:AG99692)</f>
        <v>0</v>
      </c>
    </row>
    <row r="4" spans="1:33" ht="15.75" customHeight="1" x14ac:dyDescent="0.2">
      <c r="A4" s="15" t="s">
        <v>32</v>
      </c>
      <c r="B4" s="15" t="s">
        <v>78</v>
      </c>
      <c r="C4" s="16">
        <f t="shared" ref="C4:C32" si="4">IFERROR(F4/D4," - ")</f>
        <v>19.079090909090905</v>
      </c>
      <c r="D4" s="17">
        <v>11</v>
      </c>
      <c r="E4" s="17">
        <v>0</v>
      </c>
      <c r="F4" s="18">
        <v>209.86999999999995</v>
      </c>
      <c r="G4" s="18">
        <v>-0.04</v>
      </c>
      <c r="H4" s="19">
        <f t="shared" si="1"/>
        <v>1.9059417734788208E-4</v>
      </c>
      <c r="I4" s="19">
        <f t="shared" si="2"/>
        <v>0.1888577823308607</v>
      </c>
      <c r="J4" s="18">
        <f t="shared" ref="J4:J32" si="5">F4*0.85+G4+AF4*D4+D4*AE4+AG4+AD4</f>
        <v>39.635582777777728</v>
      </c>
      <c r="K4" s="18">
        <f t="shared" si="3"/>
        <v>3.6032347979797934</v>
      </c>
      <c r="L4" s="17">
        <v>97</v>
      </c>
      <c r="M4" s="20">
        <f t="shared" ref="M4:M32" si="6">IFERROR(D4/L4,"-")</f>
        <v>0.1134020618556701</v>
      </c>
      <c r="N4" s="17">
        <v>152</v>
      </c>
      <c r="O4" s="21">
        <f t="shared" ref="O4:P4" si="7">D4/7</f>
        <v>1.5714285714285714</v>
      </c>
      <c r="P4" s="21">
        <f t="shared" si="7"/>
        <v>0</v>
      </c>
      <c r="Q4" s="17">
        <f t="shared" ref="Q4:Q32" si="8">ROUNDDOWN(N4/(O4+P4),0)</f>
        <v>96</v>
      </c>
      <c r="R4" s="17"/>
      <c r="S4" s="22">
        <v>1.0830769230769199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55</v>
      </c>
      <c r="AB4" s="27">
        <f t="shared" ref="AB4:AB32" si="11">IF(OR(AA4="UsLargeStandardSize",AA4="UsSmallStandardSize"),-0.69,-0.48)</f>
        <v>-0.69</v>
      </c>
      <c r="AC4" s="28">
        <v>5.995370370370371E-2</v>
      </c>
      <c r="AD4" s="26">
        <f t="shared" ref="AD4:AD32" si="12">IFERROR(AB4*AC4*D4*2,0)</f>
        <v>-0.91009722222222222</v>
      </c>
      <c r="AE4" s="26">
        <v>-4.9000000000000004</v>
      </c>
      <c r="AF4" s="26">
        <v>-7.6276200000000003</v>
      </c>
      <c r="AG4" s="26">
        <v>0</v>
      </c>
    </row>
    <row r="5" spans="1:33" ht="15.75" customHeight="1" x14ac:dyDescent="0.2">
      <c r="A5" s="29" t="s">
        <v>34</v>
      </c>
      <c r="B5" s="15" t="s">
        <v>387</v>
      </c>
      <c r="C5" s="16">
        <f t="shared" si="4"/>
        <v>20.137599999999992</v>
      </c>
      <c r="D5" s="30">
        <v>25</v>
      </c>
      <c r="E5" s="30">
        <v>0</v>
      </c>
      <c r="F5" s="31">
        <v>503.43999999999977</v>
      </c>
      <c r="G5" s="31">
        <v>-0.06</v>
      </c>
      <c r="H5" s="32">
        <f t="shared" si="1"/>
        <v>1.1918004131574771E-4</v>
      </c>
      <c r="I5" s="32">
        <f t="shared" si="2"/>
        <v>0.22366657489174332</v>
      </c>
      <c r="J5" s="33">
        <f t="shared" si="5"/>
        <v>112.6027004634992</v>
      </c>
      <c r="K5" s="33">
        <f t="shared" si="3"/>
        <v>4.5041080185399682</v>
      </c>
      <c r="L5" s="30">
        <v>133</v>
      </c>
      <c r="M5" s="34">
        <f t="shared" si="6"/>
        <v>0.18796992481203006</v>
      </c>
      <c r="N5" s="30">
        <v>136</v>
      </c>
      <c r="O5" s="35">
        <f t="shared" ref="O5:P5" si="13">D5/7</f>
        <v>3.5714285714285716</v>
      </c>
      <c r="P5" s="35">
        <f t="shared" si="13"/>
        <v>0</v>
      </c>
      <c r="Q5" s="30">
        <f t="shared" si="8"/>
        <v>38</v>
      </c>
      <c r="R5" s="30"/>
      <c r="S5" s="36">
        <v>0.77338877338877299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55</v>
      </c>
      <c r="AB5" s="41">
        <f t="shared" si="11"/>
        <v>-0.69</v>
      </c>
      <c r="AC5" s="42">
        <v>6.0023174971031289E-2</v>
      </c>
      <c r="AD5" s="40">
        <f t="shared" si="12"/>
        <v>-2.0707995365005791</v>
      </c>
      <c r="AE5" s="40">
        <v>-4.9000000000000004</v>
      </c>
      <c r="AF5" s="40">
        <v>-7.6276200000000003</v>
      </c>
      <c r="AG5" s="40">
        <v>0</v>
      </c>
    </row>
    <row r="6" spans="1:33" ht="15.75" customHeight="1" x14ac:dyDescent="0.2">
      <c r="A6" s="29" t="s">
        <v>35</v>
      </c>
      <c r="B6" s="29" t="s">
        <v>78</v>
      </c>
      <c r="C6" s="16">
        <f t="shared" si="4"/>
        <v>20.878620689655165</v>
      </c>
      <c r="D6" s="30">
        <v>29</v>
      </c>
      <c r="E6" s="30">
        <v>0</v>
      </c>
      <c r="F6" s="31">
        <v>605.47999999999979</v>
      </c>
      <c r="G6" s="31">
        <v>0</v>
      </c>
      <c r="H6" s="32">
        <f t="shared" si="1"/>
        <v>0</v>
      </c>
      <c r="I6" s="32">
        <f t="shared" si="2"/>
        <v>0.24601584326117723</v>
      </c>
      <c r="J6" s="33">
        <f t="shared" si="5"/>
        <v>148.95767277777753</v>
      </c>
      <c r="K6" s="33">
        <f t="shared" si="3"/>
        <v>5.1364714750957772</v>
      </c>
      <c r="L6" s="30">
        <v>233</v>
      </c>
      <c r="M6" s="34">
        <f t="shared" si="6"/>
        <v>0.12446351931330472</v>
      </c>
      <c r="N6" s="30">
        <v>103</v>
      </c>
      <c r="O6" s="35">
        <f t="shared" ref="O6:P6" si="14">D6/7</f>
        <v>4.1428571428571432</v>
      </c>
      <c r="P6" s="35">
        <f t="shared" si="14"/>
        <v>0</v>
      </c>
      <c r="Q6" s="30">
        <f t="shared" si="8"/>
        <v>24</v>
      </c>
      <c r="R6" s="30"/>
      <c r="S6" s="36">
        <v>1.23433874709976</v>
      </c>
      <c r="T6" s="29">
        <v>510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55</v>
      </c>
      <c r="AB6" s="41">
        <f t="shared" si="11"/>
        <v>-0.69</v>
      </c>
      <c r="AC6" s="42">
        <v>5.995370370370371E-2</v>
      </c>
      <c r="AD6" s="40">
        <f t="shared" si="12"/>
        <v>-2.3993472222222221</v>
      </c>
      <c r="AE6" s="40">
        <v>-4.9000000000000004</v>
      </c>
      <c r="AF6" s="40">
        <v>-7.6276200000000003</v>
      </c>
      <c r="AG6" s="40">
        <v>0</v>
      </c>
    </row>
    <row r="7" spans="1:33" ht="15.75" customHeight="1" x14ac:dyDescent="0.2">
      <c r="A7" s="29" t="s">
        <v>37</v>
      </c>
      <c r="B7" s="29" t="s">
        <v>78</v>
      </c>
      <c r="C7" s="16">
        <f t="shared" si="4"/>
        <v>21.91333333333333</v>
      </c>
      <c r="D7" s="30">
        <v>21</v>
      </c>
      <c r="E7" s="30">
        <v>0</v>
      </c>
      <c r="F7" s="31">
        <v>460.17999999999995</v>
      </c>
      <c r="G7" s="31">
        <v>-0.08</v>
      </c>
      <c r="H7" s="32">
        <f t="shared" si="1"/>
        <v>1.7384501716719548E-4</v>
      </c>
      <c r="I7" s="32">
        <f t="shared" si="2"/>
        <v>0.27436116664493598</v>
      </c>
      <c r="J7" s="33">
        <f t="shared" si="5"/>
        <v>126.25552166666662</v>
      </c>
      <c r="K7" s="33">
        <f t="shared" si="3"/>
        <v>6.0121676984126964</v>
      </c>
      <c r="L7" s="30">
        <v>194</v>
      </c>
      <c r="M7" s="34">
        <f t="shared" si="6"/>
        <v>0.10824742268041238</v>
      </c>
      <c r="N7" s="30">
        <v>77</v>
      </c>
      <c r="O7" s="35">
        <f t="shared" ref="O7:P7" si="15">D7/7</f>
        <v>3</v>
      </c>
      <c r="P7" s="35">
        <f t="shared" si="15"/>
        <v>0</v>
      </c>
      <c r="Q7" s="30">
        <f t="shared" si="8"/>
        <v>25</v>
      </c>
      <c r="R7" s="30"/>
      <c r="S7" s="36">
        <v>1.4246575342465699</v>
      </c>
      <c r="T7" s="29">
        <v>510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55</v>
      </c>
      <c r="AB7" s="41">
        <f t="shared" si="11"/>
        <v>-0.69</v>
      </c>
      <c r="AC7" s="42">
        <v>5.995370370370371E-2</v>
      </c>
      <c r="AD7" s="40">
        <f t="shared" si="12"/>
        <v>-1.7374583333333333</v>
      </c>
      <c r="AE7" s="40">
        <v>-4.9000000000000004</v>
      </c>
      <c r="AF7" s="40">
        <v>-7.6276200000000003</v>
      </c>
      <c r="AG7" s="40">
        <v>0</v>
      </c>
    </row>
    <row r="8" spans="1:33" ht="15.75" customHeight="1" x14ac:dyDescent="0.2">
      <c r="A8" s="29" t="s">
        <v>38</v>
      </c>
      <c r="B8" s="29" t="s">
        <v>388</v>
      </c>
      <c r="C8" s="16">
        <f t="shared" si="4"/>
        <v>20.649696969696972</v>
      </c>
      <c r="D8" s="30">
        <v>33</v>
      </c>
      <c r="E8" s="30">
        <v>0</v>
      </c>
      <c r="F8" s="31">
        <v>681.44</v>
      </c>
      <c r="G8" s="31">
        <v>-0.05</v>
      </c>
      <c r="H8" s="32">
        <f t="shared" si="1"/>
        <v>7.3374031462784695E-5</v>
      </c>
      <c r="I8" s="32">
        <f t="shared" si="2"/>
        <v>0.23913141044454894</v>
      </c>
      <c r="J8" s="33">
        <f t="shared" si="5"/>
        <v>162.95370833333345</v>
      </c>
      <c r="K8" s="33">
        <f t="shared" si="3"/>
        <v>4.9379911616161651</v>
      </c>
      <c r="L8" s="30">
        <v>168</v>
      </c>
      <c r="M8" s="34">
        <f t="shared" si="6"/>
        <v>0.19642857142857142</v>
      </c>
      <c r="N8" s="30">
        <v>47</v>
      </c>
      <c r="O8" s="35">
        <f t="shared" ref="O8:P8" si="16">D8/7</f>
        <v>4.7142857142857144</v>
      </c>
      <c r="P8" s="35">
        <f t="shared" si="16"/>
        <v>0</v>
      </c>
      <c r="Q8" s="30">
        <f t="shared" si="8"/>
        <v>9</v>
      </c>
      <c r="R8" s="30"/>
      <c r="S8" s="36">
        <v>1.9368421052631499</v>
      </c>
      <c r="T8" s="29">
        <v>510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55</v>
      </c>
      <c r="AB8" s="41">
        <f t="shared" si="11"/>
        <v>-0.69</v>
      </c>
      <c r="AC8" s="42">
        <v>5.995370370370371E-2</v>
      </c>
      <c r="AD8" s="40">
        <f t="shared" si="12"/>
        <v>-2.7302916666666666</v>
      </c>
      <c r="AE8" s="40">
        <v>-4.9000000000000004</v>
      </c>
      <c r="AF8" s="40">
        <v>-7.63</v>
      </c>
      <c r="AG8" s="40">
        <v>0</v>
      </c>
    </row>
    <row r="9" spans="1:33" ht="15.75" customHeight="1" x14ac:dyDescent="0.2">
      <c r="A9" s="29" t="s">
        <v>39</v>
      </c>
      <c r="B9" s="29" t="s">
        <v>78</v>
      </c>
      <c r="C9" s="16">
        <f t="shared" si="4"/>
        <v>23.548666666666669</v>
      </c>
      <c r="D9" s="30">
        <v>15</v>
      </c>
      <c r="E9" s="30">
        <v>0</v>
      </c>
      <c r="F9" s="31">
        <v>353.23</v>
      </c>
      <c r="G9" s="31">
        <v>0</v>
      </c>
      <c r="H9" s="32">
        <f t="shared" si="1"/>
        <v>0</v>
      </c>
      <c r="I9" s="32">
        <f t="shared" si="2"/>
        <v>0.31449808434542176</v>
      </c>
      <c r="J9" s="33">
        <f t="shared" si="5"/>
        <v>111.09015833333333</v>
      </c>
      <c r="K9" s="33">
        <f t="shared" si="3"/>
        <v>7.4060105555555555</v>
      </c>
      <c r="L9" s="30">
        <v>161</v>
      </c>
      <c r="M9" s="34">
        <f t="shared" si="6"/>
        <v>9.3167701863354033E-2</v>
      </c>
      <c r="N9" s="30">
        <v>33</v>
      </c>
      <c r="O9" s="35">
        <f t="shared" ref="O9:P9" si="17">D9/7</f>
        <v>2.1428571428571428</v>
      </c>
      <c r="P9" s="35">
        <f t="shared" si="17"/>
        <v>0</v>
      </c>
      <c r="Q9" s="30">
        <f t="shared" si="8"/>
        <v>15</v>
      </c>
      <c r="R9" s="30"/>
      <c r="S9" s="36">
        <v>1.5496183206106799</v>
      </c>
      <c r="T9" s="29">
        <v>510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55</v>
      </c>
      <c r="AB9" s="41">
        <f t="shared" si="11"/>
        <v>-0.69</v>
      </c>
      <c r="AC9" s="42">
        <v>5.995370370370371E-2</v>
      </c>
      <c r="AD9" s="40">
        <f t="shared" si="12"/>
        <v>-1.2410416666666666</v>
      </c>
      <c r="AE9" s="40">
        <v>-4.9000000000000004</v>
      </c>
      <c r="AF9" s="40">
        <v>-7.6276200000000003</v>
      </c>
      <c r="AG9" s="40">
        <v>0</v>
      </c>
    </row>
    <row r="10" spans="1:33" ht="15.75" customHeight="1" x14ac:dyDescent="0.2">
      <c r="A10" s="29" t="s">
        <v>40</v>
      </c>
      <c r="B10" s="29" t="s">
        <v>80</v>
      </c>
      <c r="C10" s="16">
        <f t="shared" si="4"/>
        <v>22.241111111111113</v>
      </c>
      <c r="D10" s="30">
        <v>9</v>
      </c>
      <c r="E10" s="30">
        <v>0</v>
      </c>
      <c r="F10" s="31">
        <v>200.17000000000002</v>
      </c>
      <c r="G10" s="31">
        <v>0</v>
      </c>
      <c r="H10" s="32">
        <f t="shared" si="1"/>
        <v>0</v>
      </c>
      <c r="I10" s="32">
        <f t="shared" si="2"/>
        <v>0.28301591147524607</v>
      </c>
      <c r="J10" s="33">
        <f t="shared" si="5"/>
        <v>56.651295000000012</v>
      </c>
      <c r="K10" s="33">
        <f t="shared" si="3"/>
        <v>6.2945883333333343</v>
      </c>
      <c r="L10" s="30">
        <v>136</v>
      </c>
      <c r="M10" s="34">
        <f t="shared" si="6"/>
        <v>6.6176470588235295E-2</v>
      </c>
      <c r="N10" s="30">
        <v>202</v>
      </c>
      <c r="O10" s="35">
        <f t="shared" ref="O10:P10" si="18">D10/7</f>
        <v>1.2857142857142858</v>
      </c>
      <c r="P10" s="35">
        <f t="shared" si="18"/>
        <v>0</v>
      </c>
      <c r="Q10" s="30">
        <f t="shared" si="8"/>
        <v>157</v>
      </c>
      <c r="R10" s="30"/>
      <c r="S10" s="36">
        <v>1.33541341653666</v>
      </c>
      <c r="T10" s="29">
        <v>510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55</v>
      </c>
      <c r="AB10" s="41">
        <f t="shared" si="11"/>
        <v>-0.69</v>
      </c>
      <c r="AC10" s="42">
        <v>5.995370370370371E-2</v>
      </c>
      <c r="AD10" s="40">
        <f t="shared" si="12"/>
        <v>-0.74462499999999998</v>
      </c>
      <c r="AE10" s="40">
        <v>-4.9000000000000004</v>
      </c>
      <c r="AF10" s="40">
        <v>-7.6276200000000003</v>
      </c>
      <c r="AG10" s="40">
        <v>0</v>
      </c>
    </row>
    <row r="11" spans="1:33" ht="15.75" customHeight="1" x14ac:dyDescent="0.2">
      <c r="A11" s="29" t="s">
        <v>41</v>
      </c>
      <c r="B11" s="29" t="s">
        <v>389</v>
      </c>
      <c r="C11" s="16">
        <f t="shared" si="4"/>
        <v>23.977142857142859</v>
      </c>
      <c r="D11" s="30">
        <v>7</v>
      </c>
      <c r="E11" s="30">
        <v>0</v>
      </c>
      <c r="F11" s="31">
        <v>167.84</v>
      </c>
      <c r="G11" s="31">
        <v>0</v>
      </c>
      <c r="H11" s="32">
        <f t="shared" si="1"/>
        <v>0</v>
      </c>
      <c r="I11" s="32">
        <f t="shared" si="2"/>
        <v>0.32406760737739637</v>
      </c>
      <c r="J11" s="33">
        <f t="shared" si="5"/>
        <v>54.391507222222209</v>
      </c>
      <c r="K11" s="33">
        <f t="shared" si="3"/>
        <v>7.7702153174603152</v>
      </c>
      <c r="L11" s="30">
        <v>87</v>
      </c>
      <c r="M11" s="34">
        <f t="shared" si="6"/>
        <v>8.0459770114942528E-2</v>
      </c>
      <c r="N11" s="30">
        <v>197</v>
      </c>
      <c r="O11" s="35">
        <f t="shared" ref="O11:P11" si="19">D11/7</f>
        <v>1</v>
      </c>
      <c r="P11" s="35">
        <f t="shared" si="19"/>
        <v>0</v>
      </c>
      <c r="Q11" s="30">
        <f t="shared" si="8"/>
        <v>197</v>
      </c>
      <c r="R11" s="30"/>
      <c r="S11" s="36">
        <v>1.31055900621118</v>
      </c>
      <c r="T11" s="29">
        <v>510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55</v>
      </c>
      <c r="AB11" s="41">
        <f t="shared" si="11"/>
        <v>-0.69</v>
      </c>
      <c r="AC11" s="42">
        <v>5.995370370370371E-2</v>
      </c>
      <c r="AD11" s="40">
        <f t="shared" si="12"/>
        <v>-0.57915277777777774</v>
      </c>
      <c r="AE11" s="40">
        <v>-4.9000000000000004</v>
      </c>
      <c r="AF11" s="40">
        <v>-7.6276200000000003</v>
      </c>
      <c r="AG11" s="40">
        <v>0</v>
      </c>
    </row>
    <row r="12" spans="1:33" ht="15.75" customHeight="1" x14ac:dyDescent="0.2">
      <c r="A12" s="29" t="s">
        <v>42</v>
      </c>
      <c r="B12" s="29" t="s">
        <v>390</v>
      </c>
      <c r="C12" s="16">
        <f t="shared" si="4"/>
        <v>22.94285714285714</v>
      </c>
      <c r="D12" s="30">
        <v>7</v>
      </c>
      <c r="E12" s="30">
        <v>0</v>
      </c>
      <c r="F12" s="31">
        <v>160.59999999999997</v>
      </c>
      <c r="G12" s="31">
        <v>0</v>
      </c>
      <c r="H12" s="32">
        <f t="shared" si="1"/>
        <v>0</v>
      </c>
      <c r="I12" s="32">
        <f t="shared" si="2"/>
        <v>0.30035807734883058</v>
      </c>
      <c r="J12" s="33">
        <f t="shared" si="5"/>
        <v>48.237507222222185</v>
      </c>
      <c r="K12" s="33">
        <f t="shared" si="3"/>
        <v>6.8910724603174547</v>
      </c>
      <c r="L12" s="30">
        <v>83</v>
      </c>
      <c r="M12" s="34">
        <f t="shared" si="6"/>
        <v>8.4337349397590355E-2</v>
      </c>
      <c r="N12" s="30">
        <v>186</v>
      </c>
      <c r="O12" s="35">
        <f t="shared" ref="O12:P12" si="20">D12/7</f>
        <v>1</v>
      </c>
      <c r="P12" s="35">
        <f t="shared" si="20"/>
        <v>0</v>
      </c>
      <c r="Q12" s="30">
        <f t="shared" si="8"/>
        <v>186</v>
      </c>
      <c r="R12" s="30"/>
      <c r="S12" s="36">
        <v>1.42905982905982</v>
      </c>
      <c r="T12" s="29">
        <v>510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55</v>
      </c>
      <c r="AB12" s="41">
        <f t="shared" si="11"/>
        <v>-0.69</v>
      </c>
      <c r="AC12" s="42">
        <v>5.995370370370371E-2</v>
      </c>
      <c r="AD12" s="40">
        <f t="shared" si="12"/>
        <v>-0.57915277777777774</v>
      </c>
      <c r="AE12" s="40">
        <v>-4.9000000000000004</v>
      </c>
      <c r="AF12" s="40">
        <v>-7.6276200000000003</v>
      </c>
      <c r="AG12" s="40">
        <v>0</v>
      </c>
    </row>
    <row r="13" spans="1:33" ht="15.75" customHeight="1" x14ac:dyDescent="0.2">
      <c r="A13" s="29" t="s">
        <v>43</v>
      </c>
      <c r="B13" s="29" t="s">
        <v>80</v>
      </c>
      <c r="C13" s="16">
        <f t="shared" si="4"/>
        <v>20.212727272727275</v>
      </c>
      <c r="D13" s="30">
        <v>11</v>
      </c>
      <c r="E13" s="30">
        <v>0</v>
      </c>
      <c r="F13" s="33">
        <v>222.34</v>
      </c>
      <c r="G13" s="31">
        <v>0</v>
      </c>
      <c r="H13" s="32">
        <f t="shared" si="1"/>
        <v>0</v>
      </c>
      <c r="I13" s="32">
        <f t="shared" si="2"/>
        <v>0.22611802994412963</v>
      </c>
      <c r="J13" s="33">
        <f t="shared" si="5"/>
        <v>50.275082777777783</v>
      </c>
      <c r="K13" s="33">
        <f t="shared" si="3"/>
        <v>4.5704620707070713</v>
      </c>
      <c r="L13" s="30">
        <v>54</v>
      </c>
      <c r="M13" s="34">
        <f t="shared" si="6"/>
        <v>0.20370370370370369</v>
      </c>
      <c r="N13" s="30">
        <v>177</v>
      </c>
      <c r="O13" s="35">
        <f t="shared" ref="O13:P13" si="21">D13/7</f>
        <v>1.5714285714285714</v>
      </c>
      <c r="P13" s="35">
        <f t="shared" si="21"/>
        <v>0</v>
      </c>
      <c r="Q13" s="30">
        <f t="shared" si="8"/>
        <v>112</v>
      </c>
      <c r="R13" s="30"/>
      <c r="S13" s="36">
        <v>1.4901960784313699</v>
      </c>
      <c r="T13" s="29">
        <v>510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55</v>
      </c>
      <c r="AB13" s="41">
        <f t="shared" si="11"/>
        <v>-0.69</v>
      </c>
      <c r="AC13" s="42">
        <v>5.995370370370371E-2</v>
      </c>
      <c r="AD13" s="40">
        <f t="shared" si="12"/>
        <v>-0.91009722222222222</v>
      </c>
      <c r="AE13" s="40">
        <v>-4.9000000000000004</v>
      </c>
      <c r="AF13" s="40">
        <v>-7.6276200000000003</v>
      </c>
      <c r="AG13" s="40">
        <v>0</v>
      </c>
    </row>
    <row r="14" spans="1:33" ht="15.75" customHeight="1" x14ac:dyDescent="0.2">
      <c r="A14" s="29" t="s">
        <v>44</v>
      </c>
      <c r="B14" s="29" t="s">
        <v>80</v>
      </c>
      <c r="C14" s="16">
        <f t="shared" si="4"/>
        <v>20.094999999999999</v>
      </c>
      <c r="D14" s="30">
        <v>2</v>
      </c>
      <c r="E14" s="30">
        <v>0</v>
      </c>
      <c r="F14" s="33">
        <v>40.19</v>
      </c>
      <c r="G14" s="31">
        <v>0</v>
      </c>
      <c r="H14" s="32">
        <f t="shared" si="1"/>
        <v>0</v>
      </c>
      <c r="I14" s="32">
        <f t="shared" si="2"/>
        <v>0.22246299521716281</v>
      </c>
      <c r="J14" s="33">
        <f t="shared" si="5"/>
        <v>8.9407877777777731</v>
      </c>
      <c r="K14" s="33">
        <f t="shared" si="3"/>
        <v>4.4703938888888866</v>
      </c>
      <c r="L14" s="30">
        <v>66</v>
      </c>
      <c r="M14" s="34">
        <f t="shared" si="6"/>
        <v>3.0303030303030304E-2</v>
      </c>
      <c r="N14" s="30">
        <v>174</v>
      </c>
      <c r="O14" s="35">
        <f t="shared" ref="O14:P14" si="22">D14/7</f>
        <v>0.2857142857142857</v>
      </c>
      <c r="P14" s="35">
        <f t="shared" si="22"/>
        <v>0</v>
      </c>
      <c r="Q14" s="30">
        <f t="shared" si="8"/>
        <v>609</v>
      </c>
      <c r="R14" s="30"/>
      <c r="S14" s="36">
        <v>1.17610062893081</v>
      </c>
      <c r="T14" s="29">
        <v>510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55</v>
      </c>
      <c r="AB14" s="41">
        <f t="shared" si="11"/>
        <v>-0.69</v>
      </c>
      <c r="AC14" s="42">
        <v>5.995370370370371E-2</v>
      </c>
      <c r="AD14" s="40">
        <f t="shared" si="12"/>
        <v>-0.16547222222222221</v>
      </c>
      <c r="AE14" s="40">
        <v>-4.9000000000000004</v>
      </c>
      <c r="AF14" s="40">
        <v>-7.6276200000000003</v>
      </c>
      <c r="AG14" s="40">
        <v>0</v>
      </c>
    </row>
    <row r="15" spans="1:33" ht="15.75" customHeight="1" x14ac:dyDescent="0.2">
      <c r="A15" s="29" t="s">
        <v>45</v>
      </c>
      <c r="B15" s="29" t="s">
        <v>80</v>
      </c>
      <c r="C15" s="16">
        <f t="shared" si="4"/>
        <v>20</v>
      </c>
      <c r="D15" s="30">
        <v>7</v>
      </c>
      <c r="E15" s="30">
        <v>0</v>
      </c>
      <c r="F15" s="33">
        <v>140</v>
      </c>
      <c r="G15" s="31">
        <v>0</v>
      </c>
      <c r="H15" s="32">
        <f t="shared" si="1"/>
        <v>0</v>
      </c>
      <c r="I15" s="32">
        <f t="shared" si="2"/>
        <v>0.21948219444444445</v>
      </c>
      <c r="J15" s="33">
        <f t="shared" si="5"/>
        <v>30.727507222222222</v>
      </c>
      <c r="K15" s="33">
        <f t="shared" si="3"/>
        <v>4.3896438888888891</v>
      </c>
      <c r="L15" s="30">
        <v>60</v>
      </c>
      <c r="M15" s="34">
        <f t="shared" si="6"/>
        <v>0.11666666666666667</v>
      </c>
      <c r="N15" s="30">
        <v>171</v>
      </c>
      <c r="O15" s="35">
        <f t="shared" ref="O15:P15" si="23">D15/7</f>
        <v>1</v>
      </c>
      <c r="P15" s="35">
        <f t="shared" si="23"/>
        <v>0</v>
      </c>
      <c r="Q15" s="30">
        <f t="shared" si="8"/>
        <v>171</v>
      </c>
      <c r="R15" s="30"/>
      <c r="S15" s="36">
        <v>1.1170046801872</v>
      </c>
      <c r="T15" s="29">
        <v>510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55</v>
      </c>
      <c r="AB15" s="41">
        <f t="shared" si="11"/>
        <v>-0.69</v>
      </c>
      <c r="AC15" s="42">
        <v>5.995370370370371E-2</v>
      </c>
      <c r="AD15" s="40">
        <f t="shared" si="12"/>
        <v>-0.57915277777777774</v>
      </c>
      <c r="AE15" s="40">
        <v>-4.9000000000000004</v>
      </c>
      <c r="AF15" s="40">
        <v>-7.6276200000000003</v>
      </c>
      <c r="AG15" s="40">
        <v>0</v>
      </c>
    </row>
    <row r="16" spans="1:33" ht="15.75" customHeight="1" x14ac:dyDescent="0.2">
      <c r="A16" s="29" t="s">
        <v>46</v>
      </c>
      <c r="B16" s="29" t="s">
        <v>80</v>
      </c>
      <c r="C16" s="16">
        <f t="shared" si="4"/>
        <v>20</v>
      </c>
      <c r="D16" s="30">
        <v>9</v>
      </c>
      <c r="E16" s="30">
        <v>0</v>
      </c>
      <c r="F16" s="33">
        <v>180</v>
      </c>
      <c r="G16" s="31">
        <v>-0.06</v>
      </c>
      <c r="H16" s="32">
        <f t="shared" si="1"/>
        <v>3.3333333333333332E-4</v>
      </c>
      <c r="I16" s="32">
        <f t="shared" si="2"/>
        <v>0.21914886111111104</v>
      </c>
      <c r="J16" s="33">
        <f t="shared" si="5"/>
        <v>39.446794999999987</v>
      </c>
      <c r="K16" s="33">
        <f t="shared" si="3"/>
        <v>4.3829772222222205</v>
      </c>
      <c r="L16" s="30">
        <v>61</v>
      </c>
      <c r="M16" s="34">
        <f t="shared" si="6"/>
        <v>0.14754098360655737</v>
      </c>
      <c r="N16" s="30">
        <v>161</v>
      </c>
      <c r="O16" s="35">
        <f t="shared" ref="O16:P16" si="24">D16/7</f>
        <v>1.2857142857142858</v>
      </c>
      <c r="P16" s="35">
        <f t="shared" si="24"/>
        <v>0</v>
      </c>
      <c r="Q16" s="30">
        <f t="shared" si="8"/>
        <v>125</v>
      </c>
      <c r="R16" s="30"/>
      <c r="S16" s="36">
        <v>1.21008403361344</v>
      </c>
      <c r="T16" s="29">
        <v>510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55</v>
      </c>
      <c r="AB16" s="41">
        <f t="shared" si="11"/>
        <v>-0.69</v>
      </c>
      <c r="AC16" s="42">
        <v>5.995370370370371E-2</v>
      </c>
      <c r="AD16" s="40">
        <f t="shared" si="12"/>
        <v>-0.74462499999999998</v>
      </c>
      <c r="AE16" s="40">
        <v>-4.9000000000000004</v>
      </c>
      <c r="AF16" s="40">
        <v>-7.6276200000000003</v>
      </c>
      <c r="AG16" s="40">
        <v>0</v>
      </c>
    </row>
    <row r="17" spans="1:33" ht="15.75" customHeight="1" x14ac:dyDescent="0.2">
      <c r="A17" s="29" t="s">
        <v>47</v>
      </c>
      <c r="B17" s="29" t="s">
        <v>80</v>
      </c>
      <c r="C17" s="16">
        <f t="shared" si="4"/>
        <v>20.003333333333334</v>
      </c>
      <c r="D17" s="30">
        <v>12</v>
      </c>
      <c r="E17" s="30">
        <v>0</v>
      </c>
      <c r="F17" s="33">
        <v>240.04</v>
      </c>
      <c r="G17" s="31">
        <v>0</v>
      </c>
      <c r="H17" s="32">
        <f t="shared" si="1"/>
        <v>0</v>
      </c>
      <c r="I17" s="32">
        <f t="shared" si="2"/>
        <v>0.22816583347219904</v>
      </c>
      <c r="J17" s="33">
        <f t="shared" si="5"/>
        <v>54.768926666666658</v>
      </c>
      <c r="K17" s="33">
        <f t="shared" si="3"/>
        <v>4.5640772222222212</v>
      </c>
      <c r="L17" s="30">
        <v>81</v>
      </c>
      <c r="M17" s="34">
        <f t="shared" si="6"/>
        <v>0.14814814814814814</v>
      </c>
      <c r="N17" s="30">
        <v>148</v>
      </c>
      <c r="O17" s="35">
        <f t="shared" ref="O17:P17" si="25">D17/7</f>
        <v>1.7142857142857142</v>
      </c>
      <c r="P17" s="35">
        <f t="shared" si="25"/>
        <v>0</v>
      </c>
      <c r="Q17" s="30">
        <f t="shared" si="8"/>
        <v>86</v>
      </c>
      <c r="R17" s="30"/>
      <c r="S17" s="36">
        <v>1.3333333333333299</v>
      </c>
      <c r="T17" s="29">
        <v>510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55</v>
      </c>
      <c r="AB17" s="41">
        <f t="shared" si="11"/>
        <v>-0.69</v>
      </c>
      <c r="AC17" s="42">
        <v>5.995370370370371E-2</v>
      </c>
      <c r="AD17" s="40">
        <f t="shared" si="12"/>
        <v>-0.99283333333333323</v>
      </c>
      <c r="AE17" s="40">
        <v>-4.9000000000000004</v>
      </c>
      <c r="AF17" s="40">
        <v>-7.4560199999999996</v>
      </c>
      <c r="AG17" s="40">
        <v>0</v>
      </c>
    </row>
    <row r="18" spans="1:33" ht="15.75" customHeight="1" x14ac:dyDescent="0.2">
      <c r="A18" s="29" t="s">
        <v>48</v>
      </c>
      <c r="B18" s="29" t="s">
        <v>80</v>
      </c>
      <c r="C18" s="16">
        <f t="shared" si="4"/>
        <v>20.047000000000001</v>
      </c>
      <c r="D18" s="30">
        <v>10</v>
      </c>
      <c r="E18" s="30">
        <v>0</v>
      </c>
      <c r="F18" s="33">
        <v>200.47</v>
      </c>
      <c r="G18" s="31">
        <v>-0.08</v>
      </c>
      <c r="H18" s="32">
        <f t="shared" si="1"/>
        <v>3.990622038210206E-4</v>
      </c>
      <c r="I18" s="32">
        <f t="shared" si="2"/>
        <v>0.22912125948465542</v>
      </c>
      <c r="J18" s="33">
        <f t="shared" si="5"/>
        <v>45.931938888888872</v>
      </c>
      <c r="K18" s="33">
        <f t="shared" si="3"/>
        <v>4.5931938888888872</v>
      </c>
      <c r="L18" s="30">
        <v>71</v>
      </c>
      <c r="M18" s="34">
        <f t="shared" si="6"/>
        <v>0.14084507042253522</v>
      </c>
      <c r="N18" s="30">
        <v>137</v>
      </c>
      <c r="O18" s="35">
        <f t="shared" ref="O18:P18" si="26">D18/7</f>
        <v>1.4285714285714286</v>
      </c>
      <c r="P18" s="35">
        <f t="shared" si="26"/>
        <v>0</v>
      </c>
      <c r="Q18" s="30">
        <f t="shared" si="8"/>
        <v>95</v>
      </c>
      <c r="R18" s="30"/>
      <c r="S18" s="36">
        <v>1.4597938144329801</v>
      </c>
      <c r="T18" s="29">
        <v>510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55</v>
      </c>
      <c r="AB18" s="41">
        <f t="shared" si="11"/>
        <v>-0.69</v>
      </c>
      <c r="AC18" s="42">
        <v>5.995370370370371E-2</v>
      </c>
      <c r="AD18" s="40">
        <f t="shared" si="12"/>
        <v>-0.8273611111111111</v>
      </c>
      <c r="AE18" s="40">
        <v>-4.9000000000000004</v>
      </c>
      <c r="AF18" s="40">
        <v>-7.4560199999999996</v>
      </c>
      <c r="AG18" s="40">
        <v>0</v>
      </c>
    </row>
    <row r="19" spans="1:33" ht="15.75" customHeight="1" x14ac:dyDescent="0.2">
      <c r="A19" s="29" t="s">
        <v>49</v>
      </c>
      <c r="B19" s="29" t="s">
        <v>391</v>
      </c>
      <c r="C19" s="16">
        <f t="shared" si="4"/>
        <v>20.177142857142854</v>
      </c>
      <c r="D19" s="30">
        <v>7</v>
      </c>
      <c r="E19" s="30">
        <v>0</v>
      </c>
      <c r="F19" s="33">
        <v>141.23999999999998</v>
      </c>
      <c r="G19" s="31">
        <v>0</v>
      </c>
      <c r="H19" s="32">
        <f t="shared" si="1"/>
        <v>0</v>
      </c>
      <c r="I19" s="32">
        <f t="shared" si="2"/>
        <v>0.2335224243997607</v>
      </c>
      <c r="J19" s="33">
        <f t="shared" si="5"/>
        <v>32.982707222222196</v>
      </c>
      <c r="K19" s="33">
        <f t="shared" si="3"/>
        <v>4.7118153174603137</v>
      </c>
      <c r="L19" s="30">
        <v>73</v>
      </c>
      <c r="M19" s="34">
        <f t="shared" si="6"/>
        <v>9.5890410958904104E-2</v>
      </c>
      <c r="N19" s="30">
        <v>130</v>
      </c>
      <c r="O19" s="35">
        <f t="shared" ref="O19:P19" si="27">D19/7</f>
        <v>1</v>
      </c>
      <c r="P19" s="35">
        <f t="shared" si="27"/>
        <v>0</v>
      </c>
      <c r="Q19" s="30">
        <f t="shared" si="8"/>
        <v>130</v>
      </c>
      <c r="R19" s="30"/>
      <c r="S19" s="36">
        <v>0.99189627228525101</v>
      </c>
      <c r="T19" s="29">
        <v>510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55</v>
      </c>
      <c r="AB19" s="41">
        <f t="shared" si="11"/>
        <v>-0.69</v>
      </c>
      <c r="AC19" s="42">
        <v>5.995370370370371E-2</v>
      </c>
      <c r="AD19" s="40">
        <f t="shared" si="12"/>
        <v>-0.57915277777777774</v>
      </c>
      <c r="AE19" s="40">
        <v>-4.9000000000000004</v>
      </c>
      <c r="AF19" s="40">
        <v>-7.4560200000000005</v>
      </c>
      <c r="AG19" s="40">
        <v>0</v>
      </c>
    </row>
    <row r="20" spans="1:33" ht="15.75" customHeight="1" x14ac:dyDescent="0.2">
      <c r="A20" s="29" t="s">
        <v>50</v>
      </c>
      <c r="B20" s="29" t="s">
        <v>80</v>
      </c>
      <c r="C20" s="16">
        <f t="shared" si="4"/>
        <v>19.891428571428573</v>
      </c>
      <c r="D20" s="30">
        <v>7</v>
      </c>
      <c r="E20" s="30">
        <v>0</v>
      </c>
      <c r="F20" s="33">
        <v>139.24</v>
      </c>
      <c r="G20" s="31">
        <v>0</v>
      </c>
      <c r="H20" s="32">
        <f t="shared" si="1"/>
        <v>0</v>
      </c>
      <c r="I20" s="32">
        <f t="shared" si="2"/>
        <v>0.22466753247789575</v>
      </c>
      <c r="J20" s="33">
        <f t="shared" si="5"/>
        <v>31.282707222222207</v>
      </c>
      <c r="K20" s="33">
        <f t="shared" si="3"/>
        <v>4.4689581746031726</v>
      </c>
      <c r="L20" s="30">
        <v>61</v>
      </c>
      <c r="M20" s="34">
        <f t="shared" si="6"/>
        <v>0.11475409836065574</v>
      </c>
      <c r="N20" s="30">
        <v>123</v>
      </c>
      <c r="O20" s="35">
        <f t="shared" ref="O20:P20" si="28">D20/7</f>
        <v>1</v>
      </c>
      <c r="P20" s="35">
        <f t="shared" si="28"/>
        <v>0</v>
      </c>
      <c r="Q20" s="30">
        <f t="shared" si="8"/>
        <v>123</v>
      </c>
      <c r="R20" s="30"/>
      <c r="S20" s="36">
        <v>0.95774647887323905</v>
      </c>
      <c r="T20" s="29">
        <v>510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55</v>
      </c>
      <c r="AB20" s="41">
        <f t="shared" si="11"/>
        <v>-0.69</v>
      </c>
      <c r="AC20" s="42">
        <v>5.995370370370371E-2</v>
      </c>
      <c r="AD20" s="40">
        <f t="shared" si="12"/>
        <v>-0.57915277777777774</v>
      </c>
      <c r="AE20" s="40">
        <v>-4.9000000000000004</v>
      </c>
      <c r="AF20" s="40">
        <v>-7.4560200000000005</v>
      </c>
      <c r="AG20" s="40">
        <v>0</v>
      </c>
    </row>
    <row r="21" spans="1:33" ht="15.75" customHeight="1" x14ac:dyDescent="0.2">
      <c r="A21" s="29" t="s">
        <v>51</v>
      </c>
      <c r="B21" s="29" t="s">
        <v>80</v>
      </c>
      <c r="C21" s="16">
        <f t="shared" si="4"/>
        <v>19.489999999999998</v>
      </c>
      <c r="D21" s="30">
        <v>5</v>
      </c>
      <c r="E21" s="30">
        <v>0</v>
      </c>
      <c r="F21" s="33">
        <v>97.449999999999989</v>
      </c>
      <c r="G21" s="31">
        <v>0</v>
      </c>
      <c r="H21" s="32">
        <f t="shared" si="1"/>
        <v>0</v>
      </c>
      <c r="I21" s="32">
        <f t="shared" si="2"/>
        <v>0.21178778290861391</v>
      </c>
      <c r="J21" s="33">
        <f t="shared" si="5"/>
        <v>20.638719444444423</v>
      </c>
      <c r="K21" s="33">
        <f t="shared" si="3"/>
        <v>4.1277438888888849</v>
      </c>
      <c r="L21" s="30">
        <v>24</v>
      </c>
      <c r="M21" s="34">
        <f t="shared" si="6"/>
        <v>0.20833333333333334</v>
      </c>
      <c r="N21" s="30">
        <v>117</v>
      </c>
      <c r="O21" s="35">
        <f t="shared" ref="O21:P21" si="29">D21/7</f>
        <v>0.7142857142857143</v>
      </c>
      <c r="P21" s="35">
        <f t="shared" si="29"/>
        <v>0</v>
      </c>
      <c r="Q21" s="30">
        <f t="shared" si="8"/>
        <v>163</v>
      </c>
      <c r="R21" s="30"/>
      <c r="S21" s="36">
        <v>0.87671232876712302</v>
      </c>
      <c r="T21" s="29">
        <v>510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55</v>
      </c>
      <c r="AB21" s="41">
        <f t="shared" si="11"/>
        <v>-0.69</v>
      </c>
      <c r="AC21" s="42">
        <v>5.995370370370371E-2</v>
      </c>
      <c r="AD21" s="40">
        <f t="shared" si="12"/>
        <v>-0.41368055555555555</v>
      </c>
      <c r="AE21" s="40">
        <v>-4.9000000000000004</v>
      </c>
      <c r="AF21" s="40">
        <v>-7.4560200000000005</v>
      </c>
      <c r="AG21" s="40">
        <v>0</v>
      </c>
    </row>
    <row r="22" spans="1:33" ht="15.75" customHeight="1" x14ac:dyDescent="0.2">
      <c r="A22" s="29" t="s">
        <v>52</v>
      </c>
      <c r="B22" s="29" t="s">
        <v>80</v>
      </c>
      <c r="C22" s="16">
        <f t="shared" si="4"/>
        <v>19.489999999999998</v>
      </c>
      <c r="D22" s="30">
        <v>5</v>
      </c>
      <c r="E22" s="30">
        <v>0</v>
      </c>
      <c r="F22" s="31">
        <v>97.449999999999989</v>
      </c>
      <c r="G22" s="31">
        <v>0</v>
      </c>
      <c r="H22" s="32">
        <f t="shared" si="1"/>
        <v>0</v>
      </c>
      <c r="I22" s="32">
        <f t="shared" si="2"/>
        <v>0.21178778290861391</v>
      </c>
      <c r="J22" s="33">
        <f t="shared" si="5"/>
        <v>20.638719444444423</v>
      </c>
      <c r="K22" s="33">
        <f t="shared" si="3"/>
        <v>4.1277438888888849</v>
      </c>
      <c r="L22" s="30">
        <v>47</v>
      </c>
      <c r="M22" s="34">
        <f t="shared" si="6"/>
        <v>0.10638297872340426</v>
      </c>
      <c r="N22" s="30">
        <v>114</v>
      </c>
      <c r="O22" s="35">
        <f t="shared" ref="O22:P22" si="30">D22/7</f>
        <v>0.7142857142857143</v>
      </c>
      <c r="P22" s="35">
        <f t="shared" si="30"/>
        <v>0</v>
      </c>
      <c r="Q22" s="30">
        <f t="shared" si="8"/>
        <v>159</v>
      </c>
      <c r="R22" s="30"/>
      <c r="S22" s="36">
        <v>0.83083511777301899</v>
      </c>
      <c r="T22" s="29">
        <v>510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55</v>
      </c>
      <c r="AB22" s="41">
        <f t="shared" si="11"/>
        <v>-0.69</v>
      </c>
      <c r="AC22" s="42">
        <v>5.995370370370371E-2</v>
      </c>
      <c r="AD22" s="40">
        <f t="shared" si="12"/>
        <v>-0.41368055555555555</v>
      </c>
      <c r="AE22" s="40">
        <v>-4.9000000000000004</v>
      </c>
      <c r="AF22" s="40">
        <v>-7.4560200000000005</v>
      </c>
      <c r="AG22" s="40">
        <v>0</v>
      </c>
    </row>
    <row r="23" spans="1:33" ht="15.75" customHeight="1" x14ac:dyDescent="0.2">
      <c r="A23" s="29" t="s">
        <v>53</v>
      </c>
      <c r="B23" s="29" t="s">
        <v>392</v>
      </c>
      <c r="C23" s="16">
        <f t="shared" si="4"/>
        <v>19.489999999999998</v>
      </c>
      <c r="D23" s="30">
        <v>3</v>
      </c>
      <c r="E23" s="30">
        <v>0</v>
      </c>
      <c r="F23" s="33">
        <v>58.47</v>
      </c>
      <c r="G23" s="31">
        <v>0</v>
      </c>
      <c r="H23" s="32">
        <f t="shared" si="1"/>
        <v>0</v>
      </c>
      <c r="I23" s="32">
        <f t="shared" si="2"/>
        <v>0.21178778290861411</v>
      </c>
      <c r="J23" s="33">
        <f t="shared" si="5"/>
        <v>12.383231666666667</v>
      </c>
      <c r="K23" s="33">
        <f t="shared" si="3"/>
        <v>4.1277438888888893</v>
      </c>
      <c r="L23" s="30">
        <v>38</v>
      </c>
      <c r="M23" s="34">
        <f t="shared" si="6"/>
        <v>7.8947368421052627E-2</v>
      </c>
      <c r="N23" s="30">
        <v>110</v>
      </c>
      <c r="O23" s="35">
        <f t="shared" ref="O23:P23" si="31">D23/7</f>
        <v>0.42857142857142855</v>
      </c>
      <c r="P23" s="35">
        <f t="shared" si="31"/>
        <v>0</v>
      </c>
      <c r="Q23" s="30">
        <f t="shared" si="8"/>
        <v>256</v>
      </c>
      <c r="R23" s="30"/>
      <c r="S23" s="36">
        <v>0.58692185007974396</v>
      </c>
      <c r="T23" s="29">
        <v>510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55</v>
      </c>
      <c r="AB23" s="41">
        <f t="shared" si="11"/>
        <v>-0.69</v>
      </c>
      <c r="AC23" s="42">
        <v>5.995370370370371E-2</v>
      </c>
      <c r="AD23" s="40">
        <f t="shared" si="12"/>
        <v>-0.24820833333333331</v>
      </c>
      <c r="AE23" s="40">
        <v>-4.9000000000000004</v>
      </c>
      <c r="AF23" s="40">
        <v>-7.4560200000000005</v>
      </c>
      <c r="AG23" s="40">
        <v>0</v>
      </c>
    </row>
    <row r="24" spans="1:33" ht="15.75" customHeight="1" x14ac:dyDescent="0.2">
      <c r="A24" s="29" t="s">
        <v>54</v>
      </c>
      <c r="B24" s="29" t="s">
        <v>393</v>
      </c>
      <c r="C24" s="16">
        <f t="shared" si="4"/>
        <v>18.743333333333329</v>
      </c>
      <c r="D24" s="30">
        <v>6</v>
      </c>
      <c r="E24" s="30">
        <v>0</v>
      </c>
      <c r="F24" s="33">
        <v>112.45999999999998</v>
      </c>
      <c r="G24" s="33">
        <v>0</v>
      </c>
      <c r="H24" s="32">
        <f t="shared" si="1"/>
        <v>0</v>
      </c>
      <c r="I24" s="32">
        <f t="shared" si="2"/>
        <v>0.18636371450589825</v>
      </c>
      <c r="J24" s="33">
        <f t="shared" si="5"/>
        <v>20.958463333333313</v>
      </c>
      <c r="K24" s="33">
        <f t="shared" si="3"/>
        <v>3.4930772222222188</v>
      </c>
      <c r="L24" s="30">
        <v>43</v>
      </c>
      <c r="M24" s="34">
        <f t="shared" si="6"/>
        <v>0.13953488372093023</v>
      </c>
      <c r="N24" s="30">
        <v>105</v>
      </c>
      <c r="O24" s="35">
        <f t="shared" ref="O24:P24" si="32">D24/7</f>
        <v>0.8571428571428571</v>
      </c>
      <c r="P24" s="35">
        <f t="shared" si="32"/>
        <v>0</v>
      </c>
      <c r="Q24" s="30">
        <f t="shared" si="8"/>
        <v>122</v>
      </c>
      <c r="R24" s="30"/>
      <c r="S24" s="36">
        <v>0.61184210526315697</v>
      </c>
      <c r="T24" s="29">
        <v>510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5.995370370370371E-2</v>
      </c>
      <c r="AD24" s="40">
        <f t="shared" si="12"/>
        <v>-0.49641666666666662</v>
      </c>
      <c r="AE24" s="40">
        <v>-4.9000000000000004</v>
      </c>
      <c r="AF24" s="40">
        <v>-7.4560200000000005</v>
      </c>
      <c r="AG24" s="40">
        <v>0</v>
      </c>
    </row>
    <row r="25" spans="1:33" ht="15.75" customHeight="1" x14ac:dyDescent="0.2">
      <c r="A25" s="29" t="s">
        <v>56</v>
      </c>
      <c r="B25" s="15" t="s">
        <v>394</v>
      </c>
      <c r="C25" s="16">
        <f t="shared" si="4"/>
        <v>17.989999999999998</v>
      </c>
      <c r="D25" s="30">
        <v>8</v>
      </c>
      <c r="E25" s="30">
        <v>0</v>
      </c>
      <c r="F25" s="33">
        <v>143.91999999999999</v>
      </c>
      <c r="G25" s="33">
        <v>-0.08</v>
      </c>
      <c r="H25" s="32">
        <f t="shared" si="1"/>
        <v>5.5586436909394116E-4</v>
      </c>
      <c r="I25" s="32">
        <f t="shared" si="2"/>
        <v>0.15779676981038834</v>
      </c>
      <c r="J25" s="33">
        <f t="shared" si="5"/>
        <v>22.71011111111109</v>
      </c>
      <c r="K25" s="33">
        <f t="shared" si="3"/>
        <v>2.8387638888888862</v>
      </c>
      <c r="L25" s="30">
        <v>69</v>
      </c>
      <c r="M25" s="34">
        <f t="shared" si="6"/>
        <v>0.11594202898550725</v>
      </c>
      <c r="N25" s="30">
        <v>96</v>
      </c>
      <c r="O25" s="35">
        <f t="shared" ref="O25:P25" si="33">D25/7</f>
        <v>1.1428571428571428</v>
      </c>
      <c r="P25" s="35">
        <f t="shared" si="33"/>
        <v>0</v>
      </c>
      <c r="Q25" s="30">
        <f t="shared" si="8"/>
        <v>84</v>
      </c>
      <c r="R25" s="30"/>
      <c r="S25" s="36">
        <v>0.64424778761061952</v>
      </c>
      <c r="T25" s="29">
        <v>510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5.995370370370371E-2</v>
      </c>
      <c r="AD25" s="40">
        <f t="shared" si="12"/>
        <v>-0.66188888888888886</v>
      </c>
      <c r="AE25" s="40">
        <v>-4.9000000000000004</v>
      </c>
      <c r="AF25" s="40">
        <v>-7.46</v>
      </c>
      <c r="AG25" s="40">
        <v>0</v>
      </c>
    </row>
    <row r="26" spans="1:33" ht="15.75" customHeight="1" x14ac:dyDescent="0.2">
      <c r="A26" s="15" t="s">
        <v>57</v>
      </c>
      <c r="B26" s="15" t="s">
        <v>394</v>
      </c>
      <c r="C26" s="16">
        <f t="shared" si="4"/>
        <v>17.989999999999998</v>
      </c>
      <c r="D26" s="17">
        <v>4</v>
      </c>
      <c r="E26" s="17">
        <v>0</v>
      </c>
      <c r="F26" s="18">
        <v>71.959999999999994</v>
      </c>
      <c r="G26" s="18">
        <v>0</v>
      </c>
      <c r="H26" s="32">
        <f t="shared" si="1"/>
        <v>0</v>
      </c>
      <c r="I26" s="32">
        <f t="shared" si="2"/>
        <v>0.15579454635291198</v>
      </c>
      <c r="J26" s="33">
        <f t="shared" si="5"/>
        <v>11.210975555555546</v>
      </c>
      <c r="K26" s="33">
        <f t="shared" si="3"/>
        <v>2.8027438888888865</v>
      </c>
      <c r="L26" s="17">
        <v>34</v>
      </c>
      <c r="M26" s="34">
        <f t="shared" si="6"/>
        <v>0.11764705882352941</v>
      </c>
      <c r="N26" s="17">
        <v>93</v>
      </c>
      <c r="O26" s="35">
        <f t="shared" ref="O26:P26" si="34">D26/7</f>
        <v>0.5714285714285714</v>
      </c>
      <c r="P26" s="35">
        <f t="shared" si="34"/>
        <v>0</v>
      </c>
      <c r="Q26" s="30">
        <f t="shared" si="8"/>
        <v>162</v>
      </c>
      <c r="R26" s="30"/>
      <c r="S26" s="22">
        <v>0.66171003717472121</v>
      </c>
      <c r="T26" s="29">
        <v>510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5.995370370370371E-2</v>
      </c>
      <c r="AD26" s="40">
        <f t="shared" si="12"/>
        <v>-0.33094444444444443</v>
      </c>
      <c r="AE26" s="26">
        <v>-4.95</v>
      </c>
      <c r="AF26" s="26">
        <v>-7.4560199999999996</v>
      </c>
      <c r="AG26" s="26">
        <v>0</v>
      </c>
    </row>
    <row r="27" spans="1:33" ht="15.75" customHeight="1" x14ac:dyDescent="0.2">
      <c r="A27" s="15" t="s">
        <v>58</v>
      </c>
      <c r="B27" s="15" t="s">
        <v>80</v>
      </c>
      <c r="C27" s="16">
        <f t="shared" si="4"/>
        <v>17.989999999999998</v>
      </c>
      <c r="D27" s="17">
        <v>4</v>
      </c>
      <c r="E27" s="17">
        <v>0</v>
      </c>
      <c r="F27" s="18">
        <v>71.959999999999994</v>
      </c>
      <c r="G27" s="18">
        <v>0</v>
      </c>
      <c r="H27" s="32">
        <f t="shared" si="1"/>
        <v>0</v>
      </c>
      <c r="I27" s="32">
        <f t="shared" si="2"/>
        <v>0.15579454635291198</v>
      </c>
      <c r="J27" s="33">
        <f t="shared" si="5"/>
        <v>11.210975555555546</v>
      </c>
      <c r="K27" s="33">
        <f t="shared" si="3"/>
        <v>2.8027438888888865</v>
      </c>
      <c r="L27" s="17">
        <v>35</v>
      </c>
      <c r="M27" s="34">
        <f t="shared" si="6"/>
        <v>0.11428571428571428</v>
      </c>
      <c r="N27" s="17">
        <v>88</v>
      </c>
      <c r="O27" s="35">
        <f t="shared" ref="O27:P27" si="35">D27/7</f>
        <v>0.5714285714285714</v>
      </c>
      <c r="P27" s="35">
        <f t="shared" si="35"/>
        <v>0</v>
      </c>
      <c r="Q27" s="30">
        <f t="shared" si="8"/>
        <v>154</v>
      </c>
      <c r="R27" s="30"/>
      <c r="S27" s="22">
        <v>0.67056530214424948</v>
      </c>
      <c r="T27" s="29">
        <v>510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5.995370370370371E-2</v>
      </c>
      <c r="AD27" s="40">
        <f t="shared" si="12"/>
        <v>-0.33094444444444443</v>
      </c>
      <c r="AE27" s="26">
        <v>-4.95</v>
      </c>
      <c r="AF27" s="26">
        <v>-7.4560199999999996</v>
      </c>
      <c r="AG27" s="26">
        <v>0</v>
      </c>
    </row>
    <row r="28" spans="1:33" ht="15.75" customHeight="1" x14ac:dyDescent="0.2">
      <c r="A28" s="15" t="s">
        <v>59</v>
      </c>
      <c r="B28" s="15" t="s">
        <v>80</v>
      </c>
      <c r="C28" s="16">
        <f t="shared" si="4"/>
        <v>17.989999999999998</v>
      </c>
      <c r="D28" s="17">
        <v>4</v>
      </c>
      <c r="E28" s="17">
        <v>0</v>
      </c>
      <c r="F28" s="18">
        <v>71.959999999999994</v>
      </c>
      <c r="G28" s="18">
        <v>0</v>
      </c>
      <c r="H28" s="32">
        <f t="shared" si="1"/>
        <v>0</v>
      </c>
      <c r="I28" s="32">
        <f t="shared" si="2"/>
        <v>6.2631249382372814E-2</v>
      </c>
      <c r="J28" s="33">
        <f t="shared" si="5"/>
        <v>4.5069447055555472</v>
      </c>
      <c r="K28" s="33">
        <f t="shared" si="3"/>
        <v>1.1267361763888868</v>
      </c>
      <c r="L28" s="17">
        <v>34</v>
      </c>
      <c r="M28" s="34">
        <f t="shared" si="6"/>
        <v>0.11764705882352941</v>
      </c>
      <c r="N28" s="17">
        <v>84</v>
      </c>
      <c r="O28" s="35">
        <f t="shared" ref="O28:P28" si="36">D28/7</f>
        <v>0.5714285714285714</v>
      </c>
      <c r="P28" s="35">
        <f t="shared" si="36"/>
        <v>0</v>
      </c>
      <c r="Q28" s="30">
        <f t="shared" si="8"/>
        <v>147</v>
      </c>
      <c r="R28" s="30"/>
      <c r="S28" s="22">
        <v>0.70967741935483875</v>
      </c>
      <c r="T28" s="29">
        <v>510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5.995370370370371E-2</v>
      </c>
      <c r="AD28" s="40">
        <f t="shared" si="12"/>
        <v>-0.33094444444444443</v>
      </c>
      <c r="AE28" s="26">
        <v>-4.95</v>
      </c>
      <c r="AF28" s="26">
        <v>-9.1320277124999993</v>
      </c>
      <c r="AG28" s="26">
        <v>0</v>
      </c>
    </row>
    <row r="29" spans="1:33" ht="15.75" customHeight="1" x14ac:dyDescent="0.2">
      <c r="A29" s="29" t="s">
        <v>60</v>
      </c>
      <c r="B29" s="29" t="s">
        <v>80</v>
      </c>
      <c r="C29" s="16">
        <f t="shared" si="4"/>
        <v>18.064</v>
      </c>
      <c r="D29" s="30">
        <v>5</v>
      </c>
      <c r="E29" s="30">
        <v>1</v>
      </c>
      <c r="F29" s="33">
        <v>90.32</v>
      </c>
      <c r="G29" s="33">
        <v>0</v>
      </c>
      <c r="H29" s="32">
        <f t="shared" si="1"/>
        <v>0</v>
      </c>
      <c r="I29" s="32">
        <f t="shared" si="2"/>
        <v>6.5856741385567324E-2</v>
      </c>
      <c r="J29" s="33">
        <f t="shared" si="5"/>
        <v>5.9481808819444408</v>
      </c>
      <c r="K29" s="33">
        <f t="shared" si="3"/>
        <v>1.1896361763888881</v>
      </c>
      <c r="L29" s="30">
        <v>47</v>
      </c>
      <c r="M29" s="34">
        <f t="shared" si="6"/>
        <v>0.10638297872340426</v>
      </c>
      <c r="N29" s="17">
        <v>78</v>
      </c>
      <c r="O29" s="35">
        <f t="shared" ref="O29:P29" si="37">D29/7</f>
        <v>0.7142857142857143</v>
      </c>
      <c r="P29" s="35">
        <f t="shared" si="37"/>
        <v>0.14285714285714285</v>
      </c>
      <c r="Q29" s="30">
        <f t="shared" si="8"/>
        <v>91</v>
      </c>
      <c r="R29" s="30"/>
      <c r="S29" s="22">
        <v>0.7186147186147186</v>
      </c>
      <c r="T29" s="29">
        <v>510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5.995370370370371E-2</v>
      </c>
      <c r="AD29" s="40">
        <f t="shared" si="12"/>
        <v>-0.41368055555555555</v>
      </c>
      <c r="AE29" s="40">
        <v>-4.95</v>
      </c>
      <c r="AF29" s="26">
        <v>-9.1320277124999993</v>
      </c>
      <c r="AG29" s="40">
        <v>0</v>
      </c>
    </row>
    <row r="30" spans="1:33" ht="15.75" customHeight="1" x14ac:dyDescent="0.2">
      <c r="A30" s="15" t="s">
        <v>61</v>
      </c>
      <c r="B30" s="15"/>
      <c r="C30" s="16">
        <f t="shared" si="4"/>
        <v>17.989999999999998</v>
      </c>
      <c r="D30" s="17">
        <v>4</v>
      </c>
      <c r="E30" s="17">
        <v>0</v>
      </c>
      <c r="F30" s="18">
        <v>71.959999999999994</v>
      </c>
      <c r="G30" s="18">
        <v>0</v>
      </c>
      <c r="H30" s="32">
        <f t="shared" si="1"/>
        <v>0</v>
      </c>
      <c r="I30" s="32">
        <f t="shared" si="2"/>
        <v>8.8409610277314435E-2</v>
      </c>
      <c r="J30" s="33">
        <f t="shared" si="5"/>
        <v>6.3619555555555465</v>
      </c>
      <c r="K30" s="33">
        <f t="shared" si="3"/>
        <v>1.5904888888888866</v>
      </c>
      <c r="L30" s="17">
        <v>26</v>
      </c>
      <c r="M30" s="34">
        <f t="shared" si="6"/>
        <v>0.15384615384615385</v>
      </c>
      <c r="N30" s="17">
        <v>74</v>
      </c>
      <c r="O30" s="35">
        <f t="shared" ref="O30:P30" si="38">D30/7</f>
        <v>0.5714285714285714</v>
      </c>
      <c r="P30" s="35">
        <f t="shared" si="38"/>
        <v>0</v>
      </c>
      <c r="Q30" s="30">
        <f t="shared" si="8"/>
        <v>129</v>
      </c>
      <c r="R30" s="30"/>
      <c r="S30" s="22">
        <v>0.71011235955056184</v>
      </c>
      <c r="T30" s="29">
        <v>510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5.995370370370371E-2</v>
      </c>
      <c r="AD30" s="40">
        <f t="shared" si="12"/>
        <v>-0.33094444444444443</v>
      </c>
      <c r="AE30" s="26">
        <v>-4.95</v>
      </c>
      <c r="AF30" s="26">
        <v>-8.6682749999999995</v>
      </c>
      <c r="AG30" s="26">
        <v>0</v>
      </c>
    </row>
    <row r="31" spans="1:33" ht="15.75" customHeight="1" x14ac:dyDescent="0.2">
      <c r="A31" s="15" t="s">
        <v>62</v>
      </c>
      <c r="B31" s="15"/>
      <c r="C31" s="16">
        <f t="shared" si="4"/>
        <v>17.989999999999998</v>
      </c>
      <c r="D31" s="17">
        <v>2</v>
      </c>
      <c r="E31" s="17">
        <v>0</v>
      </c>
      <c r="F31" s="18">
        <v>35.979999999999997</v>
      </c>
      <c r="G31" s="43">
        <v>0</v>
      </c>
      <c r="H31" s="32">
        <f t="shared" si="1"/>
        <v>0</v>
      </c>
      <c r="I31" s="32">
        <f t="shared" si="2"/>
        <v>8.8409610277314338E-2</v>
      </c>
      <c r="J31" s="33">
        <f t="shared" si="5"/>
        <v>3.1809777777777697</v>
      </c>
      <c r="K31" s="33">
        <f t="shared" si="3"/>
        <v>1.5904888888888848</v>
      </c>
      <c r="L31" s="17">
        <v>19</v>
      </c>
      <c r="M31" s="34">
        <f t="shared" si="6"/>
        <v>0.10526315789473684</v>
      </c>
      <c r="N31" s="17">
        <v>72</v>
      </c>
      <c r="O31" s="35">
        <f t="shared" ref="O31:P31" si="39">D31/7</f>
        <v>0.2857142857142857</v>
      </c>
      <c r="P31" s="35">
        <f t="shared" si="39"/>
        <v>0</v>
      </c>
      <c r="Q31" s="30">
        <f t="shared" si="8"/>
        <v>252</v>
      </c>
      <c r="R31" s="30"/>
      <c r="S31" s="22">
        <v>0.66193853427895899</v>
      </c>
      <c r="T31" s="15">
        <v>510</v>
      </c>
      <c r="U31" s="23" t="s">
        <v>33</v>
      </c>
      <c r="V31" s="1" t="s">
        <v>395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5.995370370370371E-2</v>
      </c>
      <c r="AD31" s="40">
        <f t="shared" si="12"/>
        <v>-0.16547222222222221</v>
      </c>
      <c r="AE31" s="44">
        <v>-4.95</v>
      </c>
      <c r="AF31" s="44">
        <v>-8.6682750000000013</v>
      </c>
      <c r="AG31" s="26">
        <v>0</v>
      </c>
    </row>
    <row r="32" spans="1:33" ht="15.75" customHeight="1" x14ac:dyDescent="0.2">
      <c r="A32" s="15" t="s">
        <v>63</v>
      </c>
      <c r="B32" s="15"/>
      <c r="C32" s="16">
        <f t="shared" si="4"/>
        <v>17.989999999999998</v>
      </c>
      <c r="D32" s="17">
        <v>1</v>
      </c>
      <c r="E32" s="17">
        <v>1</v>
      </c>
      <c r="F32" s="18">
        <v>17.989999999999998</v>
      </c>
      <c r="G32" s="18">
        <v>0</v>
      </c>
      <c r="H32" s="32">
        <f t="shared" si="1"/>
        <v>0</v>
      </c>
      <c r="I32" s="32">
        <f t="shared" si="2"/>
        <v>8.8409610277314435E-2</v>
      </c>
      <c r="J32" s="33">
        <f t="shared" si="5"/>
        <v>1.5904888888888866</v>
      </c>
      <c r="K32" s="33">
        <f t="shared" si="3"/>
        <v>1.5904888888888866</v>
      </c>
      <c r="L32" s="17">
        <v>15</v>
      </c>
      <c r="M32" s="34">
        <f t="shared" si="6"/>
        <v>6.6666666666666666E-2</v>
      </c>
      <c r="N32" s="17">
        <v>70</v>
      </c>
      <c r="O32" s="35">
        <f t="shared" ref="O32:P32" si="40">D32/7</f>
        <v>0.14285714285714285</v>
      </c>
      <c r="P32" s="35">
        <f t="shared" si="40"/>
        <v>0.14285714285714285</v>
      </c>
      <c r="Q32" s="30">
        <f t="shared" si="8"/>
        <v>245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0.61616161616161613</v>
      </c>
      <c r="T32" s="15">
        <f ca="1">IFERROR(__xludf.DUMMYFUNCTION("IFERROR(VLOOKUP($B$2,IMPORTRANGE(""https://docs.google.com/spreadsheets/d/1KiWZV1ko8G7lnRucBRBd29jj3Be6ltMfljMDqzOkQmI/edit#gid=1381463014"",""Lookup!A:D""),4,FALSE),"""")"),510)</f>
        <v>510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510 At Factory 50-75 days from Earliest Arrival")</f>
        <v>No Transit, But 510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5.995370370370371E-2</v>
      </c>
      <c r="AD32" s="40">
        <f t="shared" si="12"/>
        <v>-8.2736111111111107E-2</v>
      </c>
      <c r="AE32" s="26">
        <v>-4.95</v>
      </c>
      <c r="AF32" s="26">
        <v>-8.6682749999999995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1:33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1:33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1:33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1:33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1:33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1:33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1:33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1:33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1:33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1:33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5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Info!B1:BJ5000""),3,FALSE),"""")"),"100 Piece Magnetic Screwdriver Set with Organizer Rack")</f>
        <v>100 Piece Magnetic Screwdriver Set with Organizer Rack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Info!B1:BJ5000""),2,FALSE),"""")"),"B07WFJ2QMB")</f>
        <v>B07WFJ2QMB</v>
      </c>
      <c r="B2" s="3" t="s">
        <v>396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69.75" customHeight="1" x14ac:dyDescent="0.2">
      <c r="A3" s="56" t="s">
        <v>31</v>
      </c>
      <c r="B3" s="57"/>
      <c r="C3" s="4">
        <f>((AE32+AF32)/0.85)*-1</f>
        <v>25.585323009374946</v>
      </c>
      <c r="D3" s="5">
        <f>SUM(D4:D99692)</f>
        <v>3</v>
      </c>
      <c r="E3" s="5"/>
      <c r="F3" s="6">
        <f t="shared" ref="F3:G3" si="0">SUM(F4:F99692)</f>
        <v>133.04</v>
      </c>
      <c r="G3" s="6">
        <f t="shared" si="0"/>
        <v>-0.16</v>
      </c>
      <c r="H3" s="7">
        <f t="shared" ref="H3:H32" si="1">G3/F3*-1</f>
        <v>1.2026458208057728E-3</v>
      </c>
      <c r="I3" s="8">
        <f t="shared" ref="I3:I32" si="2">J3/F3</f>
        <v>0.34017686039969813</v>
      </c>
      <c r="J3" s="6">
        <f>SUM(J4:J99692)</f>
        <v>45.25712950757584</v>
      </c>
      <c r="K3" s="6">
        <f t="shared" ref="K3:K32" si="3">J3/D3</f>
        <v>15.085709835858614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Sheet!a1:g5000""),2,FALSE),"""")"),"DISCONTINUED - March
DISCONTINUED - April
DISCONTINUED - May
DISCONTINUED - June
DISCONTINUED - July
DISCONTINUED - Aug
DISCONTINUED - Sept
DISCONTINUED - Oct
DISCONTINUED - Nov
DISCONTINUED - Dec
DISCONTINUED - Jan
DISCONTINUED - Feb")</f>
        <v>DISCONTINUED - March
DISCONTINUED - April
DISCONTINUED - May
DISCONTINUED - June
DISCONTINUED - July
DISCONTINUED - Aug
DISCONTINUED - Sept
DISCONTINUED - Oct
DISCONTINUED - Nov
DISCONTINUED - Dec
DISCONTINUED - Jan
DISCONTINUED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0</v>
      </c>
      <c r="X3" s="7">
        <f>W3/D3</f>
        <v>0</v>
      </c>
      <c r="Y3" s="6"/>
      <c r="Z3" s="5"/>
      <c r="AA3" s="5"/>
      <c r="AB3" s="5"/>
      <c r="AC3" s="5"/>
      <c r="AD3" s="6">
        <f>SUM(AD4:AD99692)</f>
        <v>-2.3194158333333332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Info!B2:BZ3000""),37,FALSE)),"""")*-1"),-14.4275245579687)</f>
        <v>-14.427524557968701</v>
      </c>
      <c r="AG3" s="6">
        <f>SUM(AG4:AG99692)</f>
        <v>0</v>
      </c>
    </row>
    <row r="4" spans="1:33" ht="15.75" customHeight="1" x14ac:dyDescent="0.2">
      <c r="A4" s="15" t="s">
        <v>32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>
        <v>1.56438791732909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-14.069403068181819</v>
      </c>
      <c r="AG4" s="26">
        <v>0</v>
      </c>
    </row>
    <row r="5" spans="1:33" ht="15.75" customHeight="1" x14ac:dyDescent="0.2">
      <c r="A5" s="29" t="s">
        <v>34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>
        <v>1.6536312849162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-14.069403068181819</v>
      </c>
      <c r="AG5" s="40">
        <v>0</v>
      </c>
    </row>
    <row r="6" spans="1:33" ht="15.75" customHeight="1" x14ac:dyDescent="0.2">
      <c r="A6" s="29" t="s">
        <v>35</v>
      </c>
      <c r="B6" s="29"/>
      <c r="C6" s="16">
        <f t="shared" si="4"/>
        <v>45.3</v>
      </c>
      <c r="D6" s="30">
        <v>1</v>
      </c>
      <c r="E6" s="30">
        <v>0</v>
      </c>
      <c r="F6" s="31">
        <v>45.3</v>
      </c>
      <c r="G6" s="31">
        <v>-0.08</v>
      </c>
      <c r="H6" s="32">
        <f t="shared" si="1"/>
        <v>1.7660044150110377E-3</v>
      </c>
      <c r="I6" s="32">
        <f t="shared" si="2"/>
        <v>0.35900213977523571</v>
      </c>
      <c r="J6" s="33">
        <f t="shared" si="5"/>
        <v>16.262796931818176</v>
      </c>
      <c r="K6" s="33">
        <f t="shared" si="3"/>
        <v>16.262796931818176</v>
      </c>
      <c r="L6" s="30">
        <v>18</v>
      </c>
      <c r="M6" s="34">
        <f t="shared" si="6"/>
        <v>5.5555555555555552E-2</v>
      </c>
      <c r="N6" s="30">
        <v>1</v>
      </c>
      <c r="O6" s="35">
        <f t="shared" ref="O6:P6" si="14">D6/7</f>
        <v>0.14285714285714285</v>
      </c>
      <c r="P6" s="35">
        <f t="shared" si="14"/>
        <v>0</v>
      </c>
      <c r="Q6" s="30">
        <f t="shared" si="8"/>
        <v>7</v>
      </c>
      <c r="R6" s="30"/>
      <c r="S6" s="36" t="e">
        <v>#N/A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55</v>
      </c>
      <c r="AB6" s="41">
        <f t="shared" si="11"/>
        <v>-0.69</v>
      </c>
      <c r="AC6" s="42">
        <v>0.56000000000000005</v>
      </c>
      <c r="AD6" s="40">
        <f t="shared" si="12"/>
        <v>-0.77280000000000004</v>
      </c>
      <c r="AE6" s="40">
        <v>-7.32</v>
      </c>
      <c r="AF6" s="40">
        <v>-14.069403068181819</v>
      </c>
      <c r="AG6" s="40">
        <v>0</v>
      </c>
    </row>
    <row r="7" spans="1:33" ht="15.75" customHeight="1" x14ac:dyDescent="0.2">
      <c r="A7" s="29" t="s">
        <v>37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-14.069403068181819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1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>
        <v>2.19464033850493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55</v>
      </c>
      <c r="AB8" s="41">
        <f t="shared" si="11"/>
        <v>-0.69</v>
      </c>
      <c r="AC8" s="42">
        <v>0.56036805555555558</v>
      </c>
      <c r="AD8" s="40">
        <f t="shared" si="12"/>
        <v>0</v>
      </c>
      <c r="AE8" s="40">
        <v>-7.32</v>
      </c>
      <c r="AF8" s="40">
        <v>-14.07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55</v>
      </c>
      <c r="AB9" s="41">
        <f t="shared" si="11"/>
        <v>-0.69</v>
      </c>
      <c r="AC9" s="42">
        <v>0.56036805555555558</v>
      </c>
      <c r="AD9" s="40">
        <f t="shared" si="12"/>
        <v>0</v>
      </c>
      <c r="AE9" s="40">
        <v>-7.32</v>
      </c>
      <c r="AF9" s="40">
        <v>-14.536187727272701</v>
      </c>
      <c r="AG9" s="40">
        <v>0</v>
      </c>
    </row>
    <row r="10" spans="1:33" ht="15.75" customHeight="1" x14ac:dyDescent="0.2">
      <c r="A10" s="29" t="s">
        <v>40</v>
      </c>
      <c r="B10" s="29"/>
      <c r="C10" s="16">
        <f t="shared" si="4"/>
        <v>45.15</v>
      </c>
      <c r="D10" s="30">
        <v>1</v>
      </c>
      <c r="E10" s="30">
        <v>0</v>
      </c>
      <c r="F10" s="31">
        <v>45.15</v>
      </c>
      <c r="G10" s="31">
        <v>0</v>
      </c>
      <c r="H10" s="32">
        <f t="shared" si="1"/>
        <v>0</v>
      </c>
      <c r="I10" s="32">
        <f t="shared" si="2"/>
        <v>0.34879300899359095</v>
      </c>
      <c r="J10" s="33">
        <f t="shared" si="5"/>
        <v>15.74800435606063</v>
      </c>
      <c r="K10" s="33">
        <f t="shared" si="3"/>
        <v>15.74800435606063</v>
      </c>
      <c r="L10" s="30">
        <v>9</v>
      </c>
      <c r="M10" s="34">
        <f t="shared" si="6"/>
        <v>0.1111111111111111</v>
      </c>
      <c r="N10" s="30">
        <v>0</v>
      </c>
      <c r="O10" s="35">
        <f t="shared" ref="O10:P10" si="18">D10/7</f>
        <v>0.14285714285714285</v>
      </c>
      <c r="P10" s="35">
        <f t="shared" si="18"/>
        <v>0</v>
      </c>
      <c r="Q10" s="30">
        <f t="shared" si="8"/>
        <v>0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55</v>
      </c>
      <c r="AB10" s="41">
        <f t="shared" si="11"/>
        <v>-0.69</v>
      </c>
      <c r="AC10" s="42">
        <v>0.56036805555555558</v>
      </c>
      <c r="AD10" s="40">
        <f t="shared" si="12"/>
        <v>-0.77330791666666665</v>
      </c>
      <c r="AE10" s="40">
        <v>-7.32</v>
      </c>
      <c r="AF10" s="40">
        <v>-14.536187727272701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-14.536187727272701</v>
      </c>
      <c r="AG11" s="40">
        <v>0</v>
      </c>
    </row>
    <row r="12" spans="1:33" ht="15.75" customHeight="1" x14ac:dyDescent="0.2">
      <c r="A12" s="29" t="s">
        <v>42</v>
      </c>
      <c r="B12" s="29" t="s">
        <v>72</v>
      </c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-14.536187727272701</v>
      </c>
      <c r="AG12" s="40">
        <v>0</v>
      </c>
    </row>
    <row r="13" spans="1:33" ht="15.75" customHeight="1" x14ac:dyDescent="0.2">
      <c r="A13" s="29" t="s">
        <v>43</v>
      </c>
      <c r="B13" s="29"/>
      <c r="C13" s="16">
        <f t="shared" si="4"/>
        <v>42.59</v>
      </c>
      <c r="D13" s="30">
        <v>1</v>
      </c>
      <c r="E13" s="30">
        <v>0</v>
      </c>
      <c r="F13" s="33">
        <v>42.59</v>
      </c>
      <c r="G13" s="31">
        <v>-0.08</v>
      </c>
      <c r="H13" s="32">
        <f t="shared" si="1"/>
        <v>1.8783752054472879E-3</v>
      </c>
      <c r="I13" s="32">
        <f t="shared" si="2"/>
        <v>0.31101968113869538</v>
      </c>
      <c r="J13" s="33">
        <f t="shared" si="5"/>
        <v>13.246328219697038</v>
      </c>
      <c r="K13" s="33">
        <f t="shared" si="3"/>
        <v>13.246328219697038</v>
      </c>
      <c r="L13" s="30">
        <v>2</v>
      </c>
      <c r="M13" s="34">
        <f t="shared" si="6"/>
        <v>0.5</v>
      </c>
      <c r="N13" s="30">
        <v>1</v>
      </c>
      <c r="O13" s="35">
        <f t="shared" ref="O13:P13" si="21">D13/7</f>
        <v>0.14285714285714285</v>
      </c>
      <c r="P13" s="35">
        <f t="shared" si="21"/>
        <v>0</v>
      </c>
      <c r="Q13" s="30">
        <f t="shared" si="8"/>
        <v>7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55</v>
      </c>
      <c r="AB13" s="41">
        <f t="shared" si="11"/>
        <v>-0.69</v>
      </c>
      <c r="AC13" s="42">
        <v>0.56036805555555558</v>
      </c>
      <c r="AD13" s="40">
        <f t="shared" si="12"/>
        <v>-0.77330791666666665</v>
      </c>
      <c r="AE13" s="40">
        <v>-7.32</v>
      </c>
      <c r="AF13" s="40">
        <v>-14.7818638636363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-14.7818638636363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-14.7818638636363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-14.7818638636363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-14.7818638636363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-14.7818638636363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-14.781863863636364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-14.781863863636364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-14.781863863636364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-14.781863863636364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-14.781863863636364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0.56036805555555558</v>
      </c>
      <c r="AD24" s="40">
        <f t="shared" si="12"/>
        <v>0</v>
      </c>
      <c r="AE24" s="40">
        <v>-7.32</v>
      </c>
      <c r="AF24" s="40">
        <v>-14.781863863636364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0.56036805555555558</v>
      </c>
      <c r="AD25" s="40">
        <f t="shared" si="12"/>
        <v>0</v>
      </c>
      <c r="AE25" s="40">
        <v>-7.32</v>
      </c>
      <c r="AF25" s="40">
        <v>-14.78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0.56036805555555558</v>
      </c>
      <c r="AD26" s="40">
        <f t="shared" si="12"/>
        <v>0</v>
      </c>
      <c r="AE26" s="26">
        <v>-7.32</v>
      </c>
      <c r="AF26" s="26">
        <v>-14.7818638636363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0.56036805555555558</v>
      </c>
      <c r="AD27" s="40">
        <f t="shared" si="12"/>
        <v>0</v>
      </c>
      <c r="AE27" s="26">
        <v>-7.32</v>
      </c>
      <c r="AF27" s="26">
        <v>-14.7818638636363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0.56036805555555558</v>
      </c>
      <c r="AD28" s="40">
        <f t="shared" si="12"/>
        <v>0</v>
      </c>
      <c r="AE28" s="26">
        <v>-7.32</v>
      </c>
      <c r="AF28" s="26">
        <v>-14.7818638636363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0.56036805555555558</v>
      </c>
      <c r="AD29" s="40">
        <f t="shared" si="12"/>
        <v>0</v>
      </c>
      <c r="AE29" s="40">
        <v>-7.32</v>
      </c>
      <c r="AF29" s="26">
        <v>-14.7818638636363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0.56036805555555558</v>
      </c>
      <c r="AD30" s="40">
        <f t="shared" si="12"/>
        <v>0</v>
      </c>
      <c r="AE30" s="26">
        <v>-7.32</v>
      </c>
      <c r="AF30" s="26">
        <v>-14.427524557968701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0.56036805555555558</v>
      </c>
      <c r="AD31" s="40">
        <f t="shared" si="12"/>
        <v>0</v>
      </c>
      <c r="AE31" s="44">
        <v>-7.32</v>
      </c>
      <c r="AF31" s="44">
        <v>-14.42752455796875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0.56036805555555558</v>
      </c>
      <c r="AD32" s="40">
        <f t="shared" si="12"/>
        <v>0</v>
      </c>
      <c r="AE32" s="26">
        <v>-7.32</v>
      </c>
      <c r="AF32" s="26">
        <v>-14.427524557968701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</row>
    <row r="72" spans="1:33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1:33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1:33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1:33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1:33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1:33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1:33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1:33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1:33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0.16406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Info!B1:BJ5000""),3,FALSE),"""")"),"26 Piece Magnetic Screwdriver Set with Organizer Rack")</f>
        <v>26 Piece Magnetic Screwdriver Set with Organizer Rack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Info!B1:BJ5000""),2,FALSE),"""")"),"B07WHK185B")</f>
        <v>B07WHK185B</v>
      </c>
      <c r="B2" s="3" t="s">
        <v>397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99.75" customHeight="1" x14ac:dyDescent="0.2">
      <c r="A3" s="56" t="s">
        <v>31</v>
      </c>
      <c r="B3" s="57"/>
      <c r="C3" s="4">
        <f>((AE32+AF32)/0.85)*-1</f>
        <v>18.752483483455883</v>
      </c>
      <c r="D3" s="5">
        <f>SUM(D4:D99692)</f>
        <v>196</v>
      </c>
      <c r="E3" s="5"/>
      <c r="F3" s="6">
        <f t="shared" ref="F3:G3" si="0">SUM(F4:F99692)</f>
        <v>4462.8499999999995</v>
      </c>
      <c r="G3" s="6">
        <f t="shared" si="0"/>
        <v>-203.13000000000002</v>
      </c>
      <c r="H3" s="7">
        <f t="shared" ref="H3:H32" si="1">G3/F3*-1</f>
        <v>4.5515757867730273E-2</v>
      </c>
      <c r="I3" s="8">
        <f t="shared" ref="I3:I32" si="2">J3/F3</f>
        <v>8.5167545907873607E-2</v>
      </c>
      <c r="J3" s="6">
        <f>SUM(J4:J99692)</f>
        <v>380.08998225495367</v>
      </c>
      <c r="K3" s="6">
        <f t="shared" ref="K3:K32" si="3">J3/D3</f>
        <v>1.9392346033416004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3 - April
3 - May
3 - June
3 - July
3 - Aug
2 - Sept
2 - Oct
8 - Nov
8 - Dec
3 - Jan
3 - Feb")</f>
        <v>3 - March
3 - April
3 - May
3 - June
3 - July
3 - Aug
2 - Sept
2 - Oct
8 - Nov
8 - Dec
3 - Jan
3 -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QTY-10")</f>
        <v>Del QTY-10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QTY-104")</f>
        <v>US QTY-104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SUM(W4:W99692)</f>
        <v>20</v>
      </c>
      <c r="X3" s="7">
        <f>W3/D3</f>
        <v>0.10204081632653061</v>
      </c>
      <c r="Y3" s="6"/>
      <c r="Z3" s="5"/>
      <c r="AA3" s="5"/>
      <c r="AB3" s="5"/>
      <c r="AC3" s="5"/>
      <c r="AD3" s="6">
        <f>SUM(AD4:AD99692)</f>
        <v>-19.353192370046351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Info!B2:BZ3000""),37,FALSE)),"""")*-1"),-9.6596109609375)</f>
        <v>-9.6596109609374992</v>
      </c>
      <c r="AG3" s="6">
        <f>SUM(AG4:AG99692)</f>
        <v>0</v>
      </c>
    </row>
    <row r="4" spans="1:33" ht="15.75" customHeight="1" x14ac:dyDescent="0.2">
      <c r="A4" s="15" t="s">
        <v>32</v>
      </c>
      <c r="B4" s="15" t="s">
        <v>78</v>
      </c>
      <c r="C4" s="16">
        <f t="shared" ref="C4:C32" si="4">IFERROR(F4/D4," - ")</f>
        <v>27.240000000000006</v>
      </c>
      <c r="D4" s="17">
        <v>12</v>
      </c>
      <c r="E4" s="17">
        <v>0</v>
      </c>
      <c r="F4" s="18">
        <v>326.88000000000005</v>
      </c>
      <c r="G4" s="18">
        <v>-0.2</v>
      </c>
      <c r="H4" s="19">
        <f t="shared" si="1"/>
        <v>6.1184532550171312E-4</v>
      </c>
      <c r="I4" s="19">
        <f t="shared" si="2"/>
        <v>0.2632064448727362</v>
      </c>
      <c r="J4" s="18">
        <f t="shared" ref="J4:J32" si="5">F4*0.85+G4+AF4*D4+D4*AE4+AG4+AD4</f>
        <v>86.036922700000019</v>
      </c>
      <c r="K4" s="18">
        <f t="shared" si="3"/>
        <v>7.1697435583333347</v>
      </c>
      <c r="L4" s="17">
        <v>98</v>
      </c>
      <c r="M4" s="20">
        <f t="shared" ref="M4:M32" si="6">IFERROR(D4/L4,"-")</f>
        <v>0.12244897959183673</v>
      </c>
      <c r="N4" s="17">
        <v>91</v>
      </c>
      <c r="O4" s="21">
        <f t="shared" ref="O4:P4" si="7">D4/7</f>
        <v>1.7142857142857142</v>
      </c>
      <c r="P4" s="21">
        <f t="shared" si="7"/>
        <v>0</v>
      </c>
      <c r="Q4" s="17">
        <f t="shared" ref="Q4:Q32" si="8">ROUNDDOWN(N4/(O4+P4),0)</f>
        <v>53</v>
      </c>
      <c r="R4" s="17"/>
      <c r="S4" s="22">
        <v>1.26101694915254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55</v>
      </c>
      <c r="AB4" s="27">
        <f t="shared" ref="AB4:AB32" si="11">IF(OR(AA4="UsLargeStandardSize",AA4="UsSmallStandardSize"),-0.69,-0.48)</f>
        <v>-0.69</v>
      </c>
      <c r="AC4" s="28">
        <v>7.1548749999999994E-2</v>
      </c>
      <c r="AD4" s="26">
        <f t="shared" ref="AD4:AD32" si="12">IFERROR(AB4*AC4*D4*2,0)</f>
        <v>-1.1848472999999999</v>
      </c>
      <c r="AE4" s="26">
        <v>-6.56</v>
      </c>
      <c r="AF4" s="26">
        <v>-9.3088525000000004</v>
      </c>
      <c r="AG4" s="26">
        <v>0</v>
      </c>
    </row>
    <row r="5" spans="1:33" ht="15.75" customHeight="1" x14ac:dyDescent="0.2">
      <c r="A5" s="29" t="s">
        <v>34</v>
      </c>
      <c r="B5" s="29" t="s">
        <v>398</v>
      </c>
      <c r="C5" s="16">
        <f t="shared" si="4"/>
        <v>26.99</v>
      </c>
      <c r="D5" s="30">
        <v>6</v>
      </c>
      <c r="E5" s="30">
        <v>0</v>
      </c>
      <c r="F5" s="31">
        <v>161.94</v>
      </c>
      <c r="G5" s="31">
        <v>-0.16</v>
      </c>
      <c r="H5" s="32">
        <f t="shared" si="1"/>
        <v>9.880202544152155E-4</v>
      </c>
      <c r="I5" s="32">
        <f t="shared" si="2"/>
        <v>0.2573964115101498</v>
      </c>
      <c r="J5" s="33">
        <f t="shared" si="5"/>
        <v>41.682774879953655</v>
      </c>
      <c r="K5" s="33">
        <f t="shared" si="3"/>
        <v>6.9471291466589422</v>
      </c>
      <c r="L5" s="30">
        <v>101</v>
      </c>
      <c r="M5" s="34">
        <f t="shared" si="6"/>
        <v>5.9405940594059403E-2</v>
      </c>
      <c r="N5" s="30">
        <v>84</v>
      </c>
      <c r="O5" s="35">
        <f t="shared" ref="O5:P5" si="13">D5/7</f>
        <v>0.8571428571428571</v>
      </c>
      <c r="P5" s="35">
        <f t="shared" si="13"/>
        <v>0</v>
      </c>
      <c r="Q5" s="30">
        <f t="shared" si="8"/>
        <v>98</v>
      </c>
      <c r="R5" s="30"/>
      <c r="S5" s="36">
        <v>1.59695817490494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55</v>
      </c>
      <c r="AB5" s="41">
        <f t="shared" si="11"/>
        <v>-0.69</v>
      </c>
      <c r="AC5" s="42">
        <v>7.1631657010428743E-2</v>
      </c>
      <c r="AD5" s="40">
        <f t="shared" si="12"/>
        <v>-0.59311012004635</v>
      </c>
      <c r="AE5" s="40">
        <v>-6.56</v>
      </c>
      <c r="AF5" s="40">
        <v>-9.3088525000000004</v>
      </c>
      <c r="AG5" s="40">
        <v>0</v>
      </c>
    </row>
    <row r="6" spans="1:33" ht="15.75" customHeight="1" x14ac:dyDescent="0.2">
      <c r="A6" s="29" t="s">
        <v>35</v>
      </c>
      <c r="B6" s="29" t="s">
        <v>78</v>
      </c>
      <c r="C6" s="16">
        <f t="shared" si="4"/>
        <v>24.51</v>
      </c>
      <c r="D6" s="30">
        <v>8</v>
      </c>
      <c r="E6" s="30">
        <v>0</v>
      </c>
      <c r="F6" s="31">
        <v>196.08</v>
      </c>
      <c r="G6" s="31">
        <v>-0.16</v>
      </c>
      <c r="H6" s="32">
        <f t="shared" si="1"/>
        <v>8.1599347205222358E-4</v>
      </c>
      <c r="I6" s="32">
        <f t="shared" si="2"/>
        <v>0.19771155548755612</v>
      </c>
      <c r="J6" s="33">
        <f t="shared" si="5"/>
        <v>38.767281800000006</v>
      </c>
      <c r="K6" s="33">
        <f t="shared" si="3"/>
        <v>4.8459102250000008</v>
      </c>
      <c r="L6" s="30">
        <v>127</v>
      </c>
      <c r="M6" s="34">
        <f t="shared" si="6"/>
        <v>6.2992125984251968E-2</v>
      </c>
      <c r="N6" s="30">
        <v>75</v>
      </c>
      <c r="O6" s="35">
        <f t="shared" ref="O6:P6" si="14">D6/7</f>
        <v>1.1428571428571428</v>
      </c>
      <c r="P6" s="35">
        <f t="shared" si="14"/>
        <v>0</v>
      </c>
      <c r="Q6" s="30">
        <f t="shared" si="8"/>
        <v>65</v>
      </c>
      <c r="R6" s="30"/>
      <c r="S6" s="36">
        <v>2.0181818181818101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55</v>
      </c>
      <c r="AB6" s="41">
        <f t="shared" si="11"/>
        <v>-0.69</v>
      </c>
      <c r="AC6" s="42">
        <v>7.1548749999999994E-2</v>
      </c>
      <c r="AD6" s="40">
        <f t="shared" si="12"/>
        <v>-0.78989819999999988</v>
      </c>
      <c r="AE6" s="40">
        <v>-6.56</v>
      </c>
      <c r="AF6" s="40">
        <v>-9.3088525000000004</v>
      </c>
      <c r="AG6" s="40">
        <v>0</v>
      </c>
    </row>
    <row r="7" spans="1:33" ht="15.75" customHeight="1" x14ac:dyDescent="0.2">
      <c r="A7" s="29" t="s">
        <v>37</v>
      </c>
      <c r="B7" s="29" t="s">
        <v>399</v>
      </c>
      <c r="C7" s="16">
        <f t="shared" si="4"/>
        <v>22.669999999999998</v>
      </c>
      <c r="D7" s="30">
        <v>10</v>
      </c>
      <c r="E7" s="30">
        <v>0</v>
      </c>
      <c r="F7" s="31">
        <v>226.7</v>
      </c>
      <c r="G7" s="31">
        <v>-0.18</v>
      </c>
      <c r="H7" s="32">
        <f t="shared" si="1"/>
        <v>7.9400088222320248E-4</v>
      </c>
      <c r="I7" s="32">
        <f t="shared" si="2"/>
        <v>0.14485708976621081</v>
      </c>
      <c r="J7" s="33">
        <f t="shared" si="5"/>
        <v>32.839102249999989</v>
      </c>
      <c r="K7" s="33">
        <f t="shared" si="3"/>
        <v>3.2839102249999987</v>
      </c>
      <c r="L7" s="30">
        <v>155</v>
      </c>
      <c r="M7" s="34">
        <f t="shared" si="6"/>
        <v>6.4516129032258063E-2</v>
      </c>
      <c r="N7" s="30">
        <v>188</v>
      </c>
      <c r="O7" s="35">
        <f t="shared" ref="O7:P7" si="15">D7/7</f>
        <v>1.4285714285714286</v>
      </c>
      <c r="P7" s="35">
        <f t="shared" si="15"/>
        <v>0</v>
      </c>
      <c r="Q7" s="30">
        <f t="shared" si="8"/>
        <v>131</v>
      </c>
      <c r="R7" s="30"/>
      <c r="S7" s="36">
        <v>0.97405189620758403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55</v>
      </c>
      <c r="AB7" s="41">
        <f t="shared" si="11"/>
        <v>-0.69</v>
      </c>
      <c r="AC7" s="42">
        <v>7.1548749999999994E-2</v>
      </c>
      <c r="AD7" s="40">
        <f t="shared" si="12"/>
        <v>-0.9873727499999998</v>
      </c>
      <c r="AE7" s="40">
        <v>-6.56</v>
      </c>
      <c r="AF7" s="40">
        <v>-9.3088525000000004</v>
      </c>
      <c r="AG7" s="40">
        <v>0</v>
      </c>
    </row>
    <row r="8" spans="1:33" ht="15.75" customHeight="1" x14ac:dyDescent="0.2">
      <c r="A8" s="29" t="s">
        <v>38</v>
      </c>
      <c r="B8" s="29" t="s">
        <v>400</v>
      </c>
      <c r="C8" s="16">
        <f t="shared" si="4"/>
        <v>24.767500000000002</v>
      </c>
      <c r="D8" s="30">
        <v>8</v>
      </c>
      <c r="E8" s="30">
        <v>0</v>
      </c>
      <c r="F8" s="31">
        <v>198.14000000000001</v>
      </c>
      <c r="G8" s="31">
        <v>-7.0000000000000007E-2</v>
      </c>
      <c r="H8" s="32">
        <f t="shared" si="1"/>
        <v>3.5328555566770971E-4</v>
      </c>
      <c r="I8" s="32">
        <f t="shared" si="2"/>
        <v>0.20490108912889882</v>
      </c>
      <c r="J8" s="33">
        <f t="shared" si="5"/>
        <v>40.599101800000014</v>
      </c>
      <c r="K8" s="33">
        <f t="shared" si="3"/>
        <v>5.0748877250000017</v>
      </c>
      <c r="L8" s="30">
        <v>37</v>
      </c>
      <c r="M8" s="34">
        <f t="shared" si="6"/>
        <v>0.21621621621621623</v>
      </c>
      <c r="N8" s="30">
        <v>176</v>
      </c>
      <c r="O8" s="35">
        <f t="shared" ref="O8:P8" si="16">D8/7</f>
        <v>1.1428571428571428</v>
      </c>
      <c r="P8" s="35">
        <f t="shared" si="16"/>
        <v>0</v>
      </c>
      <c r="Q8" s="30">
        <f t="shared" si="8"/>
        <v>154</v>
      </c>
      <c r="R8" s="30"/>
      <c r="S8" s="36">
        <v>1.1271186440677901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55</v>
      </c>
      <c r="AB8" s="41">
        <f t="shared" si="11"/>
        <v>-0.69</v>
      </c>
      <c r="AC8" s="42">
        <v>7.1548749999999994E-2</v>
      </c>
      <c r="AD8" s="40">
        <f t="shared" si="12"/>
        <v>-0.78989819999999988</v>
      </c>
      <c r="AE8" s="40">
        <v>-6.56</v>
      </c>
      <c r="AF8" s="40">
        <v>-9.31</v>
      </c>
      <c r="AG8" s="40">
        <v>0</v>
      </c>
    </row>
    <row r="9" spans="1:33" ht="15.75" customHeight="1" x14ac:dyDescent="0.2">
      <c r="A9" s="29" t="s">
        <v>39</v>
      </c>
      <c r="B9" s="29" t="s">
        <v>401</v>
      </c>
      <c r="C9" s="16">
        <f t="shared" si="4"/>
        <v>24.490000000000002</v>
      </c>
      <c r="D9" s="30">
        <v>8</v>
      </c>
      <c r="E9" s="30">
        <v>0</v>
      </c>
      <c r="F9" s="31">
        <v>195.92000000000002</v>
      </c>
      <c r="G9" s="31">
        <v>-37.93</v>
      </c>
      <c r="H9" s="32">
        <f t="shared" si="1"/>
        <v>0.19359942833809718</v>
      </c>
      <c r="I9" s="32">
        <f t="shared" si="2"/>
        <v>-1.4272244793793357E-2</v>
      </c>
      <c r="J9" s="33">
        <f t="shared" si="5"/>
        <v>-2.7962181999999949</v>
      </c>
      <c r="K9" s="33">
        <f t="shared" si="3"/>
        <v>-0.34952727499999936</v>
      </c>
      <c r="L9" s="30">
        <v>42</v>
      </c>
      <c r="M9" s="34">
        <f t="shared" si="6"/>
        <v>0.19047619047619047</v>
      </c>
      <c r="N9" s="30">
        <v>168</v>
      </c>
      <c r="O9" s="35">
        <f t="shared" ref="O9:P9" si="17">D9/7</f>
        <v>1.1428571428571428</v>
      </c>
      <c r="P9" s="35">
        <f t="shared" si="17"/>
        <v>0</v>
      </c>
      <c r="Q9" s="30">
        <f t="shared" si="8"/>
        <v>147</v>
      </c>
      <c r="R9" s="30"/>
      <c r="S9" s="36">
        <v>1.2777777777777699</v>
      </c>
      <c r="T9" s="29">
        <v>0</v>
      </c>
      <c r="U9" s="37" t="s">
        <v>33</v>
      </c>
      <c r="V9" s="38" t="s">
        <v>33</v>
      </c>
      <c r="W9" s="29">
        <v>1</v>
      </c>
      <c r="X9" s="39">
        <f t="shared" si="9"/>
        <v>0.125</v>
      </c>
      <c r="Y9" s="40">
        <f t="shared" si="10"/>
        <v>37.93</v>
      </c>
      <c r="Z9" s="29">
        <v>0</v>
      </c>
      <c r="AA9" s="29" t="s">
        <v>55</v>
      </c>
      <c r="AB9" s="41">
        <f t="shared" si="11"/>
        <v>-0.69</v>
      </c>
      <c r="AC9" s="42">
        <v>7.1548749999999994E-2</v>
      </c>
      <c r="AD9" s="40">
        <f t="shared" si="12"/>
        <v>-0.78989819999999988</v>
      </c>
      <c r="AE9" s="40">
        <v>-6.56</v>
      </c>
      <c r="AF9" s="40">
        <v>-9.7660400000000003</v>
      </c>
      <c r="AG9" s="40">
        <v>0</v>
      </c>
    </row>
    <row r="10" spans="1:33" ht="15.75" customHeight="1" x14ac:dyDescent="0.2">
      <c r="A10" s="29" t="s">
        <v>40</v>
      </c>
      <c r="B10" s="29" t="s">
        <v>402</v>
      </c>
      <c r="C10" s="16">
        <f t="shared" si="4"/>
        <v>24.490000000000002</v>
      </c>
      <c r="D10" s="30">
        <v>7</v>
      </c>
      <c r="E10" s="30">
        <v>0</v>
      </c>
      <c r="F10" s="31">
        <v>171.43</v>
      </c>
      <c r="G10" s="31">
        <v>-38.9</v>
      </c>
      <c r="H10" s="32">
        <f t="shared" si="1"/>
        <v>0.22691477571020241</v>
      </c>
      <c r="I10" s="32">
        <f t="shared" si="2"/>
        <v>-4.7587592165898661E-2</v>
      </c>
      <c r="J10" s="33">
        <f t="shared" si="5"/>
        <v>-8.1579409250000072</v>
      </c>
      <c r="K10" s="33">
        <f t="shared" si="3"/>
        <v>-1.1654201321428581</v>
      </c>
      <c r="L10" s="30">
        <v>33</v>
      </c>
      <c r="M10" s="34">
        <f t="shared" si="6"/>
        <v>0.21212121212121213</v>
      </c>
      <c r="N10" s="30">
        <v>159</v>
      </c>
      <c r="O10" s="35">
        <f t="shared" ref="O10:P10" si="18">D10/7</f>
        <v>1</v>
      </c>
      <c r="P10" s="35">
        <f t="shared" si="18"/>
        <v>0</v>
      </c>
      <c r="Q10" s="30">
        <f t="shared" si="8"/>
        <v>159</v>
      </c>
      <c r="R10" s="30"/>
      <c r="S10" s="36">
        <v>1.5051546391752499</v>
      </c>
      <c r="T10" s="29">
        <v>0</v>
      </c>
      <c r="U10" s="37" t="s">
        <v>33</v>
      </c>
      <c r="V10" s="38" t="s">
        <v>33</v>
      </c>
      <c r="W10" s="29">
        <v>1</v>
      </c>
      <c r="X10" s="39">
        <f t="shared" si="9"/>
        <v>0.14285714285714285</v>
      </c>
      <c r="Y10" s="40">
        <f t="shared" si="10"/>
        <v>38.9</v>
      </c>
      <c r="Z10" s="29">
        <v>0</v>
      </c>
      <c r="AA10" s="29" t="s">
        <v>55</v>
      </c>
      <c r="AB10" s="41">
        <f t="shared" si="11"/>
        <v>-0.69</v>
      </c>
      <c r="AC10" s="42">
        <v>7.1548749999999994E-2</v>
      </c>
      <c r="AD10" s="40">
        <f t="shared" si="12"/>
        <v>-0.69116092499999993</v>
      </c>
      <c r="AE10" s="40">
        <v>-6.56</v>
      </c>
      <c r="AF10" s="40">
        <v>-9.7660400000000003</v>
      </c>
      <c r="AG10" s="40">
        <v>0</v>
      </c>
    </row>
    <row r="11" spans="1:33" ht="15.75" customHeight="1" x14ac:dyDescent="0.2">
      <c r="A11" s="29" t="s">
        <v>41</v>
      </c>
      <c r="B11" s="29" t="s">
        <v>403</v>
      </c>
      <c r="C11" s="16">
        <f t="shared" si="4"/>
        <v>24.49</v>
      </c>
      <c r="D11" s="30">
        <v>4</v>
      </c>
      <c r="E11" s="30">
        <v>0</v>
      </c>
      <c r="F11" s="31">
        <v>97.96</v>
      </c>
      <c r="G11" s="31">
        <v>-29.699999999999996</v>
      </c>
      <c r="H11" s="32">
        <f t="shared" si="1"/>
        <v>0.3031849734585545</v>
      </c>
      <c r="I11" s="32">
        <f t="shared" si="2"/>
        <v>-0.12385778991425077</v>
      </c>
      <c r="J11" s="33">
        <f t="shared" si="5"/>
        <v>-12.133109100000004</v>
      </c>
      <c r="K11" s="33">
        <f t="shared" si="3"/>
        <v>-3.033277275000001</v>
      </c>
      <c r="L11" s="30">
        <v>41</v>
      </c>
      <c r="M11" s="34">
        <f t="shared" si="6"/>
        <v>9.7560975609756101E-2</v>
      </c>
      <c r="N11" s="30">
        <v>156</v>
      </c>
      <c r="O11" s="35">
        <f t="shared" ref="O11:P11" si="19">D11/7</f>
        <v>0.5714285714285714</v>
      </c>
      <c r="P11" s="35">
        <f t="shared" si="19"/>
        <v>0</v>
      </c>
      <c r="Q11" s="30">
        <f t="shared" si="8"/>
        <v>273</v>
      </c>
      <c r="R11" s="30"/>
      <c r="S11" s="36">
        <v>1.1155963302752201</v>
      </c>
      <c r="T11" s="29">
        <v>0</v>
      </c>
      <c r="U11" s="37" t="s">
        <v>33</v>
      </c>
      <c r="V11" s="38" t="s">
        <v>33</v>
      </c>
      <c r="W11" s="29">
        <v>3</v>
      </c>
      <c r="X11" s="39">
        <f t="shared" si="9"/>
        <v>0.75</v>
      </c>
      <c r="Y11" s="40">
        <f t="shared" si="10"/>
        <v>9.8999999999999986</v>
      </c>
      <c r="Z11" s="29">
        <v>0</v>
      </c>
      <c r="AA11" s="29" t="s">
        <v>55</v>
      </c>
      <c r="AB11" s="41">
        <f t="shared" si="11"/>
        <v>-0.69</v>
      </c>
      <c r="AC11" s="42">
        <v>7.1548749999999994E-2</v>
      </c>
      <c r="AD11" s="40">
        <f t="shared" si="12"/>
        <v>-0.39494909999999994</v>
      </c>
      <c r="AE11" s="40">
        <v>-6.56</v>
      </c>
      <c r="AF11" s="40">
        <v>-9.7660400000000003</v>
      </c>
      <c r="AG11" s="40">
        <v>0</v>
      </c>
    </row>
    <row r="12" spans="1:33" ht="15.75" customHeight="1" x14ac:dyDescent="0.2">
      <c r="A12" s="29" t="s">
        <v>42</v>
      </c>
      <c r="B12" s="29" t="s">
        <v>404</v>
      </c>
      <c r="C12" s="16">
        <f t="shared" si="4"/>
        <v>24.490000000000002</v>
      </c>
      <c r="D12" s="30">
        <v>7</v>
      </c>
      <c r="E12" s="30">
        <v>0</v>
      </c>
      <c r="F12" s="31">
        <v>171.43</v>
      </c>
      <c r="G12" s="31">
        <v>-26.510000000000005</v>
      </c>
      <c r="H12" s="32">
        <f t="shared" si="1"/>
        <v>0.15464037799685004</v>
      </c>
      <c r="I12" s="32">
        <f t="shared" si="2"/>
        <v>2.4686805547453731E-2</v>
      </c>
      <c r="J12" s="33">
        <f t="shared" si="5"/>
        <v>4.2320590749999933</v>
      </c>
      <c r="K12" s="33">
        <f t="shared" si="3"/>
        <v>0.60457986785714191</v>
      </c>
      <c r="L12" s="30">
        <v>54</v>
      </c>
      <c r="M12" s="34">
        <f t="shared" si="6"/>
        <v>0.12962962962962962</v>
      </c>
      <c r="N12" s="30">
        <v>149</v>
      </c>
      <c r="O12" s="35">
        <f t="shared" ref="O12:P12" si="20">D12/7</f>
        <v>1</v>
      </c>
      <c r="P12" s="35">
        <f t="shared" si="20"/>
        <v>0</v>
      </c>
      <c r="Q12" s="30">
        <f t="shared" si="8"/>
        <v>149</v>
      </c>
      <c r="R12" s="30"/>
      <c r="S12" s="36">
        <v>0.99047619047618995</v>
      </c>
      <c r="T12" s="29">
        <v>0</v>
      </c>
      <c r="U12" s="37" t="s">
        <v>33</v>
      </c>
      <c r="V12" s="38" t="s">
        <v>33</v>
      </c>
      <c r="W12" s="29">
        <v>2</v>
      </c>
      <c r="X12" s="39">
        <f t="shared" si="9"/>
        <v>0.2857142857142857</v>
      </c>
      <c r="Y12" s="40">
        <f t="shared" si="10"/>
        <v>13.255000000000003</v>
      </c>
      <c r="Z12" s="29">
        <v>0</v>
      </c>
      <c r="AA12" s="29" t="s">
        <v>55</v>
      </c>
      <c r="AB12" s="41">
        <f t="shared" si="11"/>
        <v>-0.69</v>
      </c>
      <c r="AC12" s="42">
        <v>7.1548749999999994E-2</v>
      </c>
      <c r="AD12" s="40">
        <f t="shared" si="12"/>
        <v>-0.69116092499999993</v>
      </c>
      <c r="AE12" s="40">
        <v>-6.56</v>
      </c>
      <c r="AF12" s="40">
        <v>-9.7660400000000003</v>
      </c>
      <c r="AG12" s="40">
        <v>0</v>
      </c>
    </row>
    <row r="13" spans="1:33" ht="15.75" customHeight="1" x14ac:dyDescent="0.2">
      <c r="A13" s="29" t="s">
        <v>43</v>
      </c>
      <c r="B13" s="29" t="s">
        <v>404</v>
      </c>
      <c r="C13" s="16">
        <f t="shared" si="4"/>
        <v>24.490000000000002</v>
      </c>
      <c r="D13" s="30">
        <v>8</v>
      </c>
      <c r="E13" s="30">
        <v>0</v>
      </c>
      <c r="F13" s="33">
        <v>195.92000000000002</v>
      </c>
      <c r="G13" s="31">
        <v>-31.070000000000007</v>
      </c>
      <c r="H13" s="32">
        <f t="shared" si="1"/>
        <v>0.15858513679052677</v>
      </c>
      <c r="I13" s="32">
        <f t="shared" si="2"/>
        <v>1.0916607799101639E-2</v>
      </c>
      <c r="J13" s="33">
        <f t="shared" si="5"/>
        <v>2.1387817999999932</v>
      </c>
      <c r="K13" s="33">
        <f t="shared" si="3"/>
        <v>0.26734772499999915</v>
      </c>
      <c r="L13" s="30">
        <v>50</v>
      </c>
      <c r="M13" s="34">
        <f t="shared" si="6"/>
        <v>0.16</v>
      </c>
      <c r="N13" s="30">
        <v>140</v>
      </c>
      <c r="O13" s="35">
        <f t="shared" ref="O13:P13" si="21">D13/7</f>
        <v>1.1428571428571428</v>
      </c>
      <c r="P13" s="35">
        <f t="shared" si="21"/>
        <v>0</v>
      </c>
      <c r="Q13" s="30">
        <f t="shared" si="8"/>
        <v>122</v>
      </c>
      <c r="R13" s="30"/>
      <c r="S13" s="36">
        <v>1.03079416531604</v>
      </c>
      <c r="T13" s="29">
        <v>0</v>
      </c>
      <c r="U13" s="37" t="s">
        <v>33</v>
      </c>
      <c r="V13" s="38" t="s">
        <v>33</v>
      </c>
      <c r="W13" s="29">
        <v>4</v>
      </c>
      <c r="X13" s="39">
        <f t="shared" si="9"/>
        <v>0.5</v>
      </c>
      <c r="Y13" s="40">
        <f t="shared" si="10"/>
        <v>6.2140000000000013</v>
      </c>
      <c r="Z13" s="29">
        <v>1</v>
      </c>
      <c r="AA13" s="29" t="s">
        <v>55</v>
      </c>
      <c r="AB13" s="41">
        <f t="shared" si="11"/>
        <v>-0.69</v>
      </c>
      <c r="AC13" s="42">
        <v>7.1548749999999994E-2</v>
      </c>
      <c r="AD13" s="40">
        <f t="shared" si="12"/>
        <v>-0.78989819999999988</v>
      </c>
      <c r="AE13" s="40">
        <v>-6.56</v>
      </c>
      <c r="AF13" s="40">
        <v>-10.006665</v>
      </c>
      <c r="AG13" s="40">
        <v>0</v>
      </c>
    </row>
    <row r="14" spans="1:33" ht="15.75" customHeight="1" x14ac:dyDescent="0.2">
      <c r="A14" s="29" t="s">
        <v>44</v>
      </c>
      <c r="B14" s="29" t="s">
        <v>405</v>
      </c>
      <c r="C14" s="16">
        <f t="shared" si="4"/>
        <v>24.530000000000005</v>
      </c>
      <c r="D14" s="30">
        <v>9</v>
      </c>
      <c r="E14" s="30">
        <v>0</v>
      </c>
      <c r="F14" s="33">
        <v>220.77000000000004</v>
      </c>
      <c r="G14" s="31">
        <v>-29.33</v>
      </c>
      <c r="H14" s="32">
        <f t="shared" si="1"/>
        <v>0.13285319563346465</v>
      </c>
      <c r="I14" s="32">
        <f t="shared" si="2"/>
        <v>3.7758207750147481E-2</v>
      </c>
      <c r="J14" s="33">
        <f t="shared" si="5"/>
        <v>8.3358795250000615</v>
      </c>
      <c r="K14" s="33">
        <f t="shared" si="3"/>
        <v>0.92620883611111793</v>
      </c>
      <c r="L14" s="30">
        <v>63</v>
      </c>
      <c r="M14" s="34">
        <f t="shared" si="6"/>
        <v>0.14285714285714285</v>
      </c>
      <c r="N14" s="30">
        <v>131</v>
      </c>
      <c r="O14" s="35">
        <f t="shared" ref="O14:P14" si="22">D14/7</f>
        <v>1.2857142857142858</v>
      </c>
      <c r="P14" s="35">
        <f t="shared" si="22"/>
        <v>0</v>
      </c>
      <c r="Q14" s="30">
        <f t="shared" si="8"/>
        <v>101</v>
      </c>
      <c r="R14" s="30"/>
      <c r="S14" s="36">
        <v>1.05816135084427</v>
      </c>
      <c r="T14" s="29">
        <v>0</v>
      </c>
      <c r="U14" s="37" t="s">
        <v>33</v>
      </c>
      <c r="V14" s="38" t="s">
        <v>33</v>
      </c>
      <c r="W14" s="29">
        <v>4</v>
      </c>
      <c r="X14" s="39">
        <f t="shared" si="9"/>
        <v>0.44444444444444442</v>
      </c>
      <c r="Y14" s="40">
        <f t="shared" si="10"/>
        <v>7.3324999999999996</v>
      </c>
      <c r="Z14" s="29">
        <v>0</v>
      </c>
      <c r="AA14" s="29" t="s">
        <v>55</v>
      </c>
      <c r="AB14" s="41">
        <f t="shared" si="11"/>
        <v>-0.69</v>
      </c>
      <c r="AC14" s="42">
        <v>7.1548749999999994E-2</v>
      </c>
      <c r="AD14" s="40">
        <f t="shared" si="12"/>
        <v>-0.88863547499999984</v>
      </c>
      <c r="AE14" s="40">
        <v>-6.56</v>
      </c>
      <c r="AF14" s="40">
        <v>-10.006665</v>
      </c>
      <c r="AG14" s="40">
        <v>0</v>
      </c>
    </row>
    <row r="15" spans="1:33" ht="15.75" customHeight="1" x14ac:dyDescent="0.2">
      <c r="A15" s="29" t="s">
        <v>45</v>
      </c>
      <c r="B15" s="29" t="s">
        <v>80</v>
      </c>
      <c r="C15" s="16">
        <f t="shared" si="4"/>
        <v>22.058571428571433</v>
      </c>
      <c r="D15" s="30">
        <v>7</v>
      </c>
      <c r="E15" s="30">
        <v>0</v>
      </c>
      <c r="F15" s="33">
        <v>154.41000000000003</v>
      </c>
      <c r="G15" s="31">
        <v>-5.5299999999999994</v>
      </c>
      <c r="H15" s="32">
        <f t="shared" si="1"/>
        <v>3.5813742633249129E-2</v>
      </c>
      <c r="I15" s="32">
        <f t="shared" si="2"/>
        <v>5.867938653584618E-2</v>
      </c>
      <c r="J15" s="33">
        <f t="shared" si="5"/>
        <v>9.0606840750000099</v>
      </c>
      <c r="K15" s="33">
        <f t="shared" si="3"/>
        <v>1.2943834392857156</v>
      </c>
      <c r="L15" s="30">
        <v>45</v>
      </c>
      <c r="M15" s="34">
        <f t="shared" si="6"/>
        <v>0.15555555555555556</v>
      </c>
      <c r="N15" s="30">
        <v>125</v>
      </c>
      <c r="O15" s="35">
        <f t="shared" ref="O15:P15" si="23">D15/7</f>
        <v>1</v>
      </c>
      <c r="P15" s="35">
        <f t="shared" si="23"/>
        <v>0</v>
      </c>
      <c r="Q15" s="30">
        <f t="shared" si="8"/>
        <v>125</v>
      </c>
      <c r="R15" s="30"/>
      <c r="S15" s="36">
        <v>0.93877551020408101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55</v>
      </c>
      <c r="AB15" s="41">
        <f t="shared" si="11"/>
        <v>-0.69</v>
      </c>
      <c r="AC15" s="42">
        <v>7.1548749999999994E-2</v>
      </c>
      <c r="AD15" s="40">
        <f t="shared" si="12"/>
        <v>-0.69116092499999993</v>
      </c>
      <c r="AE15" s="40">
        <v>-6.56</v>
      </c>
      <c r="AF15" s="40">
        <v>-10.006665</v>
      </c>
      <c r="AG15" s="40">
        <v>0</v>
      </c>
    </row>
    <row r="16" spans="1:33" ht="15.75" customHeight="1" x14ac:dyDescent="0.2">
      <c r="A16" s="29" t="s">
        <v>46</v>
      </c>
      <c r="B16" s="29" t="s">
        <v>80</v>
      </c>
      <c r="C16" s="16">
        <f t="shared" si="4"/>
        <v>21.501111111111115</v>
      </c>
      <c r="D16" s="30">
        <v>9</v>
      </c>
      <c r="E16" s="30">
        <v>0</v>
      </c>
      <c r="F16" s="33">
        <v>193.51000000000002</v>
      </c>
      <c r="G16" s="31">
        <v>-0.32999999999999996</v>
      </c>
      <c r="H16" s="32">
        <f t="shared" si="1"/>
        <v>1.7053382254147069E-3</v>
      </c>
      <c r="I16" s="32">
        <f t="shared" si="2"/>
        <v>7.3199728825383753E-2</v>
      </c>
      <c r="J16" s="33">
        <f t="shared" si="5"/>
        <v>14.164879525000012</v>
      </c>
      <c r="K16" s="33">
        <f t="shared" si="3"/>
        <v>1.5738755027777791</v>
      </c>
      <c r="L16" s="30">
        <v>67</v>
      </c>
      <c r="M16" s="34">
        <f t="shared" si="6"/>
        <v>0.13432835820895522</v>
      </c>
      <c r="N16" s="30">
        <v>117</v>
      </c>
      <c r="O16" s="35">
        <f t="shared" ref="O16:P16" si="24">D16/7</f>
        <v>1.2857142857142858</v>
      </c>
      <c r="P16" s="35">
        <f t="shared" si="24"/>
        <v>0</v>
      </c>
      <c r="Q16" s="30">
        <f t="shared" si="8"/>
        <v>91</v>
      </c>
      <c r="R16" s="30"/>
      <c r="S16" s="36">
        <v>0.72987477638640397</v>
      </c>
      <c r="T16" s="29">
        <v>0</v>
      </c>
      <c r="U16" s="37" t="s">
        <v>33</v>
      </c>
      <c r="V16" s="38" t="s">
        <v>33</v>
      </c>
      <c r="W16" s="29">
        <v>1</v>
      </c>
      <c r="X16" s="39">
        <f t="shared" si="9"/>
        <v>0.1111111111111111</v>
      </c>
      <c r="Y16" s="40">
        <f t="shared" si="10"/>
        <v>0.32999999999999996</v>
      </c>
      <c r="Z16" s="29">
        <v>0</v>
      </c>
      <c r="AA16" s="29" t="s">
        <v>55</v>
      </c>
      <c r="AB16" s="41">
        <f t="shared" si="11"/>
        <v>-0.69</v>
      </c>
      <c r="AC16" s="42">
        <v>7.1548749999999994E-2</v>
      </c>
      <c r="AD16" s="40">
        <f t="shared" si="12"/>
        <v>-0.88863547499999984</v>
      </c>
      <c r="AE16" s="40">
        <v>-6.56</v>
      </c>
      <c r="AF16" s="40">
        <v>-10.006665</v>
      </c>
      <c r="AG16" s="40">
        <v>0</v>
      </c>
    </row>
    <row r="17" spans="1:33" ht="15.75" customHeight="1" x14ac:dyDescent="0.2">
      <c r="A17" s="29" t="s">
        <v>47</v>
      </c>
      <c r="B17" s="29" t="s">
        <v>80</v>
      </c>
      <c r="C17" s="16">
        <f t="shared" si="4"/>
        <v>21.581999999999997</v>
      </c>
      <c r="D17" s="30">
        <v>5</v>
      </c>
      <c r="E17" s="30">
        <v>0</v>
      </c>
      <c r="F17" s="33">
        <v>107.90999999999998</v>
      </c>
      <c r="G17" s="31">
        <v>-0.13</v>
      </c>
      <c r="H17" s="32">
        <f t="shared" si="1"/>
        <v>1.2047076267259755E-3</v>
      </c>
      <c r="I17" s="32">
        <f t="shared" si="2"/>
        <v>7.660539917523862E-2</v>
      </c>
      <c r="J17" s="33">
        <f t="shared" si="5"/>
        <v>8.2664886249999974</v>
      </c>
      <c r="K17" s="33">
        <f t="shared" si="3"/>
        <v>1.6532977249999994</v>
      </c>
      <c r="L17" s="30">
        <v>88</v>
      </c>
      <c r="M17" s="34">
        <f t="shared" si="6"/>
        <v>5.6818181818181816E-2</v>
      </c>
      <c r="N17" s="30">
        <v>108</v>
      </c>
      <c r="O17" s="35">
        <f t="shared" ref="O17:P17" si="25">D17/7</f>
        <v>0.7142857142857143</v>
      </c>
      <c r="P17" s="35">
        <f t="shared" si="25"/>
        <v>0</v>
      </c>
      <c r="Q17" s="30">
        <f t="shared" si="8"/>
        <v>151</v>
      </c>
      <c r="R17" s="30"/>
      <c r="S17" s="36">
        <v>0.754285714285714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55</v>
      </c>
      <c r="AB17" s="41">
        <f t="shared" si="11"/>
        <v>-0.69</v>
      </c>
      <c r="AC17" s="42">
        <v>7.1548749999999994E-2</v>
      </c>
      <c r="AD17" s="40">
        <f t="shared" si="12"/>
        <v>-0.4936863749999999</v>
      </c>
      <c r="AE17" s="40">
        <v>-6.56</v>
      </c>
      <c r="AF17" s="40">
        <v>-10.006665</v>
      </c>
      <c r="AG17" s="40">
        <v>0</v>
      </c>
    </row>
    <row r="18" spans="1:33" ht="15.75" customHeight="1" x14ac:dyDescent="0.2">
      <c r="A18" s="29" t="s">
        <v>48</v>
      </c>
      <c r="B18" s="29" t="s">
        <v>80</v>
      </c>
      <c r="C18" s="16">
        <f t="shared" si="4"/>
        <v>21.490000000000006</v>
      </c>
      <c r="D18" s="30">
        <v>11</v>
      </c>
      <c r="E18" s="30">
        <v>0</v>
      </c>
      <c r="F18" s="33">
        <v>236.39000000000004</v>
      </c>
      <c r="G18" s="31">
        <v>-0.48000000000000004</v>
      </c>
      <c r="H18" s="32">
        <f t="shared" si="1"/>
        <v>2.0305427471551249E-3</v>
      </c>
      <c r="I18" s="32">
        <f t="shared" si="2"/>
        <v>7.2473772050425336E-2</v>
      </c>
      <c r="J18" s="33">
        <f t="shared" si="5"/>
        <v>17.132074975000048</v>
      </c>
      <c r="K18" s="33">
        <f t="shared" si="3"/>
        <v>1.5574613613636408</v>
      </c>
      <c r="L18" s="30">
        <v>54</v>
      </c>
      <c r="M18" s="34">
        <f t="shared" si="6"/>
        <v>0.20370370370370369</v>
      </c>
      <c r="N18" s="30">
        <v>97</v>
      </c>
      <c r="O18" s="35">
        <f t="shared" ref="O18:P18" si="26">D18/7</f>
        <v>1.5714285714285714</v>
      </c>
      <c r="P18" s="35">
        <f t="shared" si="26"/>
        <v>0</v>
      </c>
      <c r="Q18" s="30">
        <f t="shared" si="8"/>
        <v>61</v>
      </c>
      <c r="R18" s="30"/>
      <c r="S18" s="36">
        <v>0.83643892339544501</v>
      </c>
      <c r="T18" s="29">
        <v>0</v>
      </c>
      <c r="U18" s="37" t="s">
        <v>33</v>
      </c>
      <c r="V18" s="38" t="s">
        <v>33</v>
      </c>
      <c r="W18" s="29">
        <v>1</v>
      </c>
      <c r="X18" s="39">
        <f t="shared" si="9"/>
        <v>9.0909090909090912E-2</v>
      </c>
      <c r="Y18" s="40">
        <f t="shared" si="10"/>
        <v>0.48000000000000004</v>
      </c>
      <c r="Z18" s="29">
        <v>0</v>
      </c>
      <c r="AA18" s="29" t="s">
        <v>55</v>
      </c>
      <c r="AB18" s="41">
        <f t="shared" si="11"/>
        <v>-0.69</v>
      </c>
      <c r="AC18" s="42">
        <v>7.1548749999999994E-2</v>
      </c>
      <c r="AD18" s="40">
        <f t="shared" si="12"/>
        <v>-1.0861100249999998</v>
      </c>
      <c r="AE18" s="40">
        <v>-6.56</v>
      </c>
      <c r="AF18" s="40">
        <v>-10.006665</v>
      </c>
      <c r="AG18" s="40">
        <v>0</v>
      </c>
    </row>
    <row r="19" spans="1:33" ht="15.75" customHeight="1" x14ac:dyDescent="0.2">
      <c r="A19" s="29" t="s">
        <v>49</v>
      </c>
      <c r="B19" s="29" t="s">
        <v>80</v>
      </c>
      <c r="C19" s="16">
        <f t="shared" si="4"/>
        <v>21.49</v>
      </c>
      <c r="D19" s="30">
        <v>5</v>
      </c>
      <c r="E19" s="30">
        <v>0</v>
      </c>
      <c r="F19" s="33">
        <v>107.44999999999999</v>
      </c>
      <c r="G19" s="31">
        <v>-0.06</v>
      </c>
      <c r="H19" s="32">
        <f t="shared" si="1"/>
        <v>5.583992554676594E-4</v>
      </c>
      <c r="I19" s="32">
        <f t="shared" si="2"/>
        <v>7.3945915542112467E-2</v>
      </c>
      <c r="J19" s="33">
        <f t="shared" si="5"/>
        <v>7.9454886249999843</v>
      </c>
      <c r="K19" s="33">
        <f t="shared" si="3"/>
        <v>1.5890977249999969</v>
      </c>
      <c r="L19" s="30">
        <v>63</v>
      </c>
      <c r="M19" s="34">
        <f t="shared" si="6"/>
        <v>7.9365079365079361E-2</v>
      </c>
      <c r="N19" s="30">
        <v>89</v>
      </c>
      <c r="O19" s="35">
        <f t="shared" ref="O19:P19" si="27">D19/7</f>
        <v>0.7142857142857143</v>
      </c>
      <c r="P19" s="35">
        <f t="shared" si="27"/>
        <v>0</v>
      </c>
      <c r="Q19" s="30">
        <f t="shared" si="8"/>
        <v>124</v>
      </c>
      <c r="R19" s="30"/>
      <c r="S19" s="36">
        <v>0.86021505376343999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55</v>
      </c>
      <c r="AB19" s="41">
        <f t="shared" si="11"/>
        <v>-0.69</v>
      </c>
      <c r="AC19" s="42">
        <v>7.1548749999999994E-2</v>
      </c>
      <c r="AD19" s="40">
        <f t="shared" si="12"/>
        <v>-0.4936863749999999</v>
      </c>
      <c r="AE19" s="40">
        <v>-6.56</v>
      </c>
      <c r="AF19" s="40">
        <v>-10.006665</v>
      </c>
      <c r="AG19" s="40">
        <v>0</v>
      </c>
    </row>
    <row r="20" spans="1:33" ht="15.75" customHeight="1" x14ac:dyDescent="0.2">
      <c r="A20" s="29" t="s">
        <v>50</v>
      </c>
      <c r="B20" s="29" t="s">
        <v>80</v>
      </c>
      <c r="C20" s="16">
        <f t="shared" si="4"/>
        <v>21.49</v>
      </c>
      <c r="D20" s="30">
        <v>6</v>
      </c>
      <c r="E20" s="30">
        <v>0</v>
      </c>
      <c r="F20" s="33">
        <v>128.94</v>
      </c>
      <c r="G20" s="31">
        <v>-0.08</v>
      </c>
      <c r="H20" s="32">
        <f t="shared" si="1"/>
        <v>6.2044361718628822E-4</v>
      </c>
      <c r="I20" s="32">
        <f t="shared" si="2"/>
        <v>7.3883871180393884E-2</v>
      </c>
      <c r="J20" s="33">
        <f t="shared" si="5"/>
        <v>9.5265863499999881</v>
      </c>
      <c r="K20" s="33">
        <f t="shared" si="3"/>
        <v>1.5877643916666646</v>
      </c>
      <c r="L20" s="30">
        <v>46</v>
      </c>
      <c r="M20" s="34">
        <f t="shared" si="6"/>
        <v>0.13043478260869565</v>
      </c>
      <c r="N20" s="30">
        <v>82</v>
      </c>
      <c r="O20" s="35">
        <f t="shared" ref="O20:P20" si="28">D20/7</f>
        <v>0.8571428571428571</v>
      </c>
      <c r="P20" s="35">
        <f t="shared" si="28"/>
        <v>0</v>
      </c>
      <c r="Q20" s="30">
        <f t="shared" si="8"/>
        <v>95</v>
      </c>
      <c r="R20" s="30"/>
      <c r="S20" s="36">
        <v>0.68239564428312105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55</v>
      </c>
      <c r="AB20" s="41">
        <f t="shared" si="11"/>
        <v>-0.69</v>
      </c>
      <c r="AC20" s="42">
        <v>7.1548749999999994E-2</v>
      </c>
      <c r="AD20" s="40">
        <f t="shared" si="12"/>
        <v>-0.59242364999999997</v>
      </c>
      <c r="AE20" s="40">
        <v>-6.56</v>
      </c>
      <c r="AF20" s="40">
        <v>-10.006665</v>
      </c>
      <c r="AG20" s="40">
        <v>0</v>
      </c>
    </row>
    <row r="21" spans="1:33" ht="15.75" customHeight="1" x14ac:dyDescent="0.2">
      <c r="A21" s="29" t="s">
        <v>51</v>
      </c>
      <c r="B21" s="29" t="s">
        <v>80</v>
      </c>
      <c r="C21" s="16">
        <f t="shared" si="4"/>
        <v>21.49</v>
      </c>
      <c r="D21" s="30">
        <v>5</v>
      </c>
      <c r="E21" s="30">
        <v>0</v>
      </c>
      <c r="F21" s="33">
        <v>107.44999999999999</v>
      </c>
      <c r="G21" s="31">
        <v>-0.37</v>
      </c>
      <c r="H21" s="32">
        <f t="shared" si="1"/>
        <v>3.4434620753838996E-3</v>
      </c>
      <c r="I21" s="32">
        <f t="shared" si="2"/>
        <v>7.1060852722196213E-2</v>
      </c>
      <c r="J21" s="33">
        <f t="shared" si="5"/>
        <v>7.635488624999982</v>
      </c>
      <c r="K21" s="33">
        <f t="shared" si="3"/>
        <v>1.5270977249999964</v>
      </c>
      <c r="L21" s="30">
        <v>33</v>
      </c>
      <c r="M21" s="34">
        <f t="shared" si="6"/>
        <v>0.15151515151515152</v>
      </c>
      <c r="N21" s="30">
        <v>76</v>
      </c>
      <c r="O21" s="35">
        <f t="shared" ref="O21:P21" si="29">D21/7</f>
        <v>0.7142857142857143</v>
      </c>
      <c r="P21" s="35">
        <f t="shared" si="29"/>
        <v>0</v>
      </c>
      <c r="Q21" s="30">
        <f t="shared" si="8"/>
        <v>106</v>
      </c>
      <c r="R21" s="30"/>
      <c r="S21" s="36">
        <v>0.693957115009746</v>
      </c>
      <c r="T21" s="29">
        <v>0</v>
      </c>
      <c r="U21" s="37" t="s">
        <v>33</v>
      </c>
      <c r="V21" s="38" t="s">
        <v>33</v>
      </c>
      <c r="W21" s="29">
        <v>1</v>
      </c>
      <c r="X21" s="39">
        <f t="shared" si="9"/>
        <v>0.2</v>
      </c>
      <c r="Y21" s="40">
        <f t="shared" si="10"/>
        <v>0.37</v>
      </c>
      <c r="Z21" s="29">
        <v>0</v>
      </c>
      <c r="AA21" s="29" t="s">
        <v>55</v>
      </c>
      <c r="AB21" s="41">
        <f t="shared" si="11"/>
        <v>-0.69</v>
      </c>
      <c r="AC21" s="42">
        <v>7.1548749999999994E-2</v>
      </c>
      <c r="AD21" s="40">
        <f t="shared" si="12"/>
        <v>-0.4936863749999999</v>
      </c>
      <c r="AE21" s="40">
        <v>-6.56</v>
      </c>
      <c r="AF21" s="40">
        <v>-10.006665</v>
      </c>
      <c r="AG21" s="40">
        <v>0</v>
      </c>
    </row>
    <row r="22" spans="1:33" ht="15.75" customHeight="1" x14ac:dyDescent="0.2">
      <c r="A22" s="29" t="s">
        <v>52</v>
      </c>
      <c r="B22" s="29" t="s">
        <v>406</v>
      </c>
      <c r="C22" s="16">
        <f t="shared" si="4"/>
        <v>21.49</v>
      </c>
      <c r="D22" s="30">
        <v>4</v>
      </c>
      <c r="E22" s="30">
        <v>0</v>
      </c>
      <c r="F22" s="31">
        <v>85.96</v>
      </c>
      <c r="G22" s="31">
        <v>-0.24</v>
      </c>
      <c r="H22" s="32">
        <f t="shared" si="1"/>
        <v>2.791996277338297E-3</v>
      </c>
      <c r="I22" s="32">
        <f t="shared" si="2"/>
        <v>7.171231852024193E-2</v>
      </c>
      <c r="J22" s="33">
        <f t="shared" si="5"/>
        <v>6.1643908999999955</v>
      </c>
      <c r="K22" s="33">
        <f t="shared" si="3"/>
        <v>1.5410977249999989</v>
      </c>
      <c r="L22" s="30">
        <v>40</v>
      </c>
      <c r="M22" s="34">
        <f t="shared" si="6"/>
        <v>0.1</v>
      </c>
      <c r="N22" s="30">
        <v>73</v>
      </c>
      <c r="O22" s="35">
        <f t="shared" ref="O22:P22" si="30">D22/7</f>
        <v>0.5714285714285714</v>
      </c>
      <c r="P22" s="35">
        <f t="shared" si="30"/>
        <v>0</v>
      </c>
      <c r="Q22" s="30">
        <f t="shared" si="8"/>
        <v>127</v>
      </c>
      <c r="R22" s="30"/>
      <c r="S22" s="36">
        <v>0.72349272349272298</v>
      </c>
      <c r="T22" s="29">
        <v>0</v>
      </c>
      <c r="U22" s="37" t="s">
        <v>33</v>
      </c>
      <c r="V22" s="38" t="s">
        <v>33</v>
      </c>
      <c r="W22" s="29">
        <v>1</v>
      </c>
      <c r="X22" s="39">
        <f t="shared" si="9"/>
        <v>0.25</v>
      </c>
      <c r="Y22" s="40">
        <f t="shared" si="10"/>
        <v>0.24</v>
      </c>
      <c r="Z22" s="29">
        <v>0</v>
      </c>
      <c r="AA22" s="29" t="s">
        <v>55</v>
      </c>
      <c r="AB22" s="41">
        <f t="shared" si="11"/>
        <v>-0.69</v>
      </c>
      <c r="AC22" s="42">
        <v>7.1548749999999994E-2</v>
      </c>
      <c r="AD22" s="40">
        <f t="shared" si="12"/>
        <v>-0.39494909999999994</v>
      </c>
      <c r="AE22" s="40">
        <v>-6.56</v>
      </c>
      <c r="AF22" s="40">
        <v>-10.006665</v>
      </c>
      <c r="AG22" s="40">
        <v>0</v>
      </c>
    </row>
    <row r="23" spans="1:33" ht="15.75" customHeight="1" x14ac:dyDescent="0.2">
      <c r="A23" s="29" t="s">
        <v>53</v>
      </c>
      <c r="B23" s="29" t="s">
        <v>80</v>
      </c>
      <c r="C23" s="16">
        <f t="shared" si="4"/>
        <v>21.595999999999997</v>
      </c>
      <c r="D23" s="30">
        <v>5</v>
      </c>
      <c r="E23" s="30">
        <v>0</v>
      </c>
      <c r="F23" s="33">
        <v>107.97999999999999</v>
      </c>
      <c r="G23" s="31">
        <v>-0.22000000000000003</v>
      </c>
      <c r="H23" s="32">
        <f t="shared" si="1"/>
        <v>2.0374143359881466E-3</v>
      </c>
      <c r="I23" s="32">
        <f t="shared" si="2"/>
        <v>7.6273278616410395E-2</v>
      </c>
      <c r="J23" s="33">
        <f t="shared" si="5"/>
        <v>8.2359886249999938</v>
      </c>
      <c r="K23" s="33">
        <f t="shared" si="3"/>
        <v>1.6471977249999987</v>
      </c>
      <c r="L23" s="30">
        <v>43</v>
      </c>
      <c r="M23" s="34">
        <f t="shared" si="6"/>
        <v>0.11627906976744186</v>
      </c>
      <c r="N23" s="30">
        <v>68</v>
      </c>
      <c r="O23" s="35">
        <f t="shared" ref="O23:P23" si="31">D23/7</f>
        <v>0.7142857142857143</v>
      </c>
      <c r="P23" s="35">
        <f t="shared" si="31"/>
        <v>0</v>
      </c>
      <c r="Q23" s="30">
        <f t="shared" si="8"/>
        <v>95</v>
      </c>
      <c r="R23" s="30"/>
      <c r="S23" s="36">
        <v>0.75273522975929896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55</v>
      </c>
      <c r="AB23" s="41">
        <f t="shared" si="11"/>
        <v>-0.69</v>
      </c>
      <c r="AC23" s="42">
        <v>7.1548749999999994E-2</v>
      </c>
      <c r="AD23" s="40">
        <f t="shared" si="12"/>
        <v>-0.4936863749999999</v>
      </c>
      <c r="AE23" s="40">
        <v>-6.56</v>
      </c>
      <c r="AF23" s="40">
        <v>-10.006665</v>
      </c>
      <c r="AG23" s="40">
        <v>0</v>
      </c>
    </row>
    <row r="24" spans="1:33" ht="15.75" customHeight="1" x14ac:dyDescent="0.2">
      <c r="A24" s="29" t="s">
        <v>54</v>
      </c>
      <c r="B24" s="29" t="s">
        <v>407</v>
      </c>
      <c r="C24" s="16">
        <f t="shared" si="4"/>
        <v>21.49</v>
      </c>
      <c r="D24" s="30">
        <v>1</v>
      </c>
      <c r="E24" s="30">
        <v>0</v>
      </c>
      <c r="F24" s="33">
        <v>21.49</v>
      </c>
      <c r="G24" s="33">
        <v>-0.3</v>
      </c>
      <c r="H24" s="32">
        <f t="shared" si="1"/>
        <v>1.3959981386691484E-2</v>
      </c>
      <c r="I24" s="32">
        <f t="shared" si="2"/>
        <v>6.0544333410888641E-2</v>
      </c>
      <c r="J24" s="33">
        <f t="shared" si="5"/>
        <v>1.3010977249999969</v>
      </c>
      <c r="K24" s="33">
        <f t="shared" si="3"/>
        <v>1.3010977249999969</v>
      </c>
      <c r="L24" s="30">
        <v>35</v>
      </c>
      <c r="M24" s="34">
        <f t="shared" si="6"/>
        <v>2.8571428571428571E-2</v>
      </c>
      <c r="N24" s="30">
        <v>66</v>
      </c>
      <c r="O24" s="35">
        <f t="shared" ref="O24:P24" si="32">D24/7</f>
        <v>0.14285714285714285</v>
      </c>
      <c r="P24" s="35">
        <f t="shared" si="32"/>
        <v>0</v>
      </c>
      <c r="Q24" s="30">
        <f t="shared" si="8"/>
        <v>462</v>
      </c>
      <c r="R24" s="30"/>
      <c r="S24" s="36">
        <v>0.76887871853546896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7.1548749999999994E-2</v>
      </c>
      <c r="AD24" s="40">
        <f t="shared" si="12"/>
        <v>-9.8737274999999985E-2</v>
      </c>
      <c r="AE24" s="40">
        <v>-6.56</v>
      </c>
      <c r="AF24" s="40">
        <v>-10.006665</v>
      </c>
      <c r="AG24" s="40">
        <v>0</v>
      </c>
    </row>
    <row r="25" spans="1:33" ht="15.75" customHeight="1" x14ac:dyDescent="0.2">
      <c r="A25" s="29" t="s">
        <v>56</v>
      </c>
      <c r="B25" s="15" t="s">
        <v>408</v>
      </c>
      <c r="C25" s="16">
        <f t="shared" si="4"/>
        <v>21.24</v>
      </c>
      <c r="D25" s="30">
        <v>2</v>
      </c>
      <c r="E25" s="30">
        <v>0</v>
      </c>
      <c r="F25" s="33">
        <v>42.48</v>
      </c>
      <c r="G25" s="33">
        <v>-0.2</v>
      </c>
      <c r="H25" s="32">
        <f t="shared" si="1"/>
        <v>4.708097928436912E-3</v>
      </c>
      <c r="I25" s="32">
        <f t="shared" si="2"/>
        <v>6.0511427730696697E-2</v>
      </c>
      <c r="J25" s="33">
        <f t="shared" si="5"/>
        <v>2.5705254499999954</v>
      </c>
      <c r="K25" s="33">
        <f t="shared" si="3"/>
        <v>1.2852627249999977</v>
      </c>
      <c r="L25" s="30">
        <v>29</v>
      </c>
      <c r="M25" s="34">
        <f t="shared" si="6"/>
        <v>6.8965517241379309E-2</v>
      </c>
      <c r="N25" s="30">
        <v>63</v>
      </c>
      <c r="O25" s="35">
        <f t="shared" ref="O25:P25" si="33">D25/7</f>
        <v>0.2857142857142857</v>
      </c>
      <c r="P25" s="35">
        <f t="shared" si="33"/>
        <v>0</v>
      </c>
      <c r="Q25" s="30">
        <f t="shared" si="8"/>
        <v>220</v>
      </c>
      <c r="R25" s="30"/>
      <c r="S25" s="36">
        <v>0.7665847665847666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7.1548749999999994E-2</v>
      </c>
      <c r="AD25" s="40">
        <f t="shared" si="12"/>
        <v>-0.19747454999999997</v>
      </c>
      <c r="AE25" s="40">
        <v>-6.56</v>
      </c>
      <c r="AF25" s="40">
        <v>-10.01</v>
      </c>
      <c r="AG25" s="40">
        <v>0</v>
      </c>
    </row>
    <row r="26" spans="1:33" ht="15.75" customHeight="1" x14ac:dyDescent="0.2">
      <c r="A26" s="15" t="s">
        <v>57</v>
      </c>
      <c r="B26" s="15" t="s">
        <v>409</v>
      </c>
      <c r="C26" s="16">
        <f t="shared" si="4"/>
        <v>19.990000000000002</v>
      </c>
      <c r="D26" s="17">
        <v>7</v>
      </c>
      <c r="E26" s="17">
        <v>0</v>
      </c>
      <c r="F26" s="18">
        <v>139.93</v>
      </c>
      <c r="G26" s="18">
        <v>-0.08</v>
      </c>
      <c r="H26" s="32">
        <f t="shared" si="1"/>
        <v>5.7171442864289285E-4</v>
      </c>
      <c r="I26" s="32">
        <f t="shared" si="2"/>
        <v>2.9748331844493672E-2</v>
      </c>
      <c r="J26" s="33">
        <f t="shared" si="5"/>
        <v>4.1626840749999996</v>
      </c>
      <c r="K26" s="33">
        <f t="shared" si="3"/>
        <v>0.59466915357142847</v>
      </c>
      <c r="L26" s="17">
        <v>55</v>
      </c>
      <c r="M26" s="34">
        <f t="shared" si="6"/>
        <v>0.12727272727272726</v>
      </c>
      <c r="N26" s="17">
        <v>56</v>
      </c>
      <c r="O26" s="35">
        <f t="shared" ref="O26:P26" si="34">D26/7</f>
        <v>1</v>
      </c>
      <c r="P26" s="35">
        <f t="shared" si="34"/>
        <v>0</v>
      </c>
      <c r="Q26" s="30">
        <f t="shared" si="8"/>
        <v>56</v>
      </c>
      <c r="R26" s="30"/>
      <c r="S26" s="22">
        <v>0.77519379844961245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7.1548749999999994E-2</v>
      </c>
      <c r="AD26" s="40">
        <f t="shared" si="12"/>
        <v>-0.69116092499999993</v>
      </c>
      <c r="AE26" s="26">
        <v>-6.28</v>
      </c>
      <c r="AF26" s="26">
        <v>-10.006665</v>
      </c>
      <c r="AG26" s="26">
        <v>0</v>
      </c>
    </row>
    <row r="27" spans="1:33" ht="15.75" customHeight="1" x14ac:dyDescent="0.2">
      <c r="A27" s="15" t="s">
        <v>58</v>
      </c>
      <c r="B27" s="15" t="s">
        <v>259</v>
      </c>
      <c r="C27" s="16">
        <f t="shared" si="4"/>
        <v>19.990000000000002</v>
      </c>
      <c r="D27" s="17">
        <v>14</v>
      </c>
      <c r="E27" s="17">
        <v>0</v>
      </c>
      <c r="F27" s="18">
        <v>279.86</v>
      </c>
      <c r="G27" s="18">
        <v>-0.2</v>
      </c>
      <c r="H27" s="32">
        <f t="shared" si="1"/>
        <v>7.1464303580361609E-4</v>
      </c>
      <c r="I27" s="32">
        <f t="shared" si="2"/>
        <v>2.9605403237332975E-2</v>
      </c>
      <c r="J27" s="33">
        <f t="shared" si="5"/>
        <v>8.2853681500000071</v>
      </c>
      <c r="K27" s="33">
        <f t="shared" si="3"/>
        <v>0.59181201071428624</v>
      </c>
      <c r="L27" s="17">
        <v>55</v>
      </c>
      <c r="M27" s="34">
        <f t="shared" si="6"/>
        <v>0.25454545454545452</v>
      </c>
      <c r="N27" s="17">
        <v>42</v>
      </c>
      <c r="O27" s="35">
        <f t="shared" ref="O27:P27" si="35">D27/7</f>
        <v>2</v>
      </c>
      <c r="P27" s="35">
        <f t="shared" si="35"/>
        <v>0</v>
      </c>
      <c r="Q27" s="30">
        <f t="shared" si="8"/>
        <v>21</v>
      </c>
      <c r="R27" s="30"/>
      <c r="S27" s="22">
        <v>0.89149560117302051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7.1548749999999994E-2</v>
      </c>
      <c r="AD27" s="40">
        <f t="shared" si="12"/>
        <v>-1.3823218499999999</v>
      </c>
      <c r="AE27" s="26">
        <v>-6.28</v>
      </c>
      <c r="AF27" s="26">
        <v>-10.006665</v>
      </c>
      <c r="AG27" s="26">
        <v>0</v>
      </c>
    </row>
    <row r="28" spans="1:33" ht="15.75" customHeight="1" x14ac:dyDescent="0.2">
      <c r="A28" s="15" t="s">
        <v>59</v>
      </c>
      <c r="B28" s="15" t="s">
        <v>80</v>
      </c>
      <c r="C28" s="16">
        <f t="shared" si="4"/>
        <v>20.69</v>
      </c>
      <c r="D28" s="17">
        <v>9</v>
      </c>
      <c r="E28" s="17">
        <v>0</v>
      </c>
      <c r="F28" s="18">
        <v>186.21</v>
      </c>
      <c r="G28" s="18">
        <v>-0.3</v>
      </c>
      <c r="H28" s="32">
        <f t="shared" si="1"/>
        <v>1.6110842597067826E-3</v>
      </c>
      <c r="I28" s="32">
        <f t="shared" si="2"/>
        <v>5.6441004913806971E-2</v>
      </c>
      <c r="J28" s="33">
        <f t="shared" si="5"/>
        <v>10.509879524999997</v>
      </c>
      <c r="K28" s="33">
        <f t="shared" si="3"/>
        <v>1.1677643916666662</v>
      </c>
      <c r="L28" s="17">
        <v>61</v>
      </c>
      <c r="M28" s="34">
        <f t="shared" si="6"/>
        <v>0.14754098360655737</v>
      </c>
      <c r="N28" s="17">
        <v>29</v>
      </c>
      <c r="O28" s="35">
        <f t="shared" ref="O28:P28" si="36">D28/7</f>
        <v>1.2857142857142858</v>
      </c>
      <c r="P28" s="35">
        <f t="shared" si="36"/>
        <v>0</v>
      </c>
      <c r="Q28" s="30">
        <f t="shared" si="8"/>
        <v>22</v>
      </c>
      <c r="R28" s="30"/>
      <c r="S28" s="22">
        <v>1.085173501577287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7.1548749999999994E-2</v>
      </c>
      <c r="AD28" s="40">
        <f t="shared" si="12"/>
        <v>-0.88863547499999984</v>
      </c>
      <c r="AE28" s="26">
        <v>-6.28</v>
      </c>
      <c r="AF28" s="26">
        <v>-10.006665</v>
      </c>
      <c r="AG28" s="26">
        <v>0</v>
      </c>
    </row>
    <row r="29" spans="1:33" ht="15.75" customHeight="1" x14ac:dyDescent="0.2">
      <c r="A29" s="29" t="s">
        <v>60</v>
      </c>
      <c r="B29" s="29"/>
      <c r="C29" s="16">
        <f t="shared" si="4"/>
        <v>20.99</v>
      </c>
      <c r="D29" s="30">
        <v>3</v>
      </c>
      <c r="E29" s="30">
        <v>0</v>
      </c>
      <c r="F29" s="33">
        <v>62.97</v>
      </c>
      <c r="G29" s="33">
        <v>-0.24</v>
      </c>
      <c r="H29" s="32">
        <f t="shared" si="1"/>
        <v>3.8113387327298712E-3</v>
      </c>
      <c r="I29" s="32">
        <f t="shared" si="2"/>
        <v>6.5559681991424368E-2</v>
      </c>
      <c r="J29" s="33">
        <f t="shared" si="5"/>
        <v>4.1282931749999925</v>
      </c>
      <c r="K29" s="33">
        <f t="shared" si="3"/>
        <v>1.3760977249999975</v>
      </c>
      <c r="L29" s="30">
        <v>43</v>
      </c>
      <c r="M29" s="34">
        <f t="shared" si="6"/>
        <v>6.9767441860465115E-2</v>
      </c>
      <c r="N29" s="17">
        <v>24</v>
      </c>
      <c r="O29" s="35">
        <f t="shared" ref="O29:P29" si="37">D29/7</f>
        <v>0.42857142857142855</v>
      </c>
      <c r="P29" s="35">
        <f t="shared" si="37"/>
        <v>0</v>
      </c>
      <c r="Q29" s="30">
        <f t="shared" si="8"/>
        <v>56</v>
      </c>
      <c r="R29" s="30"/>
      <c r="S29" s="22">
        <v>1.0620689655172411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7.1548749999999994E-2</v>
      </c>
      <c r="AD29" s="40">
        <f t="shared" si="12"/>
        <v>-0.29621182499999998</v>
      </c>
      <c r="AE29" s="40">
        <v>-6.28</v>
      </c>
      <c r="AF29" s="26">
        <v>-10.006665</v>
      </c>
      <c r="AG29" s="40">
        <v>0</v>
      </c>
    </row>
    <row r="30" spans="1:33" ht="15.75" customHeight="1" x14ac:dyDescent="0.2">
      <c r="A30" s="15" t="s">
        <v>61</v>
      </c>
      <c r="B30" s="15"/>
      <c r="C30" s="16">
        <f t="shared" si="4"/>
        <v>21.056666666666665</v>
      </c>
      <c r="D30" s="17">
        <v>9</v>
      </c>
      <c r="E30" s="17">
        <v>0</v>
      </c>
      <c r="F30" s="18">
        <v>189.51</v>
      </c>
      <c r="G30" s="18">
        <v>-0.16</v>
      </c>
      <c r="H30" s="32">
        <f t="shared" si="1"/>
        <v>8.4428262360825295E-4</v>
      </c>
      <c r="I30" s="32">
        <f t="shared" si="2"/>
        <v>8.7480163983760725E-2</v>
      </c>
      <c r="J30" s="33">
        <f t="shared" si="5"/>
        <v>16.578365876562493</v>
      </c>
      <c r="K30" s="33">
        <f t="shared" si="3"/>
        <v>1.8420406529513882</v>
      </c>
      <c r="L30" s="17">
        <v>48</v>
      </c>
      <c r="M30" s="34">
        <f t="shared" si="6"/>
        <v>0.1875</v>
      </c>
      <c r="N30" s="17">
        <v>13</v>
      </c>
      <c r="O30" s="35">
        <f t="shared" ref="O30:P30" si="38">D30/7</f>
        <v>1.2857142857142858</v>
      </c>
      <c r="P30" s="35">
        <f t="shared" si="38"/>
        <v>0</v>
      </c>
      <c r="Q30" s="30">
        <f t="shared" si="8"/>
        <v>10</v>
      </c>
      <c r="R30" s="30"/>
      <c r="S30" s="22">
        <v>1.1911764705882351</v>
      </c>
      <c r="T30" s="29">
        <v>0</v>
      </c>
      <c r="U30" s="37" t="s">
        <v>33</v>
      </c>
      <c r="V30" s="38" t="s">
        <v>33</v>
      </c>
      <c r="W30" s="15">
        <v>1</v>
      </c>
      <c r="X30" s="39">
        <f t="shared" si="9"/>
        <v>0.1111111111111111</v>
      </c>
      <c r="Y30" s="40">
        <f t="shared" si="10"/>
        <v>0.16</v>
      </c>
      <c r="Z30" s="15">
        <v>0</v>
      </c>
      <c r="AA30" s="29" t="s">
        <v>55</v>
      </c>
      <c r="AB30" s="41">
        <f t="shared" si="11"/>
        <v>-0.69</v>
      </c>
      <c r="AC30" s="42">
        <v>7.1548749999999994E-2</v>
      </c>
      <c r="AD30" s="40">
        <f t="shared" si="12"/>
        <v>-0.88863547499999984</v>
      </c>
      <c r="AE30" s="26">
        <v>-6.28</v>
      </c>
      <c r="AF30" s="26">
        <v>-9.6596109609374992</v>
      </c>
      <c r="AG30" s="26">
        <v>0</v>
      </c>
    </row>
    <row r="31" spans="1:33" ht="15.75" customHeight="1" x14ac:dyDescent="0.2">
      <c r="A31" s="15" t="s">
        <v>62</v>
      </c>
      <c r="B31" s="15"/>
      <c r="C31" s="16">
        <f t="shared" si="4"/>
        <v>20.99</v>
      </c>
      <c r="D31" s="17">
        <v>6</v>
      </c>
      <c r="E31" s="17">
        <v>0</v>
      </c>
      <c r="F31" s="18">
        <v>125.93999999999998</v>
      </c>
      <c r="G31" s="43">
        <v>0</v>
      </c>
      <c r="H31" s="32">
        <f t="shared" si="1"/>
        <v>0</v>
      </c>
      <c r="I31" s="32">
        <f t="shared" si="2"/>
        <v>8.5905276992019886E-2</v>
      </c>
      <c r="J31" s="33">
        <f t="shared" si="5"/>
        <v>10.818910584374983</v>
      </c>
      <c r="K31" s="33">
        <f t="shared" si="3"/>
        <v>1.8031517640624972</v>
      </c>
      <c r="L31" s="17">
        <v>32</v>
      </c>
      <c r="M31" s="34">
        <f t="shared" si="6"/>
        <v>0.1875</v>
      </c>
      <c r="N31" s="17">
        <v>4</v>
      </c>
      <c r="O31" s="35">
        <f t="shared" ref="O31:P31" si="39">D31/7</f>
        <v>0.8571428571428571</v>
      </c>
      <c r="P31" s="35">
        <f t="shared" si="39"/>
        <v>0</v>
      </c>
      <c r="Q31" s="30">
        <f t="shared" si="8"/>
        <v>4</v>
      </c>
      <c r="R31" s="30"/>
      <c r="S31" s="22">
        <v>1.26050420168067</v>
      </c>
      <c r="T31" s="15" t="s">
        <v>33</v>
      </c>
      <c r="U31" s="23" t="s">
        <v>33</v>
      </c>
      <c r="V31" s="1" t="s">
        <v>73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7.1548749999999994E-2</v>
      </c>
      <c r="AD31" s="40">
        <f t="shared" si="12"/>
        <v>-0.59242364999999997</v>
      </c>
      <c r="AE31" s="44">
        <v>-6.28</v>
      </c>
      <c r="AF31" s="44">
        <v>-9.6596109609374992</v>
      </c>
      <c r="AG31" s="26">
        <v>0</v>
      </c>
    </row>
    <row r="32" spans="1:33" ht="15.75" customHeight="1" x14ac:dyDescent="0.2">
      <c r="A32" s="15" t="s">
        <v>63</v>
      </c>
      <c r="B32" s="15"/>
      <c r="C32" s="16">
        <f t="shared" si="4"/>
        <v>21.29</v>
      </c>
      <c r="D32" s="17">
        <v>1</v>
      </c>
      <c r="E32" s="17">
        <v>0</v>
      </c>
      <c r="F32" s="18">
        <v>21.29</v>
      </c>
      <c r="G32" s="18">
        <v>0</v>
      </c>
      <c r="H32" s="32">
        <f t="shared" si="1"/>
        <v>0</v>
      </c>
      <c r="I32" s="32">
        <f t="shared" si="2"/>
        <v>9.6672229406411445E-2</v>
      </c>
      <c r="J32" s="33">
        <f t="shared" si="5"/>
        <v>2.0581517640624996</v>
      </c>
      <c r="K32" s="33">
        <f t="shared" si="3"/>
        <v>2.0581517640624996</v>
      </c>
      <c r="L32" s="17">
        <v>29</v>
      </c>
      <c r="M32" s="34">
        <f t="shared" si="6"/>
        <v>3.4482758620689655E-2</v>
      </c>
      <c r="N32" s="17">
        <v>0</v>
      </c>
      <c r="O32" s="35">
        <f t="shared" ref="O32:P32" si="40">D32/7</f>
        <v>0.14285714285714285</v>
      </c>
      <c r="P32" s="35">
        <f t="shared" si="40"/>
        <v>0</v>
      </c>
      <c r="Q32" s="30">
        <f t="shared" si="8"/>
        <v>0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7.1548749999999994E-2</v>
      </c>
      <c r="AD32" s="40">
        <f t="shared" si="12"/>
        <v>-9.8737274999999985E-2</v>
      </c>
      <c r="AE32" s="26">
        <v>-6.28</v>
      </c>
      <c r="AF32" s="26">
        <v>-9.6596109609374992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1:33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1:33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1:33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1:33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1:33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1:33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1:33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1:33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0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Info!B1:BJ5000""),3,FALSE),"""")"),"DIY Shed Kit for Building 7x8, 8x14 or 10x22 Ft Sheds - Includes 39 Connector Brackets, 24 Steel Angles, and 15 Base Plates")</f>
        <v>DIY Shed Kit for Building 7x8, 8x14 or 10x22 Ft Sheds - Includes 39 Connector Brackets, 24 Steel Angles, and 15 Base Plates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Info!B1:BJ5000""),2,FALSE),"""")"),"B08NKBPS5D")</f>
        <v>B08NKBPS5D</v>
      </c>
      <c r="B2" s="3" t="s">
        <v>410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54.75" customHeight="1" x14ac:dyDescent="0.2">
      <c r="A3" s="56" t="s">
        <v>31</v>
      </c>
      <c r="B3" s="57"/>
      <c r="C3" s="4">
        <f>((AE32+AF32)/0.85)*-1</f>
        <v>36.94307541176471</v>
      </c>
      <c r="D3" s="5">
        <f>SUM(D4:D99692)</f>
        <v>94</v>
      </c>
      <c r="E3" s="5"/>
      <c r="F3" s="6">
        <f t="shared" ref="F3:G3" si="0">SUM(F4:F99692)</f>
        <v>3615.06</v>
      </c>
      <c r="G3" s="6">
        <f t="shared" si="0"/>
        <v>-277.16999999999996</v>
      </c>
      <c r="H3" s="7">
        <f>G3/F3*-1</f>
        <v>7.66709266236245E-2</v>
      </c>
      <c r="I3" s="8">
        <f>J3/F3</f>
        <v>-6.4188371245106179E-2</v>
      </c>
      <c r="J3" s="6">
        <f>SUM(J4:J99692)</f>
        <v>-232.04481335333352</v>
      </c>
      <c r="K3" s="6">
        <f>J3/D3</f>
        <v>-2.4685618441843991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47</v>
      </c>
      <c r="X3" s="7">
        <f>W3/D3</f>
        <v>0.5</v>
      </c>
      <c r="Y3" s="6"/>
      <c r="Z3" s="5"/>
      <c r="AA3" s="5"/>
      <c r="AB3" s="5"/>
      <c r="AC3" s="5"/>
      <c r="AD3" s="6">
        <f>SUM(AD4:AD99692)</f>
        <v>-96.226673353333325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Info!B2:BZ3000""),37,FALSE)),"""")*-1"),-20.6616141)</f>
        <v>-20.661614100000001</v>
      </c>
      <c r="AG3" s="6">
        <f>SUM(AG4:AG99692)</f>
        <v>0</v>
      </c>
    </row>
    <row r="4" spans="1:33" ht="15.75" hidden="1" customHeight="1" x14ac:dyDescent="0.2">
      <c r="A4" s="15"/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/>
      <c r="B5" s="15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/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/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/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/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/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/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/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/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/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/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/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customHeight="1" x14ac:dyDescent="0.2">
      <c r="A17" s="29" t="s">
        <v>47</v>
      </c>
      <c r="B17" s="29" t="s">
        <v>411</v>
      </c>
      <c r="C17" s="16">
        <f t="shared" ref="C17:C32" si="1">IFERROR(F17/D17," - ")</f>
        <v>49.99</v>
      </c>
      <c r="D17" s="30">
        <v>2</v>
      </c>
      <c r="E17" s="30">
        <v>0</v>
      </c>
      <c r="F17" s="33">
        <v>99.98</v>
      </c>
      <c r="G17" s="31">
        <v>-51.589999999999989</v>
      </c>
      <c r="H17" s="32">
        <f t="shared" ref="H17:H32" si="2">G17/F17*-1</f>
        <v>0.51600320064012795</v>
      </c>
      <c r="I17" s="32">
        <f t="shared" ref="I17:I32" si="3">J17/F17</f>
        <v>-0.28751083550043327</v>
      </c>
      <c r="J17" s="33">
        <f t="shared" ref="J17:J32" si="4">F17*0.85+G17+AF17*D17+D17*AE17+AG17+AD17</f>
        <v>-28.745333333333321</v>
      </c>
      <c r="K17" s="33">
        <f t="shared" ref="K17:K32" si="5">J17/D17</f>
        <v>-14.37266666666666</v>
      </c>
      <c r="L17" s="30">
        <v>0</v>
      </c>
      <c r="M17" s="34" t="str">
        <f t="shared" ref="M17:M32" si="6">IFERROR(D17/L17,"-")</f>
        <v>-</v>
      </c>
      <c r="N17" s="30">
        <v>98</v>
      </c>
      <c r="O17" s="35">
        <f t="shared" ref="O17:P17" si="7">D17/7</f>
        <v>0.2857142857142857</v>
      </c>
      <c r="P17" s="35">
        <f t="shared" si="7"/>
        <v>0</v>
      </c>
      <c r="Q17" s="30">
        <f t="shared" ref="Q17:Q32" si="8">ROUNDDOWN(N17/(O17+P17),0)</f>
        <v>343</v>
      </c>
      <c r="R17" s="30"/>
      <c r="S17" s="36">
        <v>0</v>
      </c>
      <c r="T17" s="29">
        <v>0</v>
      </c>
      <c r="U17" s="37" t="s">
        <v>33</v>
      </c>
      <c r="V17" s="38" t="s">
        <v>33</v>
      </c>
      <c r="W17" s="29">
        <v>1</v>
      </c>
      <c r="X17" s="39">
        <f t="shared" ref="X17:X32" si="9">IFERROR(W17/D17,0)</f>
        <v>0.5</v>
      </c>
      <c r="Y17" s="40">
        <f t="shared" ref="Y17:Y32" si="10">IFERROR(G17/(W17+Z17)*-1,0)</f>
        <v>51.589999999999989</v>
      </c>
      <c r="Z17" s="29">
        <v>0</v>
      </c>
      <c r="AA17" s="29" t="s">
        <v>55</v>
      </c>
      <c r="AB17" s="41">
        <f t="shared" ref="AB17:AB32" si="11">IF(OR(AA17="UsLargeStandardSize",AA17="UsSmallStandardSize"),-0.69,-0.48)</f>
        <v>-0.69</v>
      </c>
      <c r="AC17" s="42">
        <v>0.34722222222222221</v>
      </c>
      <c r="AD17" s="40">
        <f t="shared" ref="AD17:AD32" si="12">IFERROR(AB17*AC17*D17*2,0)</f>
        <v>-0.95833333333333326</v>
      </c>
      <c r="AE17" s="40">
        <v>-10.74</v>
      </c>
      <c r="AF17" s="40">
        <v>-19.850000000000001</v>
      </c>
      <c r="AG17" s="40">
        <v>0</v>
      </c>
    </row>
    <row r="18" spans="1:33" ht="15.75" customHeight="1" x14ac:dyDescent="0.2">
      <c r="A18" s="29" t="s">
        <v>48</v>
      </c>
      <c r="B18" s="29"/>
      <c r="C18" s="16">
        <f t="shared" si="1"/>
        <v>37.99</v>
      </c>
      <c r="D18" s="30">
        <v>34</v>
      </c>
      <c r="E18" s="30">
        <v>0</v>
      </c>
      <c r="F18" s="33">
        <v>1291.6600000000001</v>
      </c>
      <c r="G18" s="31">
        <v>-118.11</v>
      </c>
      <c r="H18" s="32">
        <f t="shared" si="2"/>
        <v>9.1440471950822971E-2</v>
      </c>
      <c r="I18" s="32">
        <f t="shared" si="3"/>
        <v>-7.3868227544400228E-2</v>
      </c>
      <c r="J18" s="33">
        <f t="shared" si="4"/>
        <v>-95.412634789999998</v>
      </c>
      <c r="K18" s="33">
        <f t="shared" si="5"/>
        <v>-2.8062539644117646</v>
      </c>
      <c r="L18" s="30">
        <v>291</v>
      </c>
      <c r="M18" s="34">
        <f t="shared" si="6"/>
        <v>0.11683848797250859</v>
      </c>
      <c r="N18" s="30">
        <v>70</v>
      </c>
      <c r="O18" s="35">
        <f t="shared" ref="O18:P18" si="13">D18/7</f>
        <v>4.8571428571428568</v>
      </c>
      <c r="P18" s="35">
        <f t="shared" si="13"/>
        <v>0</v>
      </c>
      <c r="Q18" s="30">
        <f t="shared" si="8"/>
        <v>14</v>
      </c>
      <c r="R18" s="30"/>
      <c r="S18" s="36">
        <v>0.962025316455696</v>
      </c>
      <c r="T18" s="29">
        <v>0</v>
      </c>
      <c r="U18" s="37" t="s">
        <v>33</v>
      </c>
      <c r="V18" s="38" t="s">
        <v>33</v>
      </c>
      <c r="W18" s="29">
        <v>22</v>
      </c>
      <c r="X18" s="39">
        <f t="shared" si="9"/>
        <v>0.6470588235294118</v>
      </c>
      <c r="Y18" s="40">
        <f t="shared" si="10"/>
        <v>5.3686363636363632</v>
      </c>
      <c r="Z18" s="29">
        <v>0</v>
      </c>
      <c r="AA18" s="29" t="s">
        <v>55</v>
      </c>
      <c r="AB18" s="41">
        <f t="shared" si="11"/>
        <v>-0.69</v>
      </c>
      <c r="AC18" s="42">
        <v>0.75038075000000004</v>
      </c>
      <c r="AD18" s="40">
        <f t="shared" si="12"/>
        <v>-35.207864790000002</v>
      </c>
      <c r="AE18" s="40">
        <v>-10.74</v>
      </c>
      <c r="AF18" s="40">
        <v>-19.848405</v>
      </c>
      <c r="AG18" s="40">
        <v>0</v>
      </c>
    </row>
    <row r="19" spans="1:33" ht="15.75" customHeight="1" x14ac:dyDescent="0.2">
      <c r="A19" s="29" t="s">
        <v>49</v>
      </c>
      <c r="B19" s="29"/>
      <c r="C19" s="16">
        <f t="shared" si="1"/>
        <v>37.99</v>
      </c>
      <c r="D19" s="30">
        <v>28</v>
      </c>
      <c r="E19" s="30">
        <v>0</v>
      </c>
      <c r="F19" s="33">
        <v>1063.72</v>
      </c>
      <c r="G19" s="31">
        <v>-54.97999999999999</v>
      </c>
      <c r="H19" s="32">
        <f t="shared" si="2"/>
        <v>5.1686534050313981E-2</v>
      </c>
      <c r="I19" s="32">
        <f t="shared" si="3"/>
        <v>-5.9590994039785003E-2</v>
      </c>
      <c r="J19" s="33">
        <f t="shared" si="4"/>
        <v>-63.388132180000106</v>
      </c>
      <c r="K19" s="33">
        <f t="shared" si="5"/>
        <v>-2.2638618635714325</v>
      </c>
      <c r="L19" s="30">
        <v>258</v>
      </c>
      <c r="M19" s="34">
        <f t="shared" si="6"/>
        <v>0.10852713178294573</v>
      </c>
      <c r="N19" s="30">
        <v>36</v>
      </c>
      <c r="O19" s="35">
        <f t="shared" ref="O19:P19" si="14">D19/7</f>
        <v>4</v>
      </c>
      <c r="P19" s="35">
        <f t="shared" si="14"/>
        <v>0</v>
      </c>
      <c r="Q19" s="30">
        <f t="shared" si="8"/>
        <v>9</v>
      </c>
      <c r="R19" s="30"/>
      <c r="S19" s="36">
        <v>3.48936170212765</v>
      </c>
      <c r="T19" s="29">
        <v>0</v>
      </c>
      <c r="U19" s="37" t="s">
        <v>33</v>
      </c>
      <c r="V19" s="38" t="s">
        <v>33</v>
      </c>
      <c r="W19" s="29">
        <v>8</v>
      </c>
      <c r="X19" s="39">
        <f t="shared" si="9"/>
        <v>0.2857142857142857</v>
      </c>
      <c r="Y19" s="40">
        <f t="shared" si="10"/>
        <v>6.8724999999999987</v>
      </c>
      <c r="Z19" s="29">
        <v>0</v>
      </c>
      <c r="AA19" s="29" t="s">
        <v>55</v>
      </c>
      <c r="AB19" s="41">
        <f t="shared" si="11"/>
        <v>-0.69</v>
      </c>
      <c r="AC19" s="42">
        <v>0.75038075000000004</v>
      </c>
      <c r="AD19" s="40">
        <f t="shared" si="12"/>
        <v>-28.994712180000001</v>
      </c>
      <c r="AE19" s="40">
        <v>-10.74</v>
      </c>
      <c r="AF19" s="40">
        <v>-20.816265000000001</v>
      </c>
      <c r="AG19" s="40">
        <v>0</v>
      </c>
    </row>
    <row r="20" spans="1:33" ht="15.75" customHeight="1" x14ac:dyDescent="0.2">
      <c r="A20" s="29" t="s">
        <v>50</v>
      </c>
      <c r="B20" s="29" t="s">
        <v>285</v>
      </c>
      <c r="C20" s="16">
        <f t="shared" si="1"/>
        <v>38.632857142857141</v>
      </c>
      <c r="D20" s="30">
        <v>28</v>
      </c>
      <c r="E20" s="30">
        <v>0</v>
      </c>
      <c r="F20" s="33">
        <v>1081.72</v>
      </c>
      <c r="G20" s="31">
        <v>-44.910000000000004</v>
      </c>
      <c r="H20" s="32">
        <f t="shared" si="2"/>
        <v>4.1517213326923791E-2</v>
      </c>
      <c r="I20" s="32">
        <f t="shared" si="3"/>
        <v>-3.5146000979920961E-2</v>
      </c>
      <c r="J20" s="33">
        <f t="shared" si="4"/>
        <v>-38.018132180000102</v>
      </c>
      <c r="K20" s="33">
        <f t="shared" si="5"/>
        <v>-1.3577904350000036</v>
      </c>
      <c r="L20" s="30">
        <v>293</v>
      </c>
      <c r="M20" s="34">
        <f t="shared" si="6"/>
        <v>9.556313993174062E-2</v>
      </c>
      <c r="N20" s="30">
        <v>2</v>
      </c>
      <c r="O20" s="35">
        <f t="shared" ref="O20:P20" si="15">D20/7</f>
        <v>4</v>
      </c>
      <c r="P20" s="35">
        <f t="shared" si="15"/>
        <v>0</v>
      </c>
      <c r="Q20" s="30">
        <f t="shared" si="8"/>
        <v>0</v>
      </c>
      <c r="R20" s="30"/>
      <c r="S20" s="36">
        <v>30.181818181818102</v>
      </c>
      <c r="T20" s="29">
        <v>0</v>
      </c>
      <c r="U20" s="37" t="s">
        <v>33</v>
      </c>
      <c r="V20" s="38" t="s">
        <v>33</v>
      </c>
      <c r="W20" s="29">
        <v>15</v>
      </c>
      <c r="X20" s="39">
        <f t="shared" si="9"/>
        <v>0.5357142857142857</v>
      </c>
      <c r="Y20" s="40">
        <f t="shared" si="10"/>
        <v>2.9940000000000002</v>
      </c>
      <c r="Z20" s="29">
        <v>0</v>
      </c>
      <c r="AA20" s="29" t="s">
        <v>55</v>
      </c>
      <c r="AB20" s="41">
        <f t="shared" si="11"/>
        <v>-0.69</v>
      </c>
      <c r="AC20" s="42">
        <v>0.75038075000000004</v>
      </c>
      <c r="AD20" s="40">
        <f t="shared" si="12"/>
        <v>-28.994712180000001</v>
      </c>
      <c r="AE20" s="40">
        <v>-10.74</v>
      </c>
      <c r="AF20" s="40">
        <v>-20.816265000000001</v>
      </c>
      <c r="AG20" s="40">
        <v>0</v>
      </c>
    </row>
    <row r="21" spans="1:33" ht="15.75" customHeight="1" x14ac:dyDescent="0.2">
      <c r="A21" s="29" t="s">
        <v>51</v>
      </c>
      <c r="B21" s="29"/>
      <c r="C21" s="16">
        <f t="shared" si="1"/>
        <v>38.99</v>
      </c>
      <c r="D21" s="30">
        <v>2</v>
      </c>
      <c r="E21" s="30">
        <v>0</v>
      </c>
      <c r="F21" s="33">
        <v>77.98</v>
      </c>
      <c r="G21" s="31">
        <v>-7.5799999999999992</v>
      </c>
      <c r="H21" s="32">
        <f t="shared" si="2"/>
        <v>9.7204411387535244E-2</v>
      </c>
      <c r="I21" s="32">
        <f t="shared" si="3"/>
        <v>-8.3105679276737635E-2</v>
      </c>
      <c r="J21" s="33">
        <f t="shared" si="4"/>
        <v>-6.4805808700000007</v>
      </c>
      <c r="K21" s="33">
        <f t="shared" si="5"/>
        <v>-3.2402904350000004</v>
      </c>
      <c r="L21" s="30">
        <v>34</v>
      </c>
      <c r="M21" s="34">
        <f t="shared" si="6"/>
        <v>5.8823529411764705E-2</v>
      </c>
      <c r="N21" s="30">
        <v>1</v>
      </c>
      <c r="O21" s="35">
        <f t="shared" ref="O21:P21" si="16">D21/7</f>
        <v>0.2857142857142857</v>
      </c>
      <c r="P21" s="35">
        <f t="shared" si="16"/>
        <v>0</v>
      </c>
      <c r="Q21" s="30">
        <f t="shared" si="8"/>
        <v>3</v>
      </c>
      <c r="R21" s="30"/>
      <c r="S21" s="36">
        <v>3.6116504854368898</v>
      </c>
      <c r="T21" s="29">
        <v>0</v>
      </c>
      <c r="U21" s="37" t="s">
        <v>33</v>
      </c>
      <c r="V21" s="38" t="s">
        <v>33</v>
      </c>
      <c r="W21" s="29">
        <v>1</v>
      </c>
      <c r="X21" s="39">
        <f t="shared" si="9"/>
        <v>0.5</v>
      </c>
      <c r="Y21" s="40">
        <f t="shared" si="10"/>
        <v>7.5799999999999992</v>
      </c>
      <c r="Z21" s="29">
        <v>0</v>
      </c>
      <c r="AA21" s="29" t="s">
        <v>55</v>
      </c>
      <c r="AB21" s="41">
        <f t="shared" si="11"/>
        <v>-0.69</v>
      </c>
      <c r="AC21" s="42">
        <v>0.75038075000000004</v>
      </c>
      <c r="AD21" s="40">
        <f t="shared" si="12"/>
        <v>-2.0710508700000001</v>
      </c>
      <c r="AE21" s="40">
        <v>-10.74</v>
      </c>
      <c r="AF21" s="40">
        <v>-20.816265000000001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1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2"/>
        <v>#DIV/0!</v>
      </c>
      <c r="I22" s="32" t="e">
        <f t="shared" si="3"/>
        <v>#DIV/0!</v>
      </c>
      <c r="J22" s="33">
        <f t="shared" si="4"/>
        <v>0</v>
      </c>
      <c r="K22" s="33" t="e">
        <f t="shared" si="5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17">D22/7</f>
        <v>0</v>
      </c>
      <c r="P22" s="35">
        <f t="shared" si="17"/>
        <v>0</v>
      </c>
      <c r="Q22" s="30" t="e">
        <f t="shared" si="8"/>
        <v>#DIV/0!</v>
      </c>
      <c r="R22" s="30"/>
      <c r="S22" s="36">
        <v>4.2247191011235898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55</v>
      </c>
      <c r="AB22" s="41">
        <f t="shared" si="11"/>
        <v>-0.69</v>
      </c>
      <c r="AC22" s="42">
        <v>0.75038075000000004</v>
      </c>
      <c r="AD22" s="40">
        <f t="shared" si="12"/>
        <v>0</v>
      </c>
      <c r="AE22" s="40">
        <v>-10.74</v>
      </c>
      <c r="AF22" s="40">
        <v>-20.816265000000001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1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2"/>
        <v>#DIV/0!</v>
      </c>
      <c r="I23" s="32" t="e">
        <f t="shared" si="3"/>
        <v>#DIV/0!</v>
      </c>
      <c r="J23" s="33">
        <f t="shared" si="4"/>
        <v>0</v>
      </c>
      <c r="K23" s="33" t="e">
        <f t="shared" si="5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18">D23/7</f>
        <v>0</v>
      </c>
      <c r="P23" s="35">
        <f t="shared" si="18"/>
        <v>0</v>
      </c>
      <c r="Q23" s="30" t="e">
        <f t="shared" si="8"/>
        <v>#DIV/0!</v>
      </c>
      <c r="R23" s="30"/>
      <c r="S23" s="36">
        <v>6.2666666666666604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55</v>
      </c>
      <c r="AB23" s="41">
        <f t="shared" si="11"/>
        <v>-0.69</v>
      </c>
      <c r="AC23" s="42">
        <v>0.75038075000000004</v>
      </c>
      <c r="AD23" s="40">
        <f t="shared" si="12"/>
        <v>0</v>
      </c>
      <c r="AE23" s="40">
        <v>-10.74</v>
      </c>
      <c r="AF23" s="40">
        <v>-20.816265000000001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1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2"/>
        <v>#DIV/0!</v>
      </c>
      <c r="I24" s="32" t="e">
        <f t="shared" si="3"/>
        <v>#DIV/0!</v>
      </c>
      <c r="J24" s="33">
        <f t="shared" si="4"/>
        <v>0</v>
      </c>
      <c r="K24" s="33" t="e">
        <f t="shared" si="5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19">D24/7</f>
        <v>0</v>
      </c>
      <c r="P24" s="35">
        <f t="shared" si="19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0.75038075000000004</v>
      </c>
      <c r="AD24" s="40">
        <f t="shared" si="12"/>
        <v>0</v>
      </c>
      <c r="AE24" s="40">
        <v>-10.74</v>
      </c>
      <c r="AF24" s="40">
        <v>-20.816265000000001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1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2"/>
        <v>#DIV/0!</v>
      </c>
      <c r="I25" s="32" t="e">
        <f t="shared" si="3"/>
        <v>#DIV/0!</v>
      </c>
      <c r="J25" s="33">
        <f t="shared" si="4"/>
        <v>0</v>
      </c>
      <c r="K25" s="33" t="e">
        <f t="shared" si="5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20">D25/7</f>
        <v>0</v>
      </c>
      <c r="P25" s="35">
        <f t="shared" si="20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0.75038075000000004</v>
      </c>
      <c r="AD25" s="40">
        <f t="shared" si="12"/>
        <v>0</v>
      </c>
      <c r="AE25" s="40">
        <v>-10.74</v>
      </c>
      <c r="AF25" s="40">
        <v>-20.82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1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2"/>
        <v>#DIV/0!</v>
      </c>
      <c r="I26" s="32" t="e">
        <f t="shared" si="3"/>
        <v>#DIV/0!</v>
      </c>
      <c r="J26" s="33">
        <f t="shared" si="4"/>
        <v>0</v>
      </c>
      <c r="K26" s="33" t="e">
        <f t="shared" si="5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21">D26/7</f>
        <v>0</v>
      </c>
      <c r="P26" s="35">
        <f t="shared" si="21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0.75038075000000004</v>
      </c>
      <c r="AD26" s="40">
        <f t="shared" si="12"/>
        <v>0</v>
      </c>
      <c r="AE26" s="26">
        <v>-10.74</v>
      </c>
      <c r="AF26" s="26">
        <v>-20.816265000000001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1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2"/>
        <v>#DIV/0!</v>
      </c>
      <c r="I27" s="32" t="e">
        <f t="shared" si="3"/>
        <v>#DIV/0!</v>
      </c>
      <c r="J27" s="33">
        <f t="shared" si="4"/>
        <v>0</v>
      </c>
      <c r="K27" s="33" t="e">
        <f t="shared" si="5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22">D27/7</f>
        <v>0</v>
      </c>
      <c r="P27" s="35">
        <f t="shared" si="22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0.75038075000000004</v>
      </c>
      <c r="AD27" s="40">
        <f t="shared" si="12"/>
        <v>0</v>
      </c>
      <c r="AE27" s="26">
        <v>-10.74</v>
      </c>
      <c r="AF27" s="26">
        <v>-20.816265000000001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1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2"/>
        <v>#DIV/0!</v>
      </c>
      <c r="I28" s="32" t="e">
        <f t="shared" si="3"/>
        <v>#DIV/0!</v>
      </c>
      <c r="J28" s="33">
        <f t="shared" si="4"/>
        <v>0</v>
      </c>
      <c r="K28" s="33" t="e">
        <f t="shared" si="5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23">D28/7</f>
        <v>0</v>
      </c>
      <c r="P28" s="35">
        <f t="shared" si="23"/>
        <v>0</v>
      </c>
      <c r="Q28" s="30" t="e">
        <f t="shared" si="8"/>
        <v>#DIV/0!</v>
      </c>
      <c r="R28" s="30"/>
      <c r="S28" s="22">
        <v>0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0.75038075000000004</v>
      </c>
      <c r="AD28" s="40">
        <f t="shared" si="12"/>
        <v>0</v>
      </c>
      <c r="AE28" s="26">
        <v>-10.74</v>
      </c>
      <c r="AF28" s="26">
        <v>-20.816265000000001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1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2"/>
        <v>#DIV/0!</v>
      </c>
      <c r="I29" s="32" t="e">
        <f t="shared" si="3"/>
        <v>#DIV/0!</v>
      </c>
      <c r="J29" s="33">
        <f t="shared" si="4"/>
        <v>0</v>
      </c>
      <c r="K29" s="33" t="e">
        <f t="shared" si="5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24">D29/7</f>
        <v>0</v>
      </c>
      <c r="P29" s="35">
        <f t="shared" si="24"/>
        <v>0</v>
      </c>
      <c r="Q29" s="30" t="e">
        <f t="shared" si="8"/>
        <v>#DIV/0!</v>
      </c>
      <c r="R29" s="30"/>
      <c r="S29" s="22">
        <v>0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0.75038075000000004</v>
      </c>
      <c r="AD29" s="40">
        <f t="shared" si="12"/>
        <v>0</v>
      </c>
      <c r="AE29" s="40">
        <v>-10.74</v>
      </c>
      <c r="AF29" s="26">
        <v>-20.816265000000001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1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2"/>
        <v>#DIV/0!</v>
      </c>
      <c r="I30" s="32" t="e">
        <f t="shared" si="3"/>
        <v>#DIV/0!</v>
      </c>
      <c r="J30" s="33">
        <f t="shared" si="4"/>
        <v>0</v>
      </c>
      <c r="K30" s="33" t="e">
        <f t="shared" si="5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25">D30/7</f>
        <v>0</v>
      </c>
      <c r="P30" s="35">
        <f t="shared" si="25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0.75038075000000004</v>
      </c>
      <c r="AD30" s="40">
        <f t="shared" si="12"/>
        <v>0</v>
      </c>
      <c r="AE30" s="26">
        <v>-10.74</v>
      </c>
      <c r="AF30" s="26">
        <v>-20.661614100000001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1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2"/>
        <v>#DIV/0!</v>
      </c>
      <c r="I31" s="32" t="e">
        <f t="shared" si="3"/>
        <v>#DIV/0!</v>
      </c>
      <c r="J31" s="33">
        <f t="shared" si="4"/>
        <v>0</v>
      </c>
      <c r="K31" s="33" t="e">
        <f t="shared" si="5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26">D31/7</f>
        <v>0</v>
      </c>
      <c r="P31" s="35">
        <f t="shared" si="26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73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0.75038075000000004</v>
      </c>
      <c r="AD31" s="40">
        <f t="shared" si="12"/>
        <v>0</v>
      </c>
      <c r="AE31" s="44">
        <v>-10.74</v>
      </c>
      <c r="AF31" s="44">
        <v>-20.661614100000001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1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2"/>
        <v>#DIV/0!</v>
      </c>
      <c r="I32" s="32" t="e">
        <f t="shared" si="3"/>
        <v>#DIV/0!</v>
      </c>
      <c r="J32" s="33">
        <f t="shared" si="4"/>
        <v>0</v>
      </c>
      <c r="K32" s="33" t="e">
        <f t="shared" si="5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27">D32/7</f>
        <v>0</v>
      </c>
      <c r="P32" s="35">
        <f t="shared" si="27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0.75038075000000004</v>
      </c>
      <c r="AD32" s="40">
        <f t="shared" si="12"/>
        <v>0</v>
      </c>
      <c r="AE32" s="26">
        <v>-10.74</v>
      </c>
      <c r="AF32" s="26">
        <v>-20.661614100000001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R221" s="15"/>
      <c r="S221" s="22"/>
    </row>
    <row r="222" spans="1:33" ht="15.75" customHeight="1" x14ac:dyDescent="0.2">
      <c r="R222" s="15"/>
      <c r="S222" s="22"/>
    </row>
    <row r="223" spans="1:33" ht="15.75" customHeight="1" x14ac:dyDescent="0.2">
      <c r="R223" s="15"/>
      <c r="S223" s="22"/>
    </row>
    <row r="224" spans="1:33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7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Info!B1:BJ5000""),3,FALSE),"""")"),"Screwdriver Organizer, Hammer Holder and Pliers Rack - Wall Mount Workshop Hand Tool Organizers and Storage")</f>
        <v>Screwdriver Organizer, Hammer Holder and Pliers Rack - Wall Mount Workshop Hand Tool Organizers and Storage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Info!B1:BJ5000""),2,FALSE),"""")"),"B08Q26TQS9")</f>
        <v>B08Q26TQS9</v>
      </c>
      <c r="B2" s="3" t="s">
        <v>412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54.75" customHeight="1" x14ac:dyDescent="0.2">
      <c r="A3" s="56" t="s">
        <v>31</v>
      </c>
      <c r="B3" s="57"/>
      <c r="C3" s="4">
        <f>((AE32+AF32)/0.85)*-1</f>
        <v>7.7411764705882353</v>
      </c>
      <c r="D3" s="5">
        <f>SUM(D4:D99692)</f>
        <v>164</v>
      </c>
      <c r="E3" s="5"/>
      <c r="F3" s="6">
        <f t="shared" ref="F3:G3" si="0">SUM(F4:F99692)</f>
        <v>5035.3600000000006</v>
      </c>
      <c r="G3" s="6">
        <f t="shared" si="0"/>
        <v>-289.04999999999995</v>
      </c>
      <c r="H3" s="7">
        <f>G3/F3*-1</f>
        <v>5.7404038638746768E-2</v>
      </c>
      <c r="I3" s="8">
        <f>J3/F3</f>
        <v>0.32242953970106752</v>
      </c>
      <c r="J3" s="6">
        <f>SUM(J4:J99692)</f>
        <v>1623.5488070291676</v>
      </c>
      <c r="K3" s="6">
        <f>J3/D3</f>
        <v>9.8996878477388268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17</v>
      </c>
      <c r="X3" s="7">
        <f>W3/D3</f>
        <v>0.10365853658536585</v>
      </c>
      <c r="Y3" s="6"/>
      <c r="Z3" s="5"/>
      <c r="AA3" s="5"/>
      <c r="AB3" s="5"/>
      <c r="AC3" s="5"/>
      <c r="AD3" s="6">
        <f>SUM(AD4:AD99692)</f>
        <v>-93.394228854166627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Info!B2:BZ3000""),37,FALSE)),"""")*-1"),0)</f>
        <v>0</v>
      </c>
      <c r="AG3" s="6">
        <f>SUM(AG4:AG99692)</f>
        <v>-5.9</v>
      </c>
    </row>
    <row r="4" spans="1:33" ht="15.75" hidden="1" customHeight="1" x14ac:dyDescent="0.2">
      <c r="A4" s="15"/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/>
      <c r="B5" s="15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/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/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/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/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/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/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/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/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/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/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/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/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/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/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/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/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customHeight="1" x14ac:dyDescent="0.2">
      <c r="A22" s="29" t="s">
        <v>52</v>
      </c>
      <c r="B22" s="29" t="s">
        <v>413</v>
      </c>
      <c r="C22" s="16">
        <f t="shared" ref="C22:C32" si="1">IFERROR(F22/D22," - ")</f>
        <v>46.99</v>
      </c>
      <c r="D22" s="30">
        <v>2</v>
      </c>
      <c r="E22" s="30">
        <v>0</v>
      </c>
      <c r="F22" s="31">
        <v>93.98</v>
      </c>
      <c r="G22" s="31">
        <v>-34.520000000000003</v>
      </c>
      <c r="H22" s="32">
        <f t="shared" ref="H22:H32" si="2">G22/F22*-1</f>
        <v>0.36731219408384763</v>
      </c>
      <c r="I22" s="32">
        <f t="shared" ref="I22:I32" si="3">J22/F22</f>
        <v>0.11779399151858541</v>
      </c>
      <c r="J22" s="33">
        <f t="shared" ref="J22:J32" si="4">F22*0.85+G22+AF22*D22+D22*AE22+AG22+AD22</f>
        <v>11.070279322916658</v>
      </c>
      <c r="K22" s="33">
        <f t="shared" ref="K22:K32" si="5">J22/D22</f>
        <v>5.535139661458329</v>
      </c>
      <c r="L22" s="30">
        <v>23</v>
      </c>
      <c r="M22" s="34">
        <f t="shared" ref="M22:M32" si="6">IFERROR(D22/L22,"-")</f>
        <v>8.6956521739130432E-2</v>
      </c>
      <c r="N22" s="30">
        <v>196</v>
      </c>
      <c r="O22" s="35">
        <f t="shared" ref="O22:P22" si="7">D22/7</f>
        <v>0.2857142857142857</v>
      </c>
      <c r="P22" s="35">
        <f t="shared" si="7"/>
        <v>0</v>
      </c>
      <c r="Q22" s="30">
        <f t="shared" ref="Q22:Q32" si="8">ROUNDDOWN(N22/(O22+P22),0)</f>
        <v>686</v>
      </c>
      <c r="R22" s="30"/>
      <c r="S22" s="36">
        <v>3.06122448979591E-2</v>
      </c>
      <c r="T22" s="29">
        <v>0</v>
      </c>
      <c r="U22" s="37" t="s">
        <v>33</v>
      </c>
      <c r="V22" s="38" t="s">
        <v>33</v>
      </c>
      <c r="W22" s="29">
        <v>1</v>
      </c>
      <c r="X22" s="39">
        <f t="shared" ref="X22:X32" si="9">IFERROR(W22/D22,0)</f>
        <v>0.5</v>
      </c>
      <c r="Y22" s="40">
        <f t="shared" ref="Y22:Y32" si="10">IFERROR(G22/(W22+Z22)*-1,0)</f>
        <v>34.520000000000003</v>
      </c>
      <c r="Z22" s="29">
        <v>0</v>
      </c>
      <c r="AA22" s="29" t="s">
        <v>55</v>
      </c>
      <c r="AB22" s="41">
        <f t="shared" ref="AB22:AB32" si="11">IF(OR(AA22="UsLargeStandardSize",AA22="UsSmallStandardSize"),-0.69,-0.48)</f>
        <v>-0.69</v>
      </c>
      <c r="AC22" s="42">
        <v>0.41266449652777776</v>
      </c>
      <c r="AD22" s="40">
        <f t="shared" ref="AD22:AD32" si="12">IFERROR(AB22*AC22*D22*2,0)</f>
        <v>-1.1389540104166664</v>
      </c>
      <c r="AE22" s="40">
        <v>-6.56</v>
      </c>
      <c r="AF22" s="40">
        <v>-10.016883333333334</v>
      </c>
      <c r="AG22" s="40">
        <v>0</v>
      </c>
    </row>
    <row r="23" spans="1:33" ht="15.75" customHeight="1" x14ac:dyDescent="0.2">
      <c r="A23" s="29" t="s">
        <v>53</v>
      </c>
      <c r="B23" s="29" t="s">
        <v>414</v>
      </c>
      <c r="C23" s="16">
        <f t="shared" si="1"/>
        <v>46.99</v>
      </c>
      <c r="D23" s="30">
        <v>3</v>
      </c>
      <c r="E23" s="30">
        <v>0</v>
      </c>
      <c r="F23" s="33">
        <v>140.97</v>
      </c>
      <c r="G23" s="31">
        <v>-35.39</v>
      </c>
      <c r="H23" s="32">
        <f t="shared" si="2"/>
        <v>0.25104632191246368</v>
      </c>
      <c r="I23" s="32">
        <f t="shared" si="3"/>
        <v>0.23405986368996945</v>
      </c>
      <c r="J23" s="33">
        <f t="shared" si="4"/>
        <v>32.995418984374993</v>
      </c>
      <c r="K23" s="33">
        <f t="shared" si="5"/>
        <v>10.998472994791664</v>
      </c>
      <c r="L23" s="30">
        <v>44</v>
      </c>
      <c r="M23" s="34">
        <f t="shared" si="6"/>
        <v>6.8181818181818177E-2</v>
      </c>
      <c r="N23" s="30">
        <v>193</v>
      </c>
      <c r="O23" s="35">
        <f t="shared" ref="O23:P23" si="13">D23/7</f>
        <v>0.42857142857142855</v>
      </c>
      <c r="P23" s="35">
        <f t="shared" si="13"/>
        <v>0</v>
      </c>
      <c r="Q23" s="30">
        <f t="shared" si="8"/>
        <v>450</v>
      </c>
      <c r="R23" s="30"/>
      <c r="S23" s="36">
        <v>5.3571428571428499E-2</v>
      </c>
      <c r="T23" s="29">
        <v>0</v>
      </c>
      <c r="U23" s="37" t="s">
        <v>33</v>
      </c>
      <c r="V23" s="38" t="s">
        <v>33</v>
      </c>
      <c r="W23" s="29">
        <v>1</v>
      </c>
      <c r="X23" s="39">
        <f t="shared" si="9"/>
        <v>0.33333333333333331</v>
      </c>
      <c r="Y23" s="40">
        <f t="shared" si="10"/>
        <v>35.39</v>
      </c>
      <c r="Z23" s="29">
        <v>0</v>
      </c>
      <c r="AA23" s="29" t="s">
        <v>55</v>
      </c>
      <c r="AB23" s="41">
        <f t="shared" si="11"/>
        <v>-0.69</v>
      </c>
      <c r="AC23" s="42">
        <v>0.41266449652777776</v>
      </c>
      <c r="AD23" s="40">
        <f t="shared" si="12"/>
        <v>-1.7084310156249995</v>
      </c>
      <c r="AE23" s="40">
        <v>-6.56</v>
      </c>
      <c r="AF23" s="40">
        <v>-10.016883333333334</v>
      </c>
      <c r="AG23" s="40">
        <v>0</v>
      </c>
    </row>
    <row r="24" spans="1:33" ht="15.75" customHeight="1" x14ac:dyDescent="0.2">
      <c r="A24" s="29" t="s">
        <v>54</v>
      </c>
      <c r="B24" s="29" t="s">
        <v>415</v>
      </c>
      <c r="C24" s="16">
        <f t="shared" si="1"/>
        <v>33.323333333333331</v>
      </c>
      <c r="D24" s="30">
        <v>3</v>
      </c>
      <c r="E24" s="30">
        <v>0</v>
      </c>
      <c r="F24" s="33">
        <v>99.97</v>
      </c>
      <c r="G24" s="33">
        <v>-34.25</v>
      </c>
      <c r="H24" s="32">
        <f t="shared" si="2"/>
        <v>0.34260278083425028</v>
      </c>
      <c r="I24" s="32">
        <f t="shared" si="3"/>
        <v>-7.1479545426129023E-3</v>
      </c>
      <c r="J24" s="33">
        <f t="shared" si="4"/>
        <v>-0.71458101562501186</v>
      </c>
      <c r="K24" s="33">
        <f t="shared" si="5"/>
        <v>-0.23819367187500395</v>
      </c>
      <c r="L24" s="30">
        <v>40</v>
      </c>
      <c r="M24" s="34">
        <f t="shared" si="6"/>
        <v>7.4999999999999997E-2</v>
      </c>
      <c r="N24" s="30">
        <v>190</v>
      </c>
      <c r="O24" s="35">
        <f t="shared" ref="O24:P24" si="14">D24/7</f>
        <v>0.42857142857142855</v>
      </c>
      <c r="P24" s="35">
        <f t="shared" si="14"/>
        <v>0</v>
      </c>
      <c r="Q24" s="30">
        <f t="shared" si="8"/>
        <v>443</v>
      </c>
      <c r="R24" s="30"/>
      <c r="S24" s="36">
        <v>7.7720207253885995E-2</v>
      </c>
      <c r="T24" s="29">
        <v>0</v>
      </c>
      <c r="U24" s="37" t="s">
        <v>33</v>
      </c>
      <c r="V24" s="38" t="s">
        <v>33</v>
      </c>
      <c r="W24" s="29">
        <v>1</v>
      </c>
      <c r="X24" s="39">
        <f t="shared" si="9"/>
        <v>0.33333333333333331</v>
      </c>
      <c r="Y24" s="40">
        <f t="shared" si="10"/>
        <v>34.25</v>
      </c>
      <c r="Z24" s="29">
        <v>0</v>
      </c>
      <c r="AA24" s="29" t="s">
        <v>55</v>
      </c>
      <c r="AB24" s="41">
        <f t="shared" si="11"/>
        <v>-0.69</v>
      </c>
      <c r="AC24" s="42">
        <v>0.41266449652777776</v>
      </c>
      <c r="AD24" s="40">
        <f t="shared" si="12"/>
        <v>-1.7084310156249995</v>
      </c>
      <c r="AE24" s="40">
        <v>-6.56</v>
      </c>
      <c r="AF24" s="40">
        <v>-10.016883333333334</v>
      </c>
      <c r="AG24" s="40">
        <v>0</v>
      </c>
    </row>
    <row r="25" spans="1:33" ht="15.75" customHeight="1" x14ac:dyDescent="0.2">
      <c r="A25" s="29" t="s">
        <v>56</v>
      </c>
      <c r="B25" s="15" t="s">
        <v>416</v>
      </c>
      <c r="C25" s="16">
        <f t="shared" si="1"/>
        <v>26.730740740740742</v>
      </c>
      <c r="D25" s="30">
        <v>27</v>
      </c>
      <c r="E25" s="30">
        <v>0</v>
      </c>
      <c r="F25" s="33">
        <v>721.73</v>
      </c>
      <c r="G25" s="33">
        <v>-82.449999999999989</v>
      </c>
      <c r="H25" s="32">
        <f t="shared" si="2"/>
        <v>0.11423939700441992</v>
      </c>
      <c r="I25" s="32">
        <f t="shared" si="3"/>
        <v>8.6021948456313502E-2</v>
      </c>
      <c r="J25" s="33">
        <f t="shared" si="4"/>
        <v>62.084620859375143</v>
      </c>
      <c r="K25" s="33">
        <f t="shared" si="5"/>
        <v>2.2994304021990795</v>
      </c>
      <c r="L25" s="30">
        <v>129</v>
      </c>
      <c r="M25" s="34">
        <f t="shared" si="6"/>
        <v>0.20930232558139536</v>
      </c>
      <c r="N25" s="30">
        <v>157</v>
      </c>
      <c r="O25" s="35">
        <f t="shared" ref="O25:P25" si="15">D25/7</f>
        <v>3.8571428571428572</v>
      </c>
      <c r="P25" s="35">
        <f t="shared" si="15"/>
        <v>0</v>
      </c>
      <c r="Q25" s="30">
        <f t="shared" si="8"/>
        <v>40</v>
      </c>
      <c r="R25" s="30"/>
      <c r="S25" s="36">
        <v>0.1634877384196185</v>
      </c>
      <c r="T25" s="29">
        <v>0</v>
      </c>
      <c r="U25" s="37" t="s">
        <v>33</v>
      </c>
      <c r="V25" s="38" t="s">
        <v>33</v>
      </c>
      <c r="W25" s="15">
        <v>9</v>
      </c>
      <c r="X25" s="39">
        <f t="shared" si="9"/>
        <v>0.33333333333333331</v>
      </c>
      <c r="Y25" s="40">
        <f t="shared" si="10"/>
        <v>8.2449999999999992</v>
      </c>
      <c r="Z25" s="15">
        <v>1</v>
      </c>
      <c r="AA25" s="29" t="s">
        <v>55</v>
      </c>
      <c r="AB25" s="41">
        <f t="shared" si="11"/>
        <v>-0.69</v>
      </c>
      <c r="AC25" s="42">
        <v>0.41266449652777776</v>
      </c>
      <c r="AD25" s="40">
        <f t="shared" si="12"/>
        <v>-15.375879140624997</v>
      </c>
      <c r="AE25" s="40">
        <v>-6.56</v>
      </c>
      <c r="AF25" s="40">
        <v>-10.02</v>
      </c>
      <c r="AG25" s="40">
        <v>-5.9</v>
      </c>
    </row>
    <row r="26" spans="1:33" ht="15.75" customHeight="1" x14ac:dyDescent="0.2">
      <c r="A26" s="15" t="s">
        <v>57</v>
      </c>
      <c r="B26" s="15" t="s">
        <v>417</v>
      </c>
      <c r="C26" s="16">
        <f t="shared" si="1"/>
        <v>25.117659574468085</v>
      </c>
      <c r="D26" s="17">
        <v>47</v>
      </c>
      <c r="E26" s="17">
        <v>0</v>
      </c>
      <c r="F26" s="18">
        <v>1180.53</v>
      </c>
      <c r="G26" s="18">
        <v>-86.539999999999992</v>
      </c>
      <c r="H26" s="32">
        <f t="shared" si="2"/>
        <v>7.3306057448772999E-2</v>
      </c>
      <c r="I26" s="32">
        <f t="shared" si="3"/>
        <v>9.3131966790516385E-2</v>
      </c>
      <c r="J26" s="33">
        <f t="shared" si="4"/>
        <v>109.94508075520831</v>
      </c>
      <c r="K26" s="33">
        <f t="shared" si="5"/>
        <v>2.3392570373448578</v>
      </c>
      <c r="L26" s="17">
        <v>191</v>
      </c>
      <c r="M26" s="34">
        <f t="shared" si="6"/>
        <v>0.24607329842931938</v>
      </c>
      <c r="N26" s="17">
        <v>124</v>
      </c>
      <c r="O26" s="35">
        <f t="shared" ref="O26:P26" si="16">D26/7</f>
        <v>6.7142857142857144</v>
      </c>
      <c r="P26" s="35">
        <f t="shared" si="16"/>
        <v>0</v>
      </c>
      <c r="Q26" s="30">
        <f t="shared" si="8"/>
        <v>18</v>
      </c>
      <c r="R26" s="30"/>
      <c r="S26" s="22">
        <v>0.54790419161676651</v>
      </c>
      <c r="T26" s="29">
        <v>0</v>
      </c>
      <c r="U26" s="37" t="s">
        <v>33</v>
      </c>
      <c r="V26" s="38" t="s">
        <v>33</v>
      </c>
      <c r="W26" s="15">
        <v>1</v>
      </c>
      <c r="X26" s="39">
        <f t="shared" si="9"/>
        <v>2.1276595744680851E-2</v>
      </c>
      <c r="Y26" s="40">
        <f t="shared" si="10"/>
        <v>21.634999999999998</v>
      </c>
      <c r="Z26" s="15">
        <v>3</v>
      </c>
      <c r="AA26" s="29" t="s">
        <v>55</v>
      </c>
      <c r="AB26" s="41">
        <f t="shared" si="11"/>
        <v>-0.69</v>
      </c>
      <c r="AC26" s="42">
        <v>0.41266449652777776</v>
      </c>
      <c r="AD26" s="40">
        <f t="shared" si="12"/>
        <v>-26.765419244791662</v>
      </c>
      <c r="AE26" s="26">
        <v>-6.58</v>
      </c>
      <c r="AF26" s="40">
        <v>-10.02</v>
      </c>
      <c r="AG26" s="26">
        <v>0</v>
      </c>
    </row>
    <row r="27" spans="1:33" ht="15.75" customHeight="1" x14ac:dyDescent="0.2">
      <c r="A27" s="15" t="s">
        <v>58</v>
      </c>
      <c r="B27" s="15" t="s">
        <v>418</v>
      </c>
      <c r="C27" s="16">
        <f t="shared" si="1"/>
        <v>31.156666666666666</v>
      </c>
      <c r="D27" s="17">
        <v>42</v>
      </c>
      <c r="E27" s="17">
        <v>0</v>
      </c>
      <c r="F27" s="18">
        <v>1308.58</v>
      </c>
      <c r="G27" s="18">
        <v>-15.9</v>
      </c>
      <c r="H27" s="32">
        <f t="shared" si="2"/>
        <v>1.2150575432912012E-2</v>
      </c>
      <c r="I27" s="32">
        <f t="shared" si="3"/>
        <v>0.60838081415064404</v>
      </c>
      <c r="J27" s="33">
        <f t="shared" si="4"/>
        <v>796.11496578124979</v>
      </c>
      <c r="K27" s="33">
        <f t="shared" si="5"/>
        <v>18.9551182328869</v>
      </c>
      <c r="L27" s="17">
        <v>198</v>
      </c>
      <c r="M27" s="34">
        <f t="shared" si="6"/>
        <v>0.21212121212121213</v>
      </c>
      <c r="N27" s="17">
        <v>81</v>
      </c>
      <c r="O27" s="35">
        <f t="shared" ref="O27:P27" si="17">D27/7</f>
        <v>6</v>
      </c>
      <c r="P27" s="35">
        <f t="shared" si="17"/>
        <v>0</v>
      </c>
      <c r="Q27" s="30">
        <f t="shared" si="8"/>
        <v>13</v>
      </c>
      <c r="R27" s="30"/>
      <c r="S27" s="22">
        <v>1.6964980544747079</v>
      </c>
      <c r="T27" s="29">
        <v>0</v>
      </c>
      <c r="U27" s="37" t="s">
        <v>33</v>
      </c>
      <c r="V27" s="38" t="s">
        <v>33</v>
      </c>
      <c r="W27" s="15">
        <v>4</v>
      </c>
      <c r="X27" s="39">
        <f t="shared" si="9"/>
        <v>9.5238095238095233E-2</v>
      </c>
      <c r="Y27" s="40">
        <f t="shared" si="10"/>
        <v>3.9750000000000001</v>
      </c>
      <c r="Z27" s="15">
        <v>0</v>
      </c>
      <c r="AA27" s="29" t="s">
        <v>55</v>
      </c>
      <c r="AB27" s="41">
        <f t="shared" si="11"/>
        <v>-0.69</v>
      </c>
      <c r="AC27" s="42">
        <v>0.41266449652777776</v>
      </c>
      <c r="AD27" s="40">
        <f t="shared" si="12"/>
        <v>-23.918034218749995</v>
      </c>
      <c r="AE27" s="26">
        <v>-6.58</v>
      </c>
      <c r="AF27" s="26">
        <v>0</v>
      </c>
      <c r="AG27" s="26">
        <v>0</v>
      </c>
    </row>
    <row r="28" spans="1:33" ht="15.75" customHeight="1" x14ac:dyDescent="0.2">
      <c r="A28" s="15" t="s">
        <v>59</v>
      </c>
      <c r="B28" s="15" t="s">
        <v>419</v>
      </c>
      <c r="C28" s="16">
        <f t="shared" si="1"/>
        <v>34.580909090909088</v>
      </c>
      <c r="D28" s="17">
        <v>22</v>
      </c>
      <c r="E28" s="17">
        <v>0</v>
      </c>
      <c r="F28" s="18">
        <v>760.78</v>
      </c>
      <c r="G28" s="18">
        <v>0</v>
      </c>
      <c r="H28" s="32">
        <f t="shared" si="2"/>
        <v>0</v>
      </c>
      <c r="I28" s="32">
        <f t="shared" si="3"/>
        <v>0.35358851777397415</v>
      </c>
      <c r="J28" s="33">
        <f t="shared" si="4"/>
        <v>269.00307255208406</v>
      </c>
      <c r="K28" s="33">
        <f t="shared" si="5"/>
        <v>12.227412388731095</v>
      </c>
      <c r="L28" s="17">
        <v>131</v>
      </c>
      <c r="M28" s="34">
        <f t="shared" si="6"/>
        <v>0.16793893129770993</v>
      </c>
      <c r="N28" s="17">
        <v>52</v>
      </c>
      <c r="O28" s="35">
        <f t="shared" ref="O28:P28" si="18">D28/7</f>
        <v>3.1428571428571428</v>
      </c>
      <c r="P28" s="35">
        <f t="shared" si="18"/>
        <v>0</v>
      </c>
      <c r="Q28" s="30">
        <f t="shared" si="8"/>
        <v>16</v>
      </c>
      <c r="R28" s="30"/>
      <c r="S28" s="22">
        <v>2.2559999999999998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0.41266449652777776</v>
      </c>
      <c r="AD28" s="40">
        <f t="shared" si="12"/>
        <v>-12.528494114583332</v>
      </c>
      <c r="AE28" s="26">
        <v>-6.58</v>
      </c>
      <c r="AF28" s="26">
        <v>-10.0168833333333</v>
      </c>
      <c r="AG28" s="26">
        <v>0</v>
      </c>
    </row>
    <row r="29" spans="1:33" ht="15.75" customHeight="1" x14ac:dyDescent="0.2">
      <c r="A29" s="29" t="s">
        <v>60</v>
      </c>
      <c r="B29" s="29" t="s">
        <v>420</v>
      </c>
      <c r="C29" s="16">
        <f t="shared" si="1"/>
        <v>39.561428571428571</v>
      </c>
      <c r="D29" s="30">
        <v>7</v>
      </c>
      <c r="E29" s="30">
        <v>0</v>
      </c>
      <c r="F29" s="33">
        <v>276.93</v>
      </c>
      <c r="G29" s="33">
        <v>0</v>
      </c>
      <c r="H29" s="32">
        <f t="shared" si="2"/>
        <v>0</v>
      </c>
      <c r="I29" s="32">
        <f t="shared" si="3"/>
        <v>0.41608340602393579</v>
      </c>
      <c r="J29" s="33">
        <f t="shared" si="4"/>
        <v>115.22597763020855</v>
      </c>
      <c r="K29" s="33">
        <f t="shared" si="5"/>
        <v>16.460853947172648</v>
      </c>
      <c r="L29" s="30">
        <v>97</v>
      </c>
      <c r="M29" s="34">
        <f t="shared" si="6"/>
        <v>7.2164948453608241E-2</v>
      </c>
      <c r="N29" s="17">
        <v>46</v>
      </c>
      <c r="O29" s="35">
        <f t="shared" ref="O29:P29" si="19">D29/7</f>
        <v>1</v>
      </c>
      <c r="P29" s="35">
        <f t="shared" si="19"/>
        <v>0</v>
      </c>
      <c r="Q29" s="30">
        <f t="shared" si="8"/>
        <v>46</v>
      </c>
      <c r="R29" s="30"/>
      <c r="S29" s="22">
        <v>1.4346793349168649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0.41266449652777776</v>
      </c>
      <c r="AD29" s="40">
        <f t="shared" si="12"/>
        <v>-3.9863390364583324</v>
      </c>
      <c r="AE29" s="40">
        <v>-6.58</v>
      </c>
      <c r="AF29" s="26">
        <v>-10.0168833333333</v>
      </c>
      <c r="AG29" s="40">
        <v>0</v>
      </c>
    </row>
    <row r="30" spans="1:33" ht="15.75" customHeight="1" x14ac:dyDescent="0.2">
      <c r="A30" s="15" t="s">
        <v>61</v>
      </c>
      <c r="B30" s="15" t="s">
        <v>146</v>
      </c>
      <c r="C30" s="16">
        <f t="shared" si="1"/>
        <v>41.704285714285717</v>
      </c>
      <c r="D30" s="17">
        <v>7</v>
      </c>
      <c r="E30" s="17">
        <v>0</v>
      </c>
      <c r="F30" s="18">
        <v>291.93</v>
      </c>
      <c r="G30" s="18">
        <v>0</v>
      </c>
      <c r="H30" s="32">
        <f t="shared" si="2"/>
        <v>0</v>
      </c>
      <c r="I30" s="32">
        <f t="shared" si="3"/>
        <v>0.44586258787423366</v>
      </c>
      <c r="J30" s="33">
        <f t="shared" si="4"/>
        <v>130.16066527812504</v>
      </c>
      <c r="K30" s="33">
        <f t="shared" si="5"/>
        <v>18.594380754017863</v>
      </c>
      <c r="L30" s="17">
        <v>70</v>
      </c>
      <c r="M30" s="34">
        <f t="shared" si="6"/>
        <v>0.1</v>
      </c>
      <c r="N30" s="17">
        <v>39</v>
      </c>
      <c r="O30" s="35">
        <f t="shared" ref="O30:P30" si="20">D30/7</f>
        <v>1</v>
      </c>
      <c r="P30" s="35">
        <f t="shared" si="20"/>
        <v>0</v>
      </c>
      <c r="Q30" s="30">
        <f t="shared" si="8"/>
        <v>39</v>
      </c>
      <c r="R30" s="30"/>
      <c r="S30" s="22">
        <v>1.5617128463476071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0.41266449652777776</v>
      </c>
      <c r="AD30" s="40">
        <f t="shared" si="12"/>
        <v>-3.9863390364583324</v>
      </c>
      <c r="AE30" s="26">
        <v>-6.58</v>
      </c>
      <c r="AF30" s="26">
        <v>-9.7047850979166608</v>
      </c>
      <c r="AG30" s="26">
        <v>0</v>
      </c>
    </row>
    <row r="31" spans="1:33" ht="15.75" customHeight="1" x14ac:dyDescent="0.2">
      <c r="A31" s="15" t="s">
        <v>62</v>
      </c>
      <c r="B31" s="15" t="s">
        <v>421</v>
      </c>
      <c r="C31" s="16">
        <f t="shared" si="1"/>
        <v>39.99</v>
      </c>
      <c r="D31" s="17">
        <v>1</v>
      </c>
      <c r="E31" s="17">
        <v>0</v>
      </c>
      <c r="F31" s="18">
        <v>39.99</v>
      </c>
      <c r="G31" s="43">
        <v>0</v>
      </c>
      <c r="H31" s="32">
        <f t="shared" si="2"/>
        <v>0</v>
      </c>
      <c r="I31" s="32">
        <f t="shared" si="3"/>
        <v>0.42853808194236076</v>
      </c>
      <c r="J31" s="33">
        <f t="shared" si="4"/>
        <v>17.137237896875007</v>
      </c>
      <c r="K31" s="33">
        <f t="shared" si="5"/>
        <v>17.137237896875007</v>
      </c>
      <c r="L31" s="17">
        <v>77</v>
      </c>
      <c r="M31" s="34">
        <f t="shared" si="6"/>
        <v>1.2987012987012988E-2</v>
      </c>
      <c r="N31" s="17">
        <v>37</v>
      </c>
      <c r="O31" s="35">
        <f t="shared" ref="O31:P31" si="21">D31/7</f>
        <v>0.14285714285714285</v>
      </c>
      <c r="P31" s="35">
        <f t="shared" si="21"/>
        <v>0</v>
      </c>
      <c r="Q31" s="30">
        <f t="shared" si="8"/>
        <v>259</v>
      </c>
      <c r="R31" s="30"/>
      <c r="S31" s="22">
        <v>1.88304093567251</v>
      </c>
      <c r="T31" s="15" t="s">
        <v>33</v>
      </c>
      <c r="U31" s="23" t="s">
        <v>33</v>
      </c>
      <c r="V31" s="1" t="s">
        <v>73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0.41266449652777776</v>
      </c>
      <c r="AD31" s="40">
        <f t="shared" si="12"/>
        <v>-0.56947700520833322</v>
      </c>
      <c r="AE31" s="44">
        <v>-6.58</v>
      </c>
      <c r="AF31" s="44">
        <v>-9.7047850979166608</v>
      </c>
      <c r="AG31" s="26">
        <v>0</v>
      </c>
    </row>
    <row r="32" spans="1:33" ht="15.75" customHeight="1" x14ac:dyDescent="0.2">
      <c r="A32" s="15" t="s">
        <v>63</v>
      </c>
      <c r="B32" s="15" t="s">
        <v>146</v>
      </c>
      <c r="C32" s="16">
        <f t="shared" si="1"/>
        <v>39.99</v>
      </c>
      <c r="D32" s="17">
        <v>3</v>
      </c>
      <c r="E32" s="17">
        <v>0</v>
      </c>
      <c r="F32" s="18">
        <v>119.97</v>
      </c>
      <c r="G32" s="18">
        <v>0</v>
      </c>
      <c r="H32" s="32">
        <f t="shared" si="2"/>
        <v>0</v>
      </c>
      <c r="I32" s="32">
        <f t="shared" si="3"/>
        <v>0.6712183794646579</v>
      </c>
      <c r="J32" s="33">
        <f t="shared" si="4"/>
        <v>80.526068984375001</v>
      </c>
      <c r="K32" s="33">
        <f t="shared" si="5"/>
        <v>26.842022994791666</v>
      </c>
      <c r="L32" s="17">
        <v>58</v>
      </c>
      <c r="M32" s="34">
        <f t="shared" si="6"/>
        <v>5.1724137931034482E-2</v>
      </c>
      <c r="N32" s="17">
        <v>34</v>
      </c>
      <c r="O32" s="35">
        <f t="shared" ref="O32:P32" si="22">D32/7</f>
        <v>0.42857142857142855</v>
      </c>
      <c r="P32" s="35">
        <f t="shared" si="22"/>
        <v>0</v>
      </c>
      <c r="Q32" s="30">
        <f t="shared" si="8"/>
        <v>79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2.242214532871972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0.41266449652777776</v>
      </c>
      <c r="AD32" s="40">
        <f t="shared" si="12"/>
        <v>-1.7084310156249995</v>
      </c>
      <c r="AE32" s="26">
        <v>-6.58</v>
      </c>
      <c r="AF32" s="26">
        <v>0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5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26.5" customWidth="1"/>
    <col min="22" max="22" width="2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Info!B1:BJ5000""),3,FALSE),"""")"),"39 Piece Tool Box Kit, Pink - Small Basic Home Tool Set - Great for College Students, Household Use &amp; More")</f>
        <v>39 Piece Tool Box Kit, Pink - Small Basic Home Tool Set - Great for College Students, Household Use &amp; More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Info!B1:BJ5000""),2,FALSE),"""")"),"B07X5C5KDR")</f>
        <v>B07X5C5KDR</v>
      </c>
      <c r="B2" s="3" t="s">
        <v>422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114" customHeight="1" x14ac:dyDescent="0.2">
      <c r="A3" s="56" t="s">
        <v>31</v>
      </c>
      <c r="B3" s="57"/>
      <c r="C3" s="4">
        <f>((AE32+AF32)/0.85)*-1</f>
        <v>16.705329787941178</v>
      </c>
      <c r="D3" s="5">
        <f>SUM(D4:D99692)</f>
        <v>263</v>
      </c>
      <c r="E3" s="5"/>
      <c r="F3" s="6">
        <f t="shared" ref="F3:G3" si="0">SUM(F4:F99692)</f>
        <v>6771.95</v>
      </c>
      <c r="G3" s="6">
        <f t="shared" si="0"/>
        <v>-792.72000000000014</v>
      </c>
      <c r="H3" s="7">
        <f t="shared" ref="H3:H32" si="1">G3/F3*-1</f>
        <v>0.11705934036725023</v>
      </c>
      <c r="I3" s="8">
        <f t="shared" ref="I3:I32" si="2">J3/F3</f>
        <v>0.17340603734231635</v>
      </c>
      <c r="J3" s="6">
        <f>SUM(J4:J99692)</f>
        <v>1174.2970145802992</v>
      </c>
      <c r="K3" s="6">
        <f t="shared" ref="K3:K32" si="3">J3/D3</f>
        <v>4.4650076600011381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1.5 - April
1.5 - May
1.5 - June
1.5 - July
1.5 - Aug
1.5 - Sept
1.5 - Oct
1.5 - Nov
1.5 - Dec
2 - Jan
1.5 - Feb")</f>
        <v>1.5 - March
1.5 - April
1.5 - May
1.5 - June
1.5 - July
1.5 - Aug
1.5 - Sept
1.5 - Oct
1.5 - Nov
1.5 - Dec
2 -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QTY-1")</f>
        <v>Del QTY-1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QTY-440")</f>
        <v>US QTY-440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SUM(W4:W99692)</f>
        <v>78</v>
      </c>
      <c r="X3" s="7">
        <f>W3/D3</f>
        <v>0.29657794676806082</v>
      </c>
      <c r="Y3" s="6"/>
      <c r="Z3" s="5"/>
      <c r="AA3" s="5"/>
      <c r="AB3" s="5"/>
      <c r="AC3" s="5"/>
      <c r="AD3" s="6">
        <f>SUM(AD4:AD99692)</f>
        <v>-59.890991534617605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Info!B2:BZ3000""),37,FALSE)),"""")*-1"),-8.21953031975)</f>
        <v>-8.2195303197499996</v>
      </c>
      <c r="AG3" s="6">
        <f>SUM(AG4:AG99692)</f>
        <v>0</v>
      </c>
    </row>
    <row r="4" spans="1:33" ht="15.75" customHeight="1" x14ac:dyDescent="0.2">
      <c r="A4" s="15" t="s">
        <v>32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-8.2576824242424252</v>
      </c>
      <c r="AG4" s="26">
        <v>0</v>
      </c>
    </row>
    <row r="5" spans="1:33" ht="15.75" customHeight="1" x14ac:dyDescent="0.2">
      <c r="A5" s="29" t="s">
        <v>34</v>
      </c>
      <c r="B5" s="29" t="s">
        <v>423</v>
      </c>
      <c r="C5" s="16">
        <f t="shared" si="4"/>
        <v>25.33</v>
      </c>
      <c r="D5" s="30">
        <v>8</v>
      </c>
      <c r="E5" s="30">
        <v>0</v>
      </c>
      <c r="F5" s="31">
        <v>202.64</v>
      </c>
      <c r="G5" s="31">
        <v>-27.919999999999998</v>
      </c>
      <c r="H5" s="32">
        <f t="shared" si="1"/>
        <v>0.13778128701144887</v>
      </c>
      <c r="I5" s="32">
        <f t="shared" si="2"/>
        <v>0.14823684710048843</v>
      </c>
      <c r="J5" s="33">
        <f t="shared" si="5"/>
        <v>30.038714696442973</v>
      </c>
      <c r="K5" s="33">
        <f t="shared" si="3"/>
        <v>3.7548393370553717</v>
      </c>
      <c r="L5" s="30">
        <v>33</v>
      </c>
      <c r="M5" s="34">
        <f t="shared" si="6"/>
        <v>0.24242424242424243</v>
      </c>
      <c r="N5" s="30">
        <v>116</v>
      </c>
      <c r="O5" s="35">
        <f t="shared" ref="O5:P5" si="13">D5/7</f>
        <v>1.1428571428571428</v>
      </c>
      <c r="P5" s="35">
        <f t="shared" si="13"/>
        <v>0</v>
      </c>
      <c r="Q5" s="30">
        <f t="shared" si="8"/>
        <v>101</v>
      </c>
      <c r="R5" s="30"/>
      <c r="S5" s="36">
        <v>2.85507246376811</v>
      </c>
      <c r="T5" s="29">
        <v>0</v>
      </c>
      <c r="U5" s="37" t="s">
        <v>33</v>
      </c>
      <c r="V5" s="38" t="s">
        <v>33</v>
      </c>
      <c r="W5" s="29">
        <v>2</v>
      </c>
      <c r="X5" s="39">
        <f t="shared" si="9"/>
        <v>0.25</v>
      </c>
      <c r="Y5" s="40">
        <f t="shared" si="10"/>
        <v>13.959999999999999</v>
      </c>
      <c r="Z5" s="29">
        <v>0</v>
      </c>
      <c r="AA5" s="29" t="s">
        <v>55</v>
      </c>
      <c r="AB5" s="41">
        <f t="shared" si="11"/>
        <v>-0.69</v>
      </c>
      <c r="AC5" s="42">
        <v>0.16520162224797216</v>
      </c>
      <c r="AD5" s="40">
        <f t="shared" si="12"/>
        <v>-1.8238259096176126</v>
      </c>
      <c r="AE5" s="40">
        <v>-5.8</v>
      </c>
      <c r="AF5" s="40">
        <v>-8.2576824242424252</v>
      </c>
      <c r="AG5" s="40">
        <v>0</v>
      </c>
    </row>
    <row r="6" spans="1:33" ht="15.75" customHeight="1" x14ac:dyDescent="0.2">
      <c r="A6" s="29" t="s">
        <v>35</v>
      </c>
      <c r="B6" s="29" t="s">
        <v>424</v>
      </c>
      <c r="C6" s="16">
        <f t="shared" si="4"/>
        <v>25.330000000000005</v>
      </c>
      <c r="D6" s="30">
        <v>28</v>
      </c>
      <c r="E6" s="30">
        <v>0</v>
      </c>
      <c r="F6" s="31">
        <v>709.24000000000012</v>
      </c>
      <c r="G6" s="31">
        <v>-66.349999999999994</v>
      </c>
      <c r="H6" s="32">
        <f t="shared" si="1"/>
        <v>9.3550843156054345E-2</v>
      </c>
      <c r="I6" s="32">
        <f t="shared" si="2"/>
        <v>0.19247770799900191</v>
      </c>
      <c r="J6" s="33">
        <f t="shared" si="5"/>
        <v>136.51288962121214</v>
      </c>
      <c r="K6" s="33">
        <f t="shared" si="3"/>
        <v>4.8754603436147192</v>
      </c>
      <c r="L6" s="30">
        <v>125</v>
      </c>
      <c r="M6" s="34">
        <f t="shared" si="6"/>
        <v>0.224</v>
      </c>
      <c r="N6" s="30">
        <v>83</v>
      </c>
      <c r="O6" s="35">
        <f t="shared" ref="O6:P6" si="14">D6/7</f>
        <v>4</v>
      </c>
      <c r="P6" s="35">
        <f t="shared" si="14"/>
        <v>0</v>
      </c>
      <c r="Q6" s="30">
        <f t="shared" si="8"/>
        <v>20</v>
      </c>
      <c r="R6" s="30"/>
      <c r="S6" s="36">
        <v>6.75</v>
      </c>
      <c r="T6" s="29">
        <v>0</v>
      </c>
      <c r="U6" s="37" t="s">
        <v>33</v>
      </c>
      <c r="V6" s="38" t="s">
        <v>36</v>
      </c>
      <c r="W6" s="29">
        <v>10</v>
      </c>
      <c r="X6" s="39">
        <f t="shared" si="9"/>
        <v>0.35714285714285715</v>
      </c>
      <c r="Y6" s="40">
        <f t="shared" si="10"/>
        <v>6.6349999999999998</v>
      </c>
      <c r="Z6" s="29">
        <v>0</v>
      </c>
      <c r="AA6" s="29" t="s">
        <v>55</v>
      </c>
      <c r="AB6" s="41">
        <f t="shared" si="11"/>
        <v>-0.69</v>
      </c>
      <c r="AC6" s="42">
        <v>0.16501041666666666</v>
      </c>
      <c r="AD6" s="40">
        <f t="shared" si="12"/>
        <v>-6.3760024999999994</v>
      </c>
      <c r="AE6" s="40">
        <v>-5.8</v>
      </c>
      <c r="AF6" s="40">
        <v>-8.2576824242424252</v>
      </c>
      <c r="AG6" s="40">
        <v>0</v>
      </c>
    </row>
    <row r="7" spans="1:33" ht="15.75" customHeight="1" x14ac:dyDescent="0.2">
      <c r="A7" s="29" t="s">
        <v>37</v>
      </c>
      <c r="B7" s="29" t="s">
        <v>425</v>
      </c>
      <c r="C7" s="16">
        <f t="shared" si="4"/>
        <v>26.37086956521739</v>
      </c>
      <c r="D7" s="30">
        <v>23</v>
      </c>
      <c r="E7" s="30">
        <v>0</v>
      </c>
      <c r="F7" s="31">
        <v>606.53</v>
      </c>
      <c r="G7" s="31">
        <v>-65.45</v>
      </c>
      <c r="H7" s="32">
        <f t="shared" si="1"/>
        <v>0.10790892453794537</v>
      </c>
      <c r="I7" s="32">
        <f t="shared" si="2"/>
        <v>0.20037982229638135</v>
      </c>
      <c r="J7" s="33">
        <f t="shared" si="5"/>
        <v>121.53637361742418</v>
      </c>
      <c r="K7" s="33">
        <f t="shared" si="3"/>
        <v>5.284190157279312</v>
      </c>
      <c r="L7" s="30">
        <v>129</v>
      </c>
      <c r="M7" s="34">
        <f t="shared" si="6"/>
        <v>0.17829457364341086</v>
      </c>
      <c r="N7" s="30">
        <v>56</v>
      </c>
      <c r="O7" s="35">
        <f t="shared" ref="O7:P7" si="15">D7/7</f>
        <v>3.2857142857142856</v>
      </c>
      <c r="P7" s="35">
        <f t="shared" si="15"/>
        <v>0</v>
      </c>
      <c r="Q7" s="30">
        <f t="shared" si="8"/>
        <v>17</v>
      </c>
      <c r="R7" s="30"/>
      <c r="S7" s="36">
        <v>14.376811594202801</v>
      </c>
      <c r="T7" s="29">
        <v>0</v>
      </c>
      <c r="U7" s="37" t="s">
        <v>33</v>
      </c>
      <c r="V7" s="38" t="s">
        <v>36</v>
      </c>
      <c r="W7" s="29">
        <v>10</v>
      </c>
      <c r="X7" s="39">
        <f t="shared" si="9"/>
        <v>0.43478260869565216</v>
      </c>
      <c r="Y7" s="40">
        <f t="shared" si="10"/>
        <v>6.5449999999999999</v>
      </c>
      <c r="Z7" s="29">
        <v>0</v>
      </c>
      <c r="AA7" s="29" t="s">
        <v>55</v>
      </c>
      <c r="AB7" s="41">
        <f t="shared" si="11"/>
        <v>-0.69</v>
      </c>
      <c r="AC7" s="42">
        <v>0.16501041666666666</v>
      </c>
      <c r="AD7" s="40">
        <f t="shared" si="12"/>
        <v>-5.2374306249999991</v>
      </c>
      <c r="AE7" s="40">
        <v>-5.8</v>
      </c>
      <c r="AF7" s="40">
        <v>-8.2576824242424252</v>
      </c>
      <c r="AG7" s="40">
        <v>0</v>
      </c>
    </row>
    <row r="8" spans="1:33" ht="15.75" customHeight="1" x14ac:dyDescent="0.2">
      <c r="A8" s="29" t="s">
        <v>38</v>
      </c>
      <c r="B8" s="29" t="s">
        <v>78</v>
      </c>
      <c r="C8" s="16">
        <f t="shared" si="4"/>
        <v>26.589999999999989</v>
      </c>
      <c r="D8" s="30">
        <v>21</v>
      </c>
      <c r="E8" s="30">
        <v>0</v>
      </c>
      <c r="F8" s="31">
        <v>558.38999999999976</v>
      </c>
      <c r="G8" s="31">
        <v>-11.11</v>
      </c>
      <c r="H8" s="32">
        <f t="shared" si="1"/>
        <v>1.989648811762389E-2</v>
      </c>
      <c r="I8" s="32">
        <f t="shared" si="2"/>
        <v>0.29276938721144696</v>
      </c>
      <c r="J8" s="33">
        <f t="shared" si="5"/>
        <v>163.47949812499979</v>
      </c>
      <c r="K8" s="33">
        <f t="shared" si="3"/>
        <v>7.784738005952371</v>
      </c>
      <c r="L8" s="30">
        <v>76</v>
      </c>
      <c r="M8" s="34">
        <f t="shared" si="6"/>
        <v>0.27631578947368424</v>
      </c>
      <c r="N8" s="30">
        <v>35</v>
      </c>
      <c r="O8" s="35">
        <f t="shared" ref="O8:P8" si="16">D8/7</f>
        <v>3</v>
      </c>
      <c r="P8" s="35">
        <f t="shared" si="16"/>
        <v>0</v>
      </c>
      <c r="Q8" s="30">
        <f t="shared" si="8"/>
        <v>11</v>
      </c>
      <c r="R8" s="30"/>
      <c r="S8" s="36">
        <v>4.5</v>
      </c>
      <c r="T8" s="29">
        <v>0</v>
      </c>
      <c r="U8" s="37" t="s">
        <v>33</v>
      </c>
      <c r="V8" s="38" t="s">
        <v>33</v>
      </c>
      <c r="W8" s="29">
        <v>5</v>
      </c>
      <c r="X8" s="39">
        <f t="shared" si="9"/>
        <v>0.23809523809523808</v>
      </c>
      <c r="Y8" s="40">
        <f t="shared" si="10"/>
        <v>2.222</v>
      </c>
      <c r="Z8" s="29">
        <v>0</v>
      </c>
      <c r="AA8" s="29" t="s">
        <v>55</v>
      </c>
      <c r="AB8" s="41">
        <f t="shared" si="11"/>
        <v>-0.69</v>
      </c>
      <c r="AC8" s="42">
        <v>0.16501041666666666</v>
      </c>
      <c r="AD8" s="40">
        <f t="shared" si="12"/>
        <v>-4.7820018749999997</v>
      </c>
      <c r="AE8" s="40">
        <v>-5.8</v>
      </c>
      <c r="AF8" s="40">
        <v>-8.26</v>
      </c>
      <c r="AG8" s="40">
        <v>0</v>
      </c>
    </row>
    <row r="9" spans="1:33" ht="15.75" customHeight="1" x14ac:dyDescent="0.2">
      <c r="A9" s="29" t="s">
        <v>39</v>
      </c>
      <c r="B9" s="29" t="s">
        <v>426</v>
      </c>
      <c r="C9" s="16">
        <f t="shared" si="4"/>
        <v>26.589999999999989</v>
      </c>
      <c r="D9" s="30">
        <v>15</v>
      </c>
      <c r="E9" s="30">
        <v>0</v>
      </c>
      <c r="F9" s="31">
        <v>398.84999999999985</v>
      </c>
      <c r="G9" s="31">
        <v>-0.96</v>
      </c>
      <c r="H9" s="32">
        <f t="shared" si="1"/>
        <v>2.4069198946972555E-3</v>
      </c>
      <c r="I9" s="32">
        <f t="shared" si="2"/>
        <v>0.30353987671943194</v>
      </c>
      <c r="J9" s="33">
        <f t="shared" si="5"/>
        <v>121.06687982954539</v>
      </c>
      <c r="K9" s="33">
        <f t="shared" si="3"/>
        <v>8.0711253219696921</v>
      </c>
      <c r="L9" s="30">
        <v>70</v>
      </c>
      <c r="M9" s="34">
        <f t="shared" si="6"/>
        <v>0.21428571428571427</v>
      </c>
      <c r="N9" s="30">
        <v>23</v>
      </c>
      <c r="O9" s="35">
        <f t="shared" ref="O9:P9" si="17">D9/7</f>
        <v>2.1428571428571428</v>
      </c>
      <c r="P9" s="35">
        <f t="shared" si="17"/>
        <v>0</v>
      </c>
      <c r="Q9" s="30">
        <f t="shared" si="8"/>
        <v>10</v>
      </c>
      <c r="R9" s="30"/>
      <c r="S9" s="36">
        <v>6.0631578947368396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55</v>
      </c>
      <c r="AB9" s="41">
        <f t="shared" si="11"/>
        <v>-0.69</v>
      </c>
      <c r="AC9" s="42">
        <v>0.16501041666666666</v>
      </c>
      <c r="AD9" s="40">
        <f t="shared" si="12"/>
        <v>-3.4157156249999994</v>
      </c>
      <c r="AE9" s="40">
        <v>-5.8</v>
      </c>
      <c r="AF9" s="40">
        <v>-8.4386603030303</v>
      </c>
      <c r="AG9" s="40">
        <v>0</v>
      </c>
    </row>
    <row r="10" spans="1:33" ht="15.75" customHeight="1" x14ac:dyDescent="0.2">
      <c r="A10" s="29" t="s">
        <v>40</v>
      </c>
      <c r="B10" s="29" t="s">
        <v>229</v>
      </c>
      <c r="C10" s="16">
        <f t="shared" si="4"/>
        <v>26.589999999999996</v>
      </c>
      <c r="D10" s="30">
        <v>5</v>
      </c>
      <c r="E10" s="30">
        <v>0</v>
      </c>
      <c r="F10" s="31">
        <v>132.94999999999999</v>
      </c>
      <c r="G10" s="31">
        <v>-1.5099999999999998</v>
      </c>
      <c r="H10" s="32">
        <f t="shared" si="1"/>
        <v>1.135765325310267E-2</v>
      </c>
      <c r="I10" s="32">
        <f t="shared" si="2"/>
        <v>0.29458914336102665</v>
      </c>
      <c r="J10" s="33">
        <f t="shared" si="5"/>
        <v>39.165626609848488</v>
      </c>
      <c r="K10" s="33">
        <f t="shared" si="3"/>
        <v>7.8331253219696979</v>
      </c>
      <c r="L10" s="30">
        <v>65</v>
      </c>
      <c r="M10" s="34">
        <f t="shared" si="6"/>
        <v>7.6923076923076927E-2</v>
      </c>
      <c r="N10" s="30">
        <v>67</v>
      </c>
      <c r="O10" s="35">
        <f t="shared" ref="O10:P10" si="18">D10/7</f>
        <v>0.7142857142857143</v>
      </c>
      <c r="P10" s="35">
        <f t="shared" si="18"/>
        <v>0</v>
      </c>
      <c r="Q10" s="30">
        <f t="shared" si="8"/>
        <v>93</v>
      </c>
      <c r="R10" s="30"/>
      <c r="S10" s="36">
        <v>5.4128440366972397</v>
      </c>
      <c r="T10" s="29">
        <v>0</v>
      </c>
      <c r="U10" s="37" t="s">
        <v>33</v>
      </c>
      <c r="V10" s="38" t="s">
        <v>33</v>
      </c>
      <c r="W10" s="29">
        <v>1</v>
      </c>
      <c r="X10" s="39">
        <f t="shared" si="9"/>
        <v>0.2</v>
      </c>
      <c r="Y10" s="40">
        <f t="shared" si="10"/>
        <v>1.5099999999999998</v>
      </c>
      <c r="Z10" s="29">
        <v>0</v>
      </c>
      <c r="AA10" s="29" t="s">
        <v>55</v>
      </c>
      <c r="AB10" s="41">
        <f t="shared" si="11"/>
        <v>-0.69</v>
      </c>
      <c r="AC10" s="42">
        <v>0.16501041666666666</v>
      </c>
      <c r="AD10" s="40">
        <f t="shared" si="12"/>
        <v>-1.1385718749999998</v>
      </c>
      <c r="AE10" s="40">
        <v>-5.8</v>
      </c>
      <c r="AF10" s="40">
        <v>-8.4386603030303</v>
      </c>
      <c r="AG10" s="40">
        <v>0</v>
      </c>
    </row>
    <row r="11" spans="1:33" ht="15.75" customHeight="1" x14ac:dyDescent="0.2">
      <c r="A11" s="29" t="s">
        <v>41</v>
      </c>
      <c r="B11" s="29" t="s">
        <v>80</v>
      </c>
      <c r="C11" s="16">
        <f t="shared" si="4"/>
        <v>26.589999999999996</v>
      </c>
      <c r="D11" s="30">
        <v>5</v>
      </c>
      <c r="E11" s="30">
        <v>0</v>
      </c>
      <c r="F11" s="31">
        <v>132.94999999999999</v>
      </c>
      <c r="G11" s="31">
        <v>-1.08</v>
      </c>
      <c r="H11" s="32">
        <f t="shared" si="1"/>
        <v>8.1233546446032347E-3</v>
      </c>
      <c r="I11" s="32">
        <f t="shared" si="2"/>
        <v>0.29782344196952615</v>
      </c>
      <c r="J11" s="33">
        <f t="shared" si="5"/>
        <v>39.595626609848495</v>
      </c>
      <c r="K11" s="33">
        <f t="shared" si="3"/>
        <v>7.9191253219696991</v>
      </c>
      <c r="L11" s="30">
        <v>62</v>
      </c>
      <c r="M11" s="34">
        <f t="shared" si="6"/>
        <v>8.0645161290322578E-2</v>
      </c>
      <c r="N11" s="30">
        <v>65</v>
      </c>
      <c r="O11" s="35">
        <f t="shared" ref="O11:P11" si="19">D11/7</f>
        <v>0.7142857142857143</v>
      </c>
      <c r="P11" s="35">
        <f t="shared" si="19"/>
        <v>0</v>
      </c>
      <c r="Q11" s="30">
        <f t="shared" si="8"/>
        <v>91</v>
      </c>
      <c r="R11" s="30"/>
      <c r="S11" s="36">
        <v>8.6956521739130395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55</v>
      </c>
      <c r="AB11" s="41">
        <f t="shared" si="11"/>
        <v>-0.69</v>
      </c>
      <c r="AC11" s="42">
        <v>0.16501041666666666</v>
      </c>
      <c r="AD11" s="40">
        <f t="shared" si="12"/>
        <v>-1.1385718749999998</v>
      </c>
      <c r="AE11" s="40">
        <v>-5.8</v>
      </c>
      <c r="AF11" s="40">
        <v>-8.4386603030303</v>
      </c>
      <c r="AG11" s="40">
        <v>0</v>
      </c>
    </row>
    <row r="12" spans="1:33" ht="15.75" customHeight="1" x14ac:dyDescent="0.2">
      <c r="A12" s="29" t="s">
        <v>42</v>
      </c>
      <c r="B12" s="29" t="s">
        <v>427</v>
      </c>
      <c r="C12" s="16">
        <f t="shared" si="4"/>
        <v>26.59</v>
      </c>
      <c r="D12" s="30">
        <v>3</v>
      </c>
      <c r="E12" s="30">
        <v>0</v>
      </c>
      <c r="F12" s="31">
        <v>79.77</v>
      </c>
      <c r="G12" s="31">
        <v>-1.0900000000000001</v>
      </c>
      <c r="H12" s="32">
        <f t="shared" si="1"/>
        <v>1.3664284818854207E-2</v>
      </c>
      <c r="I12" s="32">
        <f t="shared" si="2"/>
        <v>0.29228251179527509</v>
      </c>
      <c r="J12" s="33">
        <f t="shared" si="5"/>
        <v>23.315375965909091</v>
      </c>
      <c r="K12" s="33">
        <f t="shared" si="3"/>
        <v>7.7717919886363633</v>
      </c>
      <c r="L12" s="30">
        <v>44</v>
      </c>
      <c r="M12" s="34">
        <f t="shared" si="6"/>
        <v>6.8181818181818177E-2</v>
      </c>
      <c r="N12" s="30">
        <v>62</v>
      </c>
      <c r="O12" s="35">
        <f t="shared" ref="O12:P12" si="20">D12/7</f>
        <v>0.42857142857142855</v>
      </c>
      <c r="P12" s="35">
        <f t="shared" si="20"/>
        <v>0</v>
      </c>
      <c r="Q12" s="30">
        <f t="shared" si="8"/>
        <v>144</v>
      </c>
      <c r="R12" s="30"/>
      <c r="S12" s="36">
        <v>11.396226415094301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55</v>
      </c>
      <c r="AB12" s="41">
        <f t="shared" si="11"/>
        <v>-0.69</v>
      </c>
      <c r="AC12" s="42">
        <v>0.16501041666666666</v>
      </c>
      <c r="AD12" s="40">
        <f t="shared" si="12"/>
        <v>-0.68314312499999996</v>
      </c>
      <c r="AE12" s="40">
        <v>-5.8</v>
      </c>
      <c r="AF12" s="40">
        <v>-8.4386603030303</v>
      </c>
      <c r="AG12" s="40">
        <v>0</v>
      </c>
    </row>
    <row r="13" spans="1:33" ht="15.75" customHeight="1" x14ac:dyDescent="0.2">
      <c r="A13" s="29" t="s">
        <v>43</v>
      </c>
      <c r="B13" s="29" t="s">
        <v>80</v>
      </c>
      <c r="C13" s="16">
        <f t="shared" si="4"/>
        <v>24.754999999999999</v>
      </c>
      <c r="D13" s="30">
        <v>6</v>
      </c>
      <c r="E13" s="30">
        <v>0</v>
      </c>
      <c r="F13" s="33">
        <v>148.53</v>
      </c>
      <c r="G13" s="31">
        <v>-1.1600000000000001</v>
      </c>
      <c r="H13" s="32">
        <f t="shared" si="1"/>
        <v>7.8098700599205555E-3</v>
      </c>
      <c r="I13" s="32">
        <f t="shared" si="2"/>
        <v>0.25396043116480949</v>
      </c>
      <c r="J13" s="33">
        <f t="shared" si="5"/>
        <v>37.720742840909153</v>
      </c>
      <c r="K13" s="33">
        <f t="shared" si="3"/>
        <v>6.2867904734848592</v>
      </c>
      <c r="L13" s="30">
        <v>31</v>
      </c>
      <c r="M13" s="34">
        <f t="shared" si="6"/>
        <v>0.19354838709677419</v>
      </c>
      <c r="N13" s="30">
        <v>57</v>
      </c>
      <c r="O13" s="35">
        <f t="shared" ref="O13:P13" si="21">D13/7</f>
        <v>0.8571428571428571</v>
      </c>
      <c r="P13" s="35">
        <f t="shared" si="21"/>
        <v>0</v>
      </c>
      <c r="Q13" s="30">
        <f t="shared" si="8"/>
        <v>66</v>
      </c>
      <c r="R13" s="30"/>
      <c r="S13" s="36">
        <v>4.0805369127516702</v>
      </c>
      <c r="T13" s="29">
        <v>0</v>
      </c>
      <c r="U13" s="37" t="s">
        <v>33</v>
      </c>
      <c r="V13" s="38" t="s">
        <v>33</v>
      </c>
      <c r="W13" s="29">
        <v>1</v>
      </c>
      <c r="X13" s="39">
        <f t="shared" si="9"/>
        <v>0.16666666666666666</v>
      </c>
      <c r="Y13" s="40">
        <f t="shared" si="10"/>
        <v>1.1600000000000001</v>
      </c>
      <c r="Z13" s="29">
        <v>0</v>
      </c>
      <c r="AA13" s="29" t="s">
        <v>55</v>
      </c>
      <c r="AB13" s="41">
        <f t="shared" si="11"/>
        <v>-0.69</v>
      </c>
      <c r="AC13" s="42">
        <v>0.16501041666666666</v>
      </c>
      <c r="AD13" s="40">
        <f t="shared" si="12"/>
        <v>-1.3662862499999999</v>
      </c>
      <c r="AE13" s="40">
        <v>-5.8</v>
      </c>
      <c r="AF13" s="40">
        <v>-8.5339118181818101</v>
      </c>
      <c r="AG13" s="40">
        <v>0</v>
      </c>
    </row>
    <row r="14" spans="1:33" ht="15.75" customHeight="1" x14ac:dyDescent="0.2">
      <c r="A14" s="29" t="s">
        <v>44</v>
      </c>
      <c r="B14" s="29" t="s">
        <v>428</v>
      </c>
      <c r="C14" s="16">
        <f t="shared" si="4"/>
        <v>24.59</v>
      </c>
      <c r="D14" s="30">
        <v>5</v>
      </c>
      <c r="E14" s="30">
        <v>0</v>
      </c>
      <c r="F14" s="33">
        <v>122.95</v>
      </c>
      <c r="G14" s="31">
        <v>-1.51</v>
      </c>
      <c r="H14" s="32">
        <f t="shared" si="1"/>
        <v>1.2281415209434729E-2</v>
      </c>
      <c r="I14" s="32">
        <f t="shared" si="2"/>
        <v>0.24554183842286248</v>
      </c>
      <c r="J14" s="33">
        <f t="shared" si="5"/>
        <v>30.189369034090941</v>
      </c>
      <c r="K14" s="33">
        <f t="shared" si="3"/>
        <v>6.0378738068181885</v>
      </c>
      <c r="L14" s="30">
        <v>51</v>
      </c>
      <c r="M14" s="34">
        <f t="shared" si="6"/>
        <v>9.8039215686274508E-2</v>
      </c>
      <c r="N14" s="30">
        <v>51</v>
      </c>
      <c r="O14" s="35">
        <f t="shared" ref="O14:P14" si="22">D14/7</f>
        <v>0.7142857142857143</v>
      </c>
      <c r="P14" s="35">
        <f t="shared" si="22"/>
        <v>0</v>
      </c>
      <c r="Q14" s="30">
        <f t="shared" si="8"/>
        <v>71</v>
      </c>
      <c r="R14" s="30"/>
      <c r="S14" s="36">
        <v>2.54103343465045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55</v>
      </c>
      <c r="AB14" s="41">
        <f t="shared" si="11"/>
        <v>-0.69</v>
      </c>
      <c r="AC14" s="42">
        <v>0.16501041666666666</v>
      </c>
      <c r="AD14" s="40">
        <f t="shared" si="12"/>
        <v>-1.1385718749999998</v>
      </c>
      <c r="AE14" s="40">
        <v>-5.8</v>
      </c>
      <c r="AF14" s="40">
        <v>-8.5339118181818101</v>
      </c>
      <c r="AG14" s="40">
        <v>0</v>
      </c>
    </row>
    <row r="15" spans="1:33" ht="15.75" customHeight="1" x14ac:dyDescent="0.2">
      <c r="A15" s="29" t="s">
        <v>45</v>
      </c>
      <c r="B15" s="29" t="s">
        <v>404</v>
      </c>
      <c r="C15" s="16">
        <f t="shared" si="4"/>
        <v>25.39</v>
      </c>
      <c r="D15" s="30">
        <v>10</v>
      </c>
      <c r="E15" s="30">
        <v>0</v>
      </c>
      <c r="F15" s="33">
        <v>253.9</v>
      </c>
      <c r="G15" s="31">
        <v>-55.9</v>
      </c>
      <c r="H15" s="32">
        <f t="shared" si="1"/>
        <v>0.22016541945647891</v>
      </c>
      <c r="I15" s="32">
        <f t="shared" si="2"/>
        <v>5.6316416180314681E-2</v>
      </c>
      <c r="J15" s="33">
        <f t="shared" si="5"/>
        <v>14.298738068181898</v>
      </c>
      <c r="K15" s="33">
        <f t="shared" si="3"/>
        <v>1.4298738068181898</v>
      </c>
      <c r="L15" s="30">
        <v>98</v>
      </c>
      <c r="M15" s="34">
        <f t="shared" si="6"/>
        <v>0.10204081632653061</v>
      </c>
      <c r="N15" s="30">
        <v>41</v>
      </c>
      <c r="O15" s="35">
        <f t="shared" ref="O15:P15" si="23">D15/7</f>
        <v>1.4285714285714286</v>
      </c>
      <c r="P15" s="35">
        <f t="shared" si="23"/>
        <v>0</v>
      </c>
      <c r="Q15" s="30">
        <f t="shared" si="8"/>
        <v>28</v>
      </c>
      <c r="R15" s="30"/>
      <c r="S15" s="36">
        <v>2.9072164948453598</v>
      </c>
      <c r="T15" s="29">
        <v>0</v>
      </c>
      <c r="U15" s="37" t="s">
        <v>33</v>
      </c>
      <c r="V15" s="38" t="s">
        <v>33</v>
      </c>
      <c r="W15" s="29">
        <v>6</v>
      </c>
      <c r="X15" s="39">
        <f t="shared" si="9"/>
        <v>0.6</v>
      </c>
      <c r="Y15" s="40">
        <f t="shared" si="10"/>
        <v>9.3166666666666664</v>
      </c>
      <c r="Z15" s="29">
        <v>0</v>
      </c>
      <c r="AA15" s="29" t="s">
        <v>55</v>
      </c>
      <c r="AB15" s="41">
        <f t="shared" si="11"/>
        <v>-0.69</v>
      </c>
      <c r="AC15" s="42">
        <v>0.16501041666666666</v>
      </c>
      <c r="AD15" s="40">
        <f t="shared" si="12"/>
        <v>-2.2771437499999996</v>
      </c>
      <c r="AE15" s="40">
        <v>-5.8</v>
      </c>
      <c r="AF15" s="40">
        <v>-8.5339118181818101</v>
      </c>
      <c r="AG15" s="40">
        <v>0</v>
      </c>
    </row>
    <row r="16" spans="1:33" ht="15.75" customHeight="1" x14ac:dyDescent="0.2">
      <c r="A16" s="29" t="s">
        <v>46</v>
      </c>
      <c r="B16" s="29" t="s">
        <v>429</v>
      </c>
      <c r="C16" s="16">
        <f t="shared" si="4"/>
        <v>26.59</v>
      </c>
      <c r="D16" s="30">
        <v>7</v>
      </c>
      <c r="E16" s="30">
        <v>0</v>
      </c>
      <c r="F16" s="33">
        <v>186.13</v>
      </c>
      <c r="G16" s="31">
        <v>-65.59</v>
      </c>
      <c r="H16" s="32">
        <f t="shared" si="1"/>
        <v>0.35238811583301993</v>
      </c>
      <c r="I16" s="32">
        <f t="shared" si="2"/>
        <v>-5.0023549950425419E-2</v>
      </c>
      <c r="J16" s="33">
        <f t="shared" si="5"/>
        <v>-9.3108833522726826</v>
      </c>
      <c r="K16" s="33">
        <f t="shared" si="3"/>
        <v>-1.3301261931818118</v>
      </c>
      <c r="L16" s="30">
        <v>92</v>
      </c>
      <c r="M16" s="34">
        <f t="shared" si="6"/>
        <v>7.6086956521739135E-2</v>
      </c>
      <c r="N16" s="30">
        <v>35</v>
      </c>
      <c r="O16" s="35">
        <f t="shared" ref="O16:P16" si="24">D16/7</f>
        <v>1</v>
      </c>
      <c r="P16" s="35">
        <f t="shared" si="24"/>
        <v>0</v>
      </c>
      <c r="Q16" s="30">
        <f t="shared" si="8"/>
        <v>35</v>
      </c>
      <c r="R16" s="30"/>
      <c r="S16" s="36">
        <v>3.6</v>
      </c>
      <c r="T16" s="29">
        <v>0</v>
      </c>
      <c r="U16" s="37" t="s">
        <v>33</v>
      </c>
      <c r="V16" s="38" t="s">
        <v>33</v>
      </c>
      <c r="W16" s="29">
        <v>5</v>
      </c>
      <c r="X16" s="39">
        <f t="shared" si="9"/>
        <v>0.7142857142857143</v>
      </c>
      <c r="Y16" s="40">
        <f t="shared" si="10"/>
        <v>13.118</v>
      </c>
      <c r="Z16" s="29">
        <v>0</v>
      </c>
      <c r="AA16" s="29" t="s">
        <v>55</v>
      </c>
      <c r="AB16" s="41">
        <f t="shared" si="11"/>
        <v>-0.69</v>
      </c>
      <c r="AC16" s="42">
        <v>0.16501041666666666</v>
      </c>
      <c r="AD16" s="40">
        <f t="shared" si="12"/>
        <v>-1.5940006249999998</v>
      </c>
      <c r="AE16" s="40">
        <v>-5.8</v>
      </c>
      <c r="AF16" s="40">
        <v>-8.5339118181818101</v>
      </c>
      <c r="AG16" s="40">
        <v>0</v>
      </c>
    </row>
    <row r="17" spans="1:33" ht="15.75" customHeight="1" x14ac:dyDescent="0.2">
      <c r="A17" s="29" t="s">
        <v>47</v>
      </c>
      <c r="B17" s="29" t="s">
        <v>430</v>
      </c>
      <c r="C17" s="16">
        <f t="shared" si="4"/>
        <v>27.506666666666661</v>
      </c>
      <c r="D17" s="30">
        <v>12</v>
      </c>
      <c r="E17" s="30">
        <v>0</v>
      </c>
      <c r="F17" s="33">
        <v>330.07999999999993</v>
      </c>
      <c r="G17" s="31">
        <v>-122.14999999999998</v>
      </c>
      <c r="H17" s="32">
        <f t="shared" si="1"/>
        <v>0.37006180319922444</v>
      </c>
      <c r="I17" s="32">
        <f t="shared" si="2"/>
        <v>-4.3012343426386858E-2</v>
      </c>
      <c r="J17" s="33">
        <f t="shared" si="5"/>
        <v>-14.197514318181771</v>
      </c>
      <c r="K17" s="33">
        <f t="shared" si="3"/>
        <v>-1.1831261931818142</v>
      </c>
      <c r="L17" s="30">
        <v>97</v>
      </c>
      <c r="M17" s="34">
        <f t="shared" si="6"/>
        <v>0.12371134020618557</v>
      </c>
      <c r="N17" s="30">
        <v>51</v>
      </c>
      <c r="O17" s="35">
        <f t="shared" ref="O17:P17" si="25">D17/7</f>
        <v>1.7142857142857142</v>
      </c>
      <c r="P17" s="35">
        <f t="shared" si="25"/>
        <v>0</v>
      </c>
      <c r="Q17" s="30">
        <f t="shared" si="8"/>
        <v>29</v>
      </c>
      <c r="R17" s="30"/>
      <c r="S17" s="36">
        <v>3.73856209150326</v>
      </c>
      <c r="T17" s="29">
        <v>0</v>
      </c>
      <c r="U17" s="37" t="s">
        <v>33</v>
      </c>
      <c r="V17" s="38" t="s">
        <v>33</v>
      </c>
      <c r="W17" s="29">
        <v>6</v>
      </c>
      <c r="X17" s="39">
        <f t="shared" si="9"/>
        <v>0.5</v>
      </c>
      <c r="Y17" s="40">
        <f t="shared" si="10"/>
        <v>20.358333333333331</v>
      </c>
      <c r="Z17" s="29">
        <v>0</v>
      </c>
      <c r="AA17" s="29" t="s">
        <v>55</v>
      </c>
      <c r="AB17" s="41">
        <f t="shared" si="11"/>
        <v>-0.69</v>
      </c>
      <c r="AC17" s="42">
        <v>0.16501041666666666</v>
      </c>
      <c r="AD17" s="40">
        <f t="shared" si="12"/>
        <v>-2.7325724999999998</v>
      </c>
      <c r="AE17" s="40">
        <v>-5.8</v>
      </c>
      <c r="AF17" s="40">
        <v>-8.3569118181818105</v>
      </c>
      <c r="AG17" s="40">
        <v>0</v>
      </c>
    </row>
    <row r="18" spans="1:33" ht="15.75" customHeight="1" x14ac:dyDescent="0.2">
      <c r="A18" s="29" t="s">
        <v>48</v>
      </c>
      <c r="B18" s="29" t="s">
        <v>431</v>
      </c>
      <c r="C18" s="16">
        <f t="shared" si="4"/>
        <v>27.589999999999996</v>
      </c>
      <c r="D18" s="30">
        <v>10</v>
      </c>
      <c r="E18" s="30">
        <v>0</v>
      </c>
      <c r="F18" s="33">
        <v>275.89999999999998</v>
      </c>
      <c r="G18" s="31">
        <v>-65.87</v>
      </c>
      <c r="H18" s="32">
        <f t="shared" si="1"/>
        <v>0.23874592243566514</v>
      </c>
      <c r="I18" s="32">
        <f t="shared" si="2"/>
        <v>8.9883066575505155E-2</v>
      </c>
      <c r="J18" s="33">
        <f t="shared" si="5"/>
        <v>24.798738068181869</v>
      </c>
      <c r="K18" s="33">
        <f t="shared" si="3"/>
        <v>2.4798738068181869</v>
      </c>
      <c r="L18" s="30">
        <v>75</v>
      </c>
      <c r="M18" s="34">
        <f t="shared" si="6"/>
        <v>0.13333333333333333</v>
      </c>
      <c r="N18" s="30">
        <v>42</v>
      </c>
      <c r="O18" s="35">
        <f t="shared" ref="O18:P18" si="26">D18/7</f>
        <v>1.4285714285714286</v>
      </c>
      <c r="P18" s="35">
        <f t="shared" si="26"/>
        <v>0</v>
      </c>
      <c r="Q18" s="30">
        <f t="shared" si="8"/>
        <v>29</v>
      </c>
      <c r="R18" s="30"/>
      <c r="S18" s="36">
        <v>2.5726141078838101</v>
      </c>
      <c r="T18" s="29">
        <v>0</v>
      </c>
      <c r="U18" s="37" t="s">
        <v>33</v>
      </c>
      <c r="V18" s="38" t="s">
        <v>33</v>
      </c>
      <c r="W18" s="29">
        <v>4</v>
      </c>
      <c r="X18" s="39">
        <f t="shared" si="9"/>
        <v>0.4</v>
      </c>
      <c r="Y18" s="40">
        <f t="shared" si="10"/>
        <v>16.467500000000001</v>
      </c>
      <c r="Z18" s="29">
        <v>0</v>
      </c>
      <c r="AA18" s="29" t="s">
        <v>55</v>
      </c>
      <c r="AB18" s="41">
        <f t="shared" si="11"/>
        <v>-0.69</v>
      </c>
      <c r="AC18" s="42">
        <v>0.16501041666666666</v>
      </c>
      <c r="AD18" s="40">
        <f t="shared" si="12"/>
        <v>-2.2771437499999996</v>
      </c>
      <c r="AE18" s="40">
        <v>-5.8</v>
      </c>
      <c r="AF18" s="40">
        <v>-8.3569118181818105</v>
      </c>
      <c r="AG18" s="40">
        <v>0</v>
      </c>
    </row>
    <row r="19" spans="1:33" ht="15.75" customHeight="1" x14ac:dyDescent="0.2">
      <c r="A19" s="29" t="s">
        <v>49</v>
      </c>
      <c r="B19" s="29" t="s">
        <v>80</v>
      </c>
      <c r="C19" s="16">
        <f t="shared" si="4"/>
        <v>27.59</v>
      </c>
      <c r="D19" s="30">
        <v>7</v>
      </c>
      <c r="E19" s="30">
        <v>0</v>
      </c>
      <c r="F19" s="33">
        <v>193.13</v>
      </c>
      <c r="G19" s="31">
        <v>-34.830000000000005</v>
      </c>
      <c r="H19" s="32">
        <f t="shared" si="1"/>
        <v>0.18034484544089477</v>
      </c>
      <c r="I19" s="32">
        <f t="shared" si="2"/>
        <v>0.14828414357027517</v>
      </c>
      <c r="J19" s="33">
        <f t="shared" si="5"/>
        <v>28.638116647727244</v>
      </c>
      <c r="K19" s="33">
        <f t="shared" si="3"/>
        <v>4.0911595211038918</v>
      </c>
      <c r="L19" s="30">
        <v>57</v>
      </c>
      <c r="M19" s="34">
        <f t="shared" si="6"/>
        <v>0.12280701754385964</v>
      </c>
      <c r="N19" s="30">
        <v>35</v>
      </c>
      <c r="O19" s="35">
        <f t="shared" ref="O19:P19" si="27">D19/7</f>
        <v>1</v>
      </c>
      <c r="P19" s="35">
        <f t="shared" si="27"/>
        <v>0</v>
      </c>
      <c r="Q19" s="30">
        <f t="shared" si="8"/>
        <v>35</v>
      </c>
      <c r="R19" s="30"/>
      <c r="S19" s="36">
        <v>2.2741935483870899</v>
      </c>
      <c r="T19" s="29">
        <v>0</v>
      </c>
      <c r="U19" s="37" t="s">
        <v>33</v>
      </c>
      <c r="V19" s="38" t="s">
        <v>33</v>
      </c>
      <c r="W19" s="29">
        <v>2</v>
      </c>
      <c r="X19" s="39">
        <f t="shared" si="9"/>
        <v>0.2857142857142857</v>
      </c>
      <c r="Y19" s="40">
        <f t="shared" si="10"/>
        <v>17.415000000000003</v>
      </c>
      <c r="Z19" s="29">
        <v>0</v>
      </c>
      <c r="AA19" s="29" t="s">
        <v>55</v>
      </c>
      <c r="AB19" s="41">
        <f t="shared" si="11"/>
        <v>-0.69</v>
      </c>
      <c r="AC19" s="42">
        <v>0.16501041666666666</v>
      </c>
      <c r="AD19" s="40">
        <f t="shared" si="12"/>
        <v>-1.5940006249999998</v>
      </c>
      <c r="AE19" s="40">
        <v>-5.8</v>
      </c>
      <c r="AF19" s="40">
        <v>-8.3569118181818176</v>
      </c>
      <c r="AG19" s="40">
        <v>0</v>
      </c>
    </row>
    <row r="20" spans="1:33" ht="15.75" customHeight="1" x14ac:dyDescent="0.2">
      <c r="A20" s="29" t="s">
        <v>50</v>
      </c>
      <c r="B20" s="29" t="s">
        <v>404</v>
      </c>
      <c r="C20" s="16">
        <f t="shared" si="4"/>
        <v>27.59</v>
      </c>
      <c r="D20" s="30">
        <v>6</v>
      </c>
      <c r="E20" s="30">
        <v>0</v>
      </c>
      <c r="F20" s="33">
        <v>165.54</v>
      </c>
      <c r="G20" s="31">
        <v>-35.810000000000009</v>
      </c>
      <c r="H20" s="32">
        <f t="shared" si="1"/>
        <v>0.21632233901171929</v>
      </c>
      <c r="I20" s="32">
        <f t="shared" si="2"/>
        <v>0.11230664999945088</v>
      </c>
      <c r="J20" s="33">
        <f t="shared" si="5"/>
        <v>18.591242840909096</v>
      </c>
      <c r="K20" s="33">
        <f t="shared" si="3"/>
        <v>3.0985404734848494</v>
      </c>
      <c r="L20" s="30">
        <v>85</v>
      </c>
      <c r="M20" s="34">
        <f t="shared" si="6"/>
        <v>7.0588235294117646E-2</v>
      </c>
      <c r="N20" s="30">
        <v>29</v>
      </c>
      <c r="O20" s="35">
        <f t="shared" ref="O20:P20" si="28">D20/7</f>
        <v>0.8571428571428571</v>
      </c>
      <c r="P20" s="35">
        <f t="shared" si="28"/>
        <v>0</v>
      </c>
      <c r="Q20" s="30">
        <f t="shared" si="8"/>
        <v>33</v>
      </c>
      <c r="R20" s="30"/>
      <c r="S20" s="36">
        <v>2.3877551020408099</v>
      </c>
      <c r="T20" s="29">
        <v>0</v>
      </c>
      <c r="U20" s="37" t="s">
        <v>33</v>
      </c>
      <c r="V20" s="38" t="s">
        <v>33</v>
      </c>
      <c r="W20" s="29">
        <v>4</v>
      </c>
      <c r="X20" s="39">
        <f t="shared" si="9"/>
        <v>0.66666666666666663</v>
      </c>
      <c r="Y20" s="40">
        <f t="shared" si="10"/>
        <v>8.9525000000000023</v>
      </c>
      <c r="Z20" s="29">
        <v>0</v>
      </c>
      <c r="AA20" s="29" t="s">
        <v>55</v>
      </c>
      <c r="AB20" s="41">
        <f t="shared" si="11"/>
        <v>-0.69</v>
      </c>
      <c r="AC20" s="42">
        <v>0.16501041666666666</v>
      </c>
      <c r="AD20" s="40">
        <f t="shared" si="12"/>
        <v>-1.3662862499999999</v>
      </c>
      <c r="AE20" s="40">
        <v>-5.8</v>
      </c>
      <c r="AF20" s="40">
        <v>-8.3569118181818176</v>
      </c>
      <c r="AG20" s="40">
        <v>0</v>
      </c>
    </row>
    <row r="21" spans="1:33" ht="15.75" customHeight="1" x14ac:dyDescent="0.2">
      <c r="A21" s="29" t="s">
        <v>51</v>
      </c>
      <c r="B21" s="29" t="s">
        <v>80</v>
      </c>
      <c r="C21" s="16">
        <f t="shared" si="4"/>
        <v>27.589999999999996</v>
      </c>
      <c r="D21" s="30">
        <v>11</v>
      </c>
      <c r="E21" s="30">
        <v>0</v>
      </c>
      <c r="F21" s="33">
        <v>303.48999999999995</v>
      </c>
      <c r="G21" s="31">
        <v>-33.010000000000005</v>
      </c>
      <c r="H21" s="32">
        <f t="shared" si="1"/>
        <v>0.10876799894559956</v>
      </c>
      <c r="I21" s="32">
        <f t="shared" si="2"/>
        <v>0.21986099006557042</v>
      </c>
      <c r="J21" s="33">
        <f t="shared" si="5"/>
        <v>66.725611874999956</v>
      </c>
      <c r="K21" s="33">
        <f t="shared" si="3"/>
        <v>6.0659647159090868</v>
      </c>
      <c r="L21" s="30">
        <v>50</v>
      </c>
      <c r="M21" s="34">
        <f t="shared" si="6"/>
        <v>0.22</v>
      </c>
      <c r="N21" s="30">
        <v>20</v>
      </c>
      <c r="O21" s="35">
        <f t="shared" ref="O21:P21" si="29">D21/7</f>
        <v>1.5714285714285714</v>
      </c>
      <c r="P21" s="35">
        <f t="shared" si="29"/>
        <v>0</v>
      </c>
      <c r="Q21" s="30">
        <f t="shared" si="8"/>
        <v>12</v>
      </c>
      <c r="R21" s="30"/>
      <c r="S21" s="36">
        <v>2.1878453038673999</v>
      </c>
      <c r="T21" s="29">
        <v>0</v>
      </c>
      <c r="U21" s="37" t="s">
        <v>33</v>
      </c>
      <c r="V21" s="38" t="s">
        <v>33</v>
      </c>
      <c r="W21" s="29">
        <v>4</v>
      </c>
      <c r="X21" s="39">
        <f t="shared" si="9"/>
        <v>0.36363636363636365</v>
      </c>
      <c r="Y21" s="40">
        <f t="shared" si="10"/>
        <v>8.2525000000000013</v>
      </c>
      <c r="Z21" s="29">
        <v>0</v>
      </c>
      <c r="AA21" s="29" t="s">
        <v>55</v>
      </c>
      <c r="AB21" s="41">
        <f t="shared" si="11"/>
        <v>-0.69</v>
      </c>
      <c r="AC21" s="42">
        <v>0.16501041666666666</v>
      </c>
      <c r="AD21" s="40">
        <f t="shared" si="12"/>
        <v>-2.5048581249999997</v>
      </c>
      <c r="AE21" s="40">
        <v>-5.8</v>
      </c>
      <c r="AF21" s="40">
        <v>-8.3569118181818176</v>
      </c>
      <c r="AG21" s="40">
        <v>0</v>
      </c>
    </row>
    <row r="22" spans="1:33" ht="15.75" customHeight="1" x14ac:dyDescent="0.2">
      <c r="A22" s="29" t="s">
        <v>52</v>
      </c>
      <c r="B22" s="29" t="s">
        <v>432</v>
      </c>
      <c r="C22" s="16">
        <f t="shared" si="4"/>
        <v>27.589999999999993</v>
      </c>
      <c r="D22" s="30">
        <v>12</v>
      </c>
      <c r="E22" s="30">
        <v>0</v>
      </c>
      <c r="F22" s="31">
        <v>331.07999999999993</v>
      </c>
      <c r="G22" s="31">
        <v>-35.390000000000008</v>
      </c>
      <c r="H22" s="32">
        <f t="shared" si="1"/>
        <v>0.10689259393500065</v>
      </c>
      <c r="I22" s="32">
        <f t="shared" si="2"/>
        <v>0.22173639507616938</v>
      </c>
      <c r="J22" s="33">
        <f t="shared" si="5"/>
        <v>73.41248568181814</v>
      </c>
      <c r="K22" s="33">
        <f t="shared" si="3"/>
        <v>6.117707140151512</v>
      </c>
      <c r="L22" s="30">
        <v>91</v>
      </c>
      <c r="M22" s="34">
        <f t="shared" si="6"/>
        <v>0.13186813186813187</v>
      </c>
      <c r="N22" s="30">
        <v>9</v>
      </c>
      <c r="O22" s="35">
        <f t="shared" ref="O22:P22" si="30">D22/7</f>
        <v>1.7142857142857142</v>
      </c>
      <c r="P22" s="35">
        <f t="shared" si="30"/>
        <v>0</v>
      </c>
      <c r="Q22" s="30">
        <f t="shared" si="8"/>
        <v>5</v>
      </c>
      <c r="R22" s="30"/>
      <c r="S22" s="36">
        <v>2.6857142857142802</v>
      </c>
      <c r="T22" s="29">
        <v>0</v>
      </c>
      <c r="U22" s="37" t="s">
        <v>33</v>
      </c>
      <c r="V22" s="38" t="s">
        <v>33</v>
      </c>
      <c r="W22" s="29">
        <v>5</v>
      </c>
      <c r="X22" s="39">
        <f t="shared" si="9"/>
        <v>0.41666666666666669</v>
      </c>
      <c r="Y22" s="40">
        <f t="shared" si="10"/>
        <v>5.8983333333333343</v>
      </c>
      <c r="Z22" s="29">
        <v>1</v>
      </c>
      <c r="AA22" s="29" t="s">
        <v>55</v>
      </c>
      <c r="AB22" s="41">
        <f t="shared" si="11"/>
        <v>-0.69</v>
      </c>
      <c r="AC22" s="42">
        <v>0.16501041666666666</v>
      </c>
      <c r="AD22" s="40">
        <f t="shared" si="12"/>
        <v>-2.7325724999999998</v>
      </c>
      <c r="AE22" s="40">
        <v>-5.8</v>
      </c>
      <c r="AF22" s="40">
        <v>-8.3569118181818176</v>
      </c>
      <c r="AG22" s="40">
        <v>0</v>
      </c>
    </row>
    <row r="23" spans="1:33" ht="15.75" customHeight="1" x14ac:dyDescent="0.2">
      <c r="A23" s="29" t="s">
        <v>53</v>
      </c>
      <c r="B23" s="29" t="s">
        <v>433</v>
      </c>
      <c r="C23" s="16">
        <f t="shared" si="4"/>
        <v>27.59</v>
      </c>
      <c r="D23" s="30">
        <v>7</v>
      </c>
      <c r="E23" s="30">
        <v>0</v>
      </c>
      <c r="F23" s="33">
        <v>193.13</v>
      </c>
      <c r="G23" s="31">
        <v>-5.26</v>
      </c>
      <c r="H23" s="32">
        <f t="shared" si="1"/>
        <v>2.7235540827421943E-2</v>
      </c>
      <c r="I23" s="32">
        <f t="shared" si="2"/>
        <v>0.30139344818374808</v>
      </c>
      <c r="J23" s="33">
        <f t="shared" si="5"/>
        <v>58.208116647727266</v>
      </c>
      <c r="K23" s="33">
        <f t="shared" si="3"/>
        <v>8.3154452353896087</v>
      </c>
      <c r="L23" s="30">
        <v>46</v>
      </c>
      <c r="M23" s="34">
        <f t="shared" si="6"/>
        <v>0.15217391304347827</v>
      </c>
      <c r="N23" s="30">
        <v>0</v>
      </c>
      <c r="O23" s="35">
        <f t="shared" ref="O23:P23" si="31">D23/7</f>
        <v>1</v>
      </c>
      <c r="P23" s="35">
        <f t="shared" si="31"/>
        <v>0</v>
      </c>
      <c r="Q23" s="30">
        <f t="shared" si="8"/>
        <v>0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1</v>
      </c>
      <c r="X23" s="39">
        <f t="shared" si="9"/>
        <v>0.14285714285714285</v>
      </c>
      <c r="Y23" s="40">
        <f t="shared" si="10"/>
        <v>5.26</v>
      </c>
      <c r="Z23" s="29">
        <v>0</v>
      </c>
      <c r="AA23" s="29" t="s">
        <v>55</v>
      </c>
      <c r="AB23" s="41">
        <f t="shared" si="11"/>
        <v>-0.69</v>
      </c>
      <c r="AC23" s="42">
        <v>0.16501041666666666</v>
      </c>
      <c r="AD23" s="40">
        <f t="shared" si="12"/>
        <v>-1.5940006249999998</v>
      </c>
      <c r="AE23" s="40">
        <v>-5.8</v>
      </c>
      <c r="AF23" s="40">
        <v>-8.3569118181818176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0.16501041666666666</v>
      </c>
      <c r="AD24" s="40">
        <f t="shared" si="12"/>
        <v>0</v>
      </c>
      <c r="AE24" s="40">
        <v>-5.8</v>
      </c>
      <c r="AF24" s="40">
        <v>-8.3569118181818176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-5.97</v>
      </c>
      <c r="H25" s="32" t="e">
        <f t="shared" si="1"/>
        <v>#DIV/0!</v>
      </c>
      <c r="I25" s="32" t="e">
        <f t="shared" si="2"/>
        <v>#DIV/0!</v>
      </c>
      <c r="J25" s="33">
        <f t="shared" si="5"/>
        <v>-5.97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46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2.9007633587786259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0.16501041666666666</v>
      </c>
      <c r="AD25" s="40">
        <f t="shared" si="12"/>
        <v>0</v>
      </c>
      <c r="AE25" s="40">
        <v>-5.8</v>
      </c>
      <c r="AF25" s="40">
        <v>-8.36</v>
      </c>
      <c r="AG25" s="40">
        <v>0</v>
      </c>
    </row>
    <row r="26" spans="1:33" ht="15.75" customHeight="1" x14ac:dyDescent="0.2">
      <c r="A26" s="15" t="s">
        <v>57</v>
      </c>
      <c r="B26" s="15" t="s">
        <v>80</v>
      </c>
      <c r="C26" s="16">
        <f t="shared" si="4"/>
        <v>27.59</v>
      </c>
      <c r="D26" s="17">
        <v>12</v>
      </c>
      <c r="E26" s="17">
        <v>0</v>
      </c>
      <c r="F26" s="18">
        <v>331.08</v>
      </c>
      <c r="G26" s="18">
        <v>-21.23</v>
      </c>
      <c r="H26" s="32">
        <f t="shared" si="1"/>
        <v>6.4123474688896953E-2</v>
      </c>
      <c r="I26" s="32">
        <f t="shared" si="2"/>
        <v>0.25798141138642705</v>
      </c>
      <c r="J26" s="33">
        <f t="shared" si="5"/>
        <v>85.412485681818268</v>
      </c>
      <c r="K26" s="33">
        <f t="shared" si="3"/>
        <v>7.1177071401515226</v>
      </c>
      <c r="L26" s="17">
        <v>75</v>
      </c>
      <c r="M26" s="34">
        <f t="shared" si="6"/>
        <v>0.16</v>
      </c>
      <c r="N26" s="17">
        <v>37</v>
      </c>
      <c r="O26" s="35">
        <f t="shared" ref="O26:P26" si="34">D26/7</f>
        <v>1.7142857142857142</v>
      </c>
      <c r="P26" s="35">
        <f t="shared" si="34"/>
        <v>0</v>
      </c>
      <c r="Q26" s="30">
        <f t="shared" si="8"/>
        <v>21</v>
      </c>
      <c r="R26" s="30"/>
      <c r="S26" s="22">
        <v>2.08</v>
      </c>
      <c r="T26" s="29">
        <v>0</v>
      </c>
      <c r="U26" s="37" t="s">
        <v>33</v>
      </c>
      <c r="V26" s="38" t="s">
        <v>33</v>
      </c>
      <c r="W26" s="15">
        <v>3</v>
      </c>
      <c r="X26" s="39">
        <f t="shared" si="9"/>
        <v>0.25</v>
      </c>
      <c r="Y26" s="40">
        <f t="shared" si="10"/>
        <v>5.3075000000000001</v>
      </c>
      <c r="Z26" s="15">
        <v>1</v>
      </c>
      <c r="AA26" s="29" t="s">
        <v>55</v>
      </c>
      <c r="AB26" s="41">
        <f t="shared" si="11"/>
        <v>-0.69</v>
      </c>
      <c r="AC26" s="42">
        <v>0.16501041666666666</v>
      </c>
      <c r="AD26" s="40">
        <f t="shared" si="12"/>
        <v>-2.7325724999999998</v>
      </c>
      <c r="AE26" s="26">
        <v>-5.98</v>
      </c>
      <c r="AF26" s="26">
        <v>-8.3569118181818105</v>
      </c>
      <c r="AG26" s="26">
        <v>0</v>
      </c>
    </row>
    <row r="27" spans="1:33" ht="15.75" customHeight="1" x14ac:dyDescent="0.2">
      <c r="A27" s="15" t="s">
        <v>58</v>
      </c>
      <c r="B27" s="15" t="s">
        <v>434</v>
      </c>
      <c r="C27" s="16">
        <f t="shared" si="4"/>
        <v>27.59</v>
      </c>
      <c r="D27" s="17">
        <v>2</v>
      </c>
      <c r="E27" s="17">
        <v>0</v>
      </c>
      <c r="F27" s="18">
        <v>55.18</v>
      </c>
      <c r="G27" s="18">
        <v>-31.96</v>
      </c>
      <c r="H27" s="32">
        <f t="shared" si="1"/>
        <v>0.57919536063791233</v>
      </c>
      <c r="I27" s="32">
        <f t="shared" si="2"/>
        <v>-0.25709047456258832</v>
      </c>
      <c r="J27" s="33">
        <f t="shared" si="5"/>
        <v>-14.186252386363623</v>
      </c>
      <c r="K27" s="33">
        <f t="shared" si="3"/>
        <v>-7.0931261931818117</v>
      </c>
      <c r="L27" s="17">
        <v>76</v>
      </c>
      <c r="M27" s="34">
        <f t="shared" si="6"/>
        <v>2.6315789473684209E-2</v>
      </c>
      <c r="N27" s="17">
        <v>45</v>
      </c>
      <c r="O27" s="35">
        <f t="shared" ref="O27:P27" si="35">D27/7</f>
        <v>0.2857142857142857</v>
      </c>
      <c r="P27" s="35">
        <f t="shared" si="35"/>
        <v>0</v>
      </c>
      <c r="Q27" s="30">
        <f t="shared" si="8"/>
        <v>157</v>
      </c>
      <c r="R27" s="30"/>
      <c r="S27" s="22">
        <v>2.666666666666667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0.16501041666666666</v>
      </c>
      <c r="AD27" s="40">
        <f t="shared" si="12"/>
        <v>-0.45542874999999994</v>
      </c>
      <c r="AE27" s="26">
        <v>-5.98</v>
      </c>
      <c r="AF27" s="26">
        <v>-8.3569118181818105</v>
      </c>
      <c r="AG27" s="26">
        <v>0</v>
      </c>
    </row>
    <row r="28" spans="1:33" ht="15.75" customHeight="1" x14ac:dyDescent="0.2">
      <c r="A28" s="15" t="s">
        <v>59</v>
      </c>
      <c r="B28" s="15" t="s">
        <v>80</v>
      </c>
      <c r="C28" s="16">
        <f t="shared" si="4"/>
        <v>27.59</v>
      </c>
      <c r="D28" s="17">
        <v>12</v>
      </c>
      <c r="E28" s="17">
        <v>0</v>
      </c>
      <c r="F28" s="18">
        <v>331.08</v>
      </c>
      <c r="G28" s="18">
        <v>-44.569999999999993</v>
      </c>
      <c r="H28" s="32">
        <f t="shared" si="1"/>
        <v>0.13462003141234746</v>
      </c>
      <c r="I28" s="32">
        <f t="shared" si="2"/>
        <v>0.1874848546629766</v>
      </c>
      <c r="J28" s="33">
        <f t="shared" si="5"/>
        <v>62.072485681818293</v>
      </c>
      <c r="K28" s="33">
        <f t="shared" si="3"/>
        <v>5.1727071401515241</v>
      </c>
      <c r="L28" s="17">
        <v>106</v>
      </c>
      <c r="M28" s="34">
        <f t="shared" si="6"/>
        <v>0.11320754716981132</v>
      </c>
      <c r="N28" s="17">
        <v>37</v>
      </c>
      <c r="O28" s="35">
        <f t="shared" ref="O28:P28" si="36">D28/7</f>
        <v>1.7142857142857142</v>
      </c>
      <c r="P28" s="35">
        <f t="shared" si="36"/>
        <v>0</v>
      </c>
      <c r="Q28" s="30">
        <f t="shared" si="8"/>
        <v>21</v>
      </c>
      <c r="R28" s="30"/>
      <c r="S28" s="22">
        <v>2.9268292682926829</v>
      </c>
      <c r="T28" s="29">
        <v>0</v>
      </c>
      <c r="U28" s="37" t="s">
        <v>33</v>
      </c>
      <c r="V28" s="38" t="s">
        <v>33</v>
      </c>
      <c r="W28" s="15">
        <v>9</v>
      </c>
      <c r="X28" s="39">
        <f t="shared" si="9"/>
        <v>0.75</v>
      </c>
      <c r="Y28" s="40">
        <f t="shared" si="10"/>
        <v>4.9522222222222219</v>
      </c>
      <c r="Z28" s="15">
        <v>0</v>
      </c>
      <c r="AA28" s="29" t="s">
        <v>55</v>
      </c>
      <c r="AB28" s="41">
        <f t="shared" si="11"/>
        <v>-0.69</v>
      </c>
      <c r="AC28" s="42">
        <v>0.16501041666666666</v>
      </c>
      <c r="AD28" s="40">
        <f t="shared" si="12"/>
        <v>-2.7325724999999998</v>
      </c>
      <c r="AE28" s="26">
        <v>-5.98</v>
      </c>
      <c r="AF28" s="26">
        <v>-8.3569118181818105</v>
      </c>
      <c r="AG28" s="26">
        <v>0</v>
      </c>
    </row>
    <row r="29" spans="1:33" ht="15.75" customHeight="1" x14ac:dyDescent="0.2">
      <c r="A29" s="29" t="s">
        <v>60</v>
      </c>
      <c r="B29" s="29" t="s">
        <v>435</v>
      </c>
      <c r="C29" s="16">
        <f t="shared" si="4"/>
        <v>27.59</v>
      </c>
      <c r="D29" s="30">
        <v>3</v>
      </c>
      <c r="E29" s="30">
        <v>0</v>
      </c>
      <c r="F29" s="33">
        <v>82.77</v>
      </c>
      <c r="G29" s="33">
        <v>-42.94</v>
      </c>
      <c r="H29" s="32">
        <f t="shared" si="1"/>
        <v>0.51878700012081669</v>
      </c>
      <c r="I29" s="32">
        <f t="shared" si="2"/>
        <v>-0.19668211404549268</v>
      </c>
      <c r="J29" s="33">
        <f t="shared" si="5"/>
        <v>-16.27937857954543</v>
      </c>
      <c r="K29" s="33">
        <f t="shared" si="3"/>
        <v>-5.426459526515143</v>
      </c>
      <c r="L29" s="30">
        <v>97</v>
      </c>
      <c r="M29" s="34">
        <f t="shared" si="6"/>
        <v>3.0927835051546393E-2</v>
      </c>
      <c r="N29" s="17">
        <v>32</v>
      </c>
      <c r="O29" s="35">
        <f t="shared" ref="O29:P29" si="37">D29/7</f>
        <v>0.42857142857142855</v>
      </c>
      <c r="P29" s="35">
        <f t="shared" si="37"/>
        <v>0</v>
      </c>
      <c r="Q29" s="30">
        <f t="shared" si="8"/>
        <v>74</v>
      </c>
      <c r="R29" s="30"/>
      <c r="S29" s="22">
        <v>3.7525773195876289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0.16501041666666666</v>
      </c>
      <c r="AD29" s="40">
        <f t="shared" si="12"/>
        <v>-0.68314312499999996</v>
      </c>
      <c r="AE29" s="40">
        <v>-5.98</v>
      </c>
      <c r="AF29" s="26">
        <v>-8.3569118181818105</v>
      </c>
      <c r="AG29" s="40">
        <v>0</v>
      </c>
    </row>
    <row r="30" spans="1:33" ht="15.75" customHeight="1" x14ac:dyDescent="0.2">
      <c r="A30" s="15" t="s">
        <v>61</v>
      </c>
      <c r="B30" s="15"/>
      <c r="C30" s="16">
        <f t="shared" si="4"/>
        <v>20.556153846153844</v>
      </c>
      <c r="D30" s="17">
        <v>13</v>
      </c>
      <c r="E30" s="17">
        <v>0</v>
      </c>
      <c r="F30" s="18">
        <v>267.22999999999996</v>
      </c>
      <c r="G30" s="18">
        <v>-13.34</v>
      </c>
      <c r="H30" s="32">
        <f t="shared" si="1"/>
        <v>4.9919544961269324E-2</v>
      </c>
      <c r="I30" s="32">
        <f t="shared" si="2"/>
        <v>9.8234924852187155E-2</v>
      </c>
      <c r="J30" s="33">
        <f t="shared" si="5"/>
        <v>26.251318968249969</v>
      </c>
      <c r="K30" s="33">
        <f t="shared" si="3"/>
        <v>2.0193322283269208</v>
      </c>
      <c r="L30" s="17">
        <v>75</v>
      </c>
      <c r="M30" s="34">
        <f t="shared" si="6"/>
        <v>0.17333333333333334</v>
      </c>
      <c r="N30" s="17">
        <v>21</v>
      </c>
      <c r="O30" s="35">
        <f t="shared" ref="O30:P30" si="38">D30/7</f>
        <v>1.8571428571428572</v>
      </c>
      <c r="P30" s="35">
        <f t="shared" si="38"/>
        <v>0</v>
      </c>
      <c r="Q30" s="30">
        <f t="shared" si="8"/>
        <v>11</v>
      </c>
      <c r="R30" s="30"/>
      <c r="S30" s="22">
        <v>2.1728395061728389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0.16501041666666666</v>
      </c>
      <c r="AD30" s="40">
        <f t="shared" si="12"/>
        <v>-2.9602868749999995</v>
      </c>
      <c r="AE30" s="26">
        <v>-5.98</v>
      </c>
      <c r="AF30" s="26">
        <v>-8.2195303197499996</v>
      </c>
      <c r="AG30" s="26">
        <v>0</v>
      </c>
    </row>
    <row r="31" spans="1:33" ht="15.75" customHeight="1" x14ac:dyDescent="0.2">
      <c r="A31" s="15" t="s">
        <v>62</v>
      </c>
      <c r="B31" s="15"/>
      <c r="C31" s="16">
        <f t="shared" si="4"/>
        <v>18.918947368421058</v>
      </c>
      <c r="D31" s="17">
        <v>19</v>
      </c>
      <c r="E31" s="17">
        <v>0</v>
      </c>
      <c r="F31" s="18">
        <v>359.46000000000009</v>
      </c>
      <c r="G31" s="43">
        <v>-0.76</v>
      </c>
      <c r="H31" s="32">
        <f t="shared" si="1"/>
        <v>2.114282534913481E-3</v>
      </c>
      <c r="I31" s="32">
        <f t="shared" si="2"/>
        <v>8.5303930339259038E-2</v>
      </c>
      <c r="J31" s="33">
        <f t="shared" si="5"/>
        <v>30.663350799750059</v>
      </c>
      <c r="K31" s="33">
        <f t="shared" si="3"/>
        <v>1.6138605684078979</v>
      </c>
      <c r="L31" s="17">
        <v>75</v>
      </c>
      <c r="M31" s="34">
        <f t="shared" si="6"/>
        <v>0.25333333333333335</v>
      </c>
      <c r="N31" s="17">
        <v>3</v>
      </c>
      <c r="O31" s="35">
        <f t="shared" ref="O31:P31" si="39">D31/7</f>
        <v>2.7142857142857144</v>
      </c>
      <c r="P31" s="35">
        <f t="shared" si="39"/>
        <v>0</v>
      </c>
      <c r="Q31" s="30">
        <f t="shared" si="8"/>
        <v>1</v>
      </c>
      <c r="R31" s="30"/>
      <c r="S31" s="22">
        <v>3.1596638655462099</v>
      </c>
      <c r="T31" s="15" t="s">
        <v>33</v>
      </c>
      <c r="U31" s="23" t="s">
        <v>33</v>
      </c>
      <c r="V31" s="1" t="s">
        <v>73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0.16501041666666666</v>
      </c>
      <c r="AD31" s="40">
        <f t="shared" si="12"/>
        <v>-4.3265731249999995</v>
      </c>
      <c r="AE31" s="44">
        <v>-5.98</v>
      </c>
      <c r="AF31" s="44">
        <v>-8.2195303197499996</v>
      </c>
      <c r="AG31" s="26">
        <v>0</v>
      </c>
    </row>
    <row r="32" spans="1:33" ht="15.75" customHeight="1" x14ac:dyDescent="0.2">
      <c r="A32" s="15" t="s">
        <v>63</v>
      </c>
      <c r="B32" s="15"/>
      <c r="C32" s="16">
        <f t="shared" si="4"/>
        <v>19.97</v>
      </c>
      <c r="D32" s="17">
        <v>1</v>
      </c>
      <c r="E32" s="17">
        <v>0</v>
      </c>
      <c r="F32" s="18">
        <v>19.97</v>
      </c>
      <c r="G32" s="18">
        <v>0</v>
      </c>
      <c r="H32" s="32">
        <f t="shared" si="1"/>
        <v>0</v>
      </c>
      <c r="I32" s="32">
        <f t="shared" si="2"/>
        <v>0.12755409640711063</v>
      </c>
      <c r="J32" s="33">
        <f t="shared" si="5"/>
        <v>2.5472553052499989</v>
      </c>
      <c r="K32" s="33">
        <f t="shared" si="3"/>
        <v>2.5472553052499989</v>
      </c>
      <c r="L32" s="17">
        <v>7</v>
      </c>
      <c r="M32" s="34">
        <f t="shared" si="6"/>
        <v>0.14285714285714285</v>
      </c>
      <c r="N32" s="17">
        <v>1</v>
      </c>
      <c r="O32" s="35">
        <f t="shared" ref="O32:P32" si="40">D32/7</f>
        <v>0.14285714285714285</v>
      </c>
      <c r="P32" s="35">
        <f t="shared" si="40"/>
        <v>0</v>
      </c>
      <c r="Q32" s="30">
        <f t="shared" si="8"/>
        <v>7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4.75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0.16501041666666666</v>
      </c>
      <c r="AD32" s="40">
        <f t="shared" si="12"/>
        <v>-0.22771437499999997</v>
      </c>
      <c r="AE32" s="26">
        <v>-5.98</v>
      </c>
      <c r="AF32" s="26">
        <v>-8.2195303197499996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</row>
    <row r="73" spans="1:33" ht="15.75" customHeight="1" x14ac:dyDescent="0.2"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</row>
    <row r="74" spans="1:33" ht="15.75" customHeight="1" x14ac:dyDescent="0.2"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</row>
    <row r="75" spans="1:33" ht="15.75" customHeight="1" x14ac:dyDescent="0.2"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</row>
    <row r="76" spans="1:33" ht="15.75" customHeight="1" x14ac:dyDescent="0.2"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</row>
    <row r="77" spans="1:33" ht="15.75" customHeight="1" x14ac:dyDescent="0.2"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</row>
    <row r="78" spans="1:33" ht="15.75" customHeight="1" x14ac:dyDescent="0.2"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</row>
    <row r="79" spans="1:33" ht="15.75" customHeight="1" x14ac:dyDescent="0.2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</row>
    <row r="80" spans="1:33" ht="15.75" customHeight="1" x14ac:dyDescent="0.2"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</row>
    <row r="81" spans="3:19" ht="15.75" customHeight="1" x14ac:dyDescent="0.2"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</row>
    <row r="82" spans="3:19" ht="15.75" customHeight="1" x14ac:dyDescent="0.2"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</row>
    <row r="83" spans="3:19" ht="15.75" customHeight="1" x14ac:dyDescent="0.2"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</row>
    <row r="84" spans="3:19" ht="15.75" customHeight="1" x14ac:dyDescent="0.2"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</row>
    <row r="85" spans="3:19" ht="15.75" customHeight="1" x14ac:dyDescent="0.2"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</row>
    <row r="86" spans="3:19" ht="15.75" customHeight="1" x14ac:dyDescent="0.2"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</row>
    <row r="87" spans="3:19" ht="15.75" customHeight="1" x14ac:dyDescent="0.2"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</row>
    <row r="88" spans="3:19" ht="15.75" customHeight="1" x14ac:dyDescent="0.2"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</row>
    <row r="89" spans="3:19" ht="15.75" customHeight="1" x14ac:dyDescent="0.2"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</row>
    <row r="90" spans="3:19" ht="15.75" customHeight="1" x14ac:dyDescent="0.2"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</row>
    <row r="91" spans="3:19" ht="15.75" customHeight="1" x14ac:dyDescent="0.2"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</row>
    <row r="92" spans="3:19" ht="15.75" customHeight="1" x14ac:dyDescent="0.2"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</row>
    <row r="93" spans="3:19" ht="15.75" customHeight="1" x14ac:dyDescent="0.2"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</row>
    <row r="94" spans="3:19" ht="15.75" customHeight="1" x14ac:dyDescent="0.2"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</row>
    <row r="95" spans="3:19" ht="15.75" customHeight="1" x14ac:dyDescent="0.2"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</row>
    <row r="96" spans="3:19" ht="15.75" customHeight="1" x14ac:dyDescent="0.2"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</row>
    <row r="97" spans="3:19" ht="15.75" customHeight="1" x14ac:dyDescent="0.2"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</row>
    <row r="98" spans="3:19" ht="15.75" customHeight="1" x14ac:dyDescent="0.2"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</row>
    <row r="99" spans="3:19" ht="15.75" customHeight="1" x14ac:dyDescent="0.2"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</row>
    <row r="100" spans="3:19" ht="15.75" customHeight="1" x14ac:dyDescent="0.2"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</row>
    <row r="101" spans="3:19" ht="15.75" customHeight="1" x14ac:dyDescent="0.2"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</row>
    <row r="102" spans="3:19" ht="15.75" customHeight="1" x14ac:dyDescent="0.2"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</row>
    <row r="103" spans="3:19" ht="15.75" customHeight="1" x14ac:dyDescent="0.2"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</row>
    <row r="104" spans="3:19" ht="15.75" customHeight="1" x14ac:dyDescent="0.2"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</row>
    <row r="105" spans="3:19" ht="15.75" customHeight="1" x14ac:dyDescent="0.2"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</row>
    <row r="106" spans="3:19" ht="15.75" customHeight="1" x14ac:dyDescent="0.2"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</row>
    <row r="107" spans="3:19" ht="15.75" customHeight="1" x14ac:dyDescent="0.2"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</row>
    <row r="108" spans="3:19" ht="15.75" customHeight="1" x14ac:dyDescent="0.2"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</row>
    <row r="109" spans="3:19" ht="15.75" customHeight="1" x14ac:dyDescent="0.2"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</row>
    <row r="110" spans="3:19" ht="15.75" customHeight="1" x14ac:dyDescent="0.2"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</row>
    <row r="111" spans="3:19" ht="15.75" customHeight="1" x14ac:dyDescent="0.2"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</row>
    <row r="112" spans="3:19" ht="15.75" customHeight="1" x14ac:dyDescent="0.2"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</row>
    <row r="113" spans="3:19" ht="15.75" customHeight="1" x14ac:dyDescent="0.2"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</row>
    <row r="114" spans="3:19" ht="15.75" customHeight="1" x14ac:dyDescent="0.2"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</row>
    <row r="115" spans="3:19" ht="15.75" customHeight="1" x14ac:dyDescent="0.2"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</row>
    <row r="116" spans="3:19" ht="15.75" customHeight="1" x14ac:dyDescent="0.2"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</row>
    <row r="117" spans="3:19" ht="15.75" customHeight="1" x14ac:dyDescent="0.2"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</row>
    <row r="118" spans="3:19" ht="15.75" customHeight="1" x14ac:dyDescent="0.2"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</row>
    <row r="119" spans="3:19" ht="15.75" customHeight="1" x14ac:dyDescent="0.2"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</row>
    <row r="120" spans="3:19" ht="15.75" customHeight="1" x14ac:dyDescent="0.2"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</row>
    <row r="121" spans="3:19" ht="15.75" customHeight="1" x14ac:dyDescent="0.2"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</row>
    <row r="122" spans="3:19" ht="15.75" customHeight="1" x14ac:dyDescent="0.2"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</row>
    <row r="123" spans="3:19" ht="15.75" customHeight="1" x14ac:dyDescent="0.2"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</row>
    <row r="124" spans="3:19" ht="15.75" customHeight="1" x14ac:dyDescent="0.2"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</row>
    <row r="125" spans="3:19" ht="15.75" customHeight="1" x14ac:dyDescent="0.2"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</row>
    <row r="126" spans="3:19" ht="15.75" customHeight="1" x14ac:dyDescent="0.2"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</row>
    <row r="127" spans="3:19" ht="15.75" customHeight="1" x14ac:dyDescent="0.2"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</row>
    <row r="128" spans="3:19" ht="15.75" customHeight="1" x14ac:dyDescent="0.2"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</row>
    <row r="129" spans="3:19" ht="15.75" customHeight="1" x14ac:dyDescent="0.2"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</row>
    <row r="130" spans="3:19" ht="15.75" customHeight="1" x14ac:dyDescent="0.2"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</row>
    <row r="131" spans="3:19" ht="15.75" customHeight="1" x14ac:dyDescent="0.2"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</row>
    <row r="132" spans="3:19" ht="15.75" customHeight="1" x14ac:dyDescent="0.2"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</row>
    <row r="133" spans="3:19" ht="15.75" customHeight="1" x14ac:dyDescent="0.2"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</row>
    <row r="134" spans="3:19" ht="15.75" customHeight="1" x14ac:dyDescent="0.2"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</row>
    <row r="135" spans="3:19" ht="15.75" customHeight="1" x14ac:dyDescent="0.2"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</row>
    <row r="136" spans="3:19" ht="15.75" customHeight="1" x14ac:dyDescent="0.2"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</row>
    <row r="137" spans="3:19" ht="15.75" customHeight="1" x14ac:dyDescent="0.2"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</row>
    <row r="138" spans="3:19" ht="15.75" customHeight="1" x14ac:dyDescent="0.2"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</row>
    <row r="139" spans="3:19" ht="15.75" customHeight="1" x14ac:dyDescent="0.2"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</row>
    <row r="140" spans="3:19" ht="15.75" customHeight="1" x14ac:dyDescent="0.2"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</row>
    <row r="141" spans="3:19" ht="15.75" customHeight="1" x14ac:dyDescent="0.2"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</row>
    <row r="142" spans="3:19" ht="15.75" customHeight="1" x14ac:dyDescent="0.2"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</row>
    <row r="143" spans="3:19" ht="15.75" customHeight="1" x14ac:dyDescent="0.2"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</row>
    <row r="144" spans="3:19" ht="15.75" customHeight="1" x14ac:dyDescent="0.2"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</row>
    <row r="145" spans="3:19" ht="15.75" customHeight="1" x14ac:dyDescent="0.2"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</row>
    <row r="146" spans="3:19" ht="15.75" customHeight="1" x14ac:dyDescent="0.2"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</row>
    <row r="147" spans="3:19" ht="15.75" customHeight="1" x14ac:dyDescent="0.2"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</row>
    <row r="148" spans="3:19" ht="15.75" customHeight="1" x14ac:dyDescent="0.2"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</row>
    <row r="149" spans="3:19" ht="15.75" customHeight="1" x14ac:dyDescent="0.2"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</row>
    <row r="150" spans="3:19" ht="15.75" customHeight="1" x14ac:dyDescent="0.2"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</row>
    <row r="151" spans="3:19" ht="15.75" customHeight="1" x14ac:dyDescent="0.2"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</row>
    <row r="152" spans="3:19" ht="15.75" customHeight="1" x14ac:dyDescent="0.2"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</row>
    <row r="153" spans="3:19" ht="15.75" customHeight="1" x14ac:dyDescent="0.2"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</row>
    <row r="154" spans="3:19" ht="15.75" customHeight="1" x14ac:dyDescent="0.2"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</row>
    <row r="155" spans="3:19" ht="15.75" customHeight="1" x14ac:dyDescent="0.2"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</row>
    <row r="156" spans="3:19" ht="15.75" customHeight="1" x14ac:dyDescent="0.2"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</row>
    <row r="157" spans="3:19" ht="15.75" customHeight="1" x14ac:dyDescent="0.2"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</row>
    <row r="158" spans="3:19" ht="15.75" customHeight="1" x14ac:dyDescent="0.2"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</row>
    <row r="159" spans="3:19" ht="15.75" customHeight="1" x14ac:dyDescent="0.2"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</row>
    <row r="160" spans="3:19" ht="15.75" customHeight="1" x14ac:dyDescent="0.2"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</row>
    <row r="161" spans="3:19" ht="15.75" customHeight="1" x14ac:dyDescent="0.2"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</row>
    <row r="162" spans="3:19" ht="15.75" customHeight="1" x14ac:dyDescent="0.2"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</row>
    <row r="163" spans="3:19" ht="15.75" customHeight="1" x14ac:dyDescent="0.2"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</row>
    <row r="164" spans="3:19" ht="15.75" customHeight="1" x14ac:dyDescent="0.2"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</row>
    <row r="165" spans="3:19" ht="15.75" customHeight="1" x14ac:dyDescent="0.2"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</row>
    <row r="166" spans="3:19" ht="15.75" customHeight="1" x14ac:dyDescent="0.2"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</row>
    <row r="167" spans="3:19" ht="15.75" customHeight="1" x14ac:dyDescent="0.2"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</row>
    <row r="168" spans="3:19" ht="15.75" customHeight="1" x14ac:dyDescent="0.2"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</row>
    <row r="169" spans="3:19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3:19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3:19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3:19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3:19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3:19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3:19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3:19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6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Info!B1:BJ5000""),3,FALSE),"""")"),"Woodworking Chisel Set, 4 Piece - Wood Hand Tools for Carving and Carpentry - Includes 4 Chisels and Carry Pouch")</f>
        <v>Woodworking Chisel Set, 4 Piece - Wood Hand Tools for Carving and Carpentry - Includes 4 Chisels and Carry Pouch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8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Info!B1:BJ5000""),2,FALSE),"""")"),"B081K576X9")</f>
        <v>B081K576X9</v>
      </c>
      <c r="B2" s="3" t="s">
        <v>436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53.25" customHeight="1" x14ac:dyDescent="0.2">
      <c r="A3" s="56" t="s">
        <v>31</v>
      </c>
      <c r="B3" s="57"/>
      <c r="C3" s="4">
        <f>((AE32+AF32)/0.85)*-1</f>
        <v>10.467088235294117</v>
      </c>
      <c r="D3" s="5">
        <f>SUM(D4:D99692)</f>
        <v>35</v>
      </c>
      <c r="E3" s="5"/>
      <c r="F3" s="6">
        <f t="shared" ref="F3:G3" si="0">SUM(F4:F99692)</f>
        <v>485.62000000000012</v>
      </c>
      <c r="G3" s="6">
        <f t="shared" si="0"/>
        <v>-65.63</v>
      </c>
      <c r="H3" s="7">
        <f t="shared" ref="H3:H32" si="1">G3/F3*-1</f>
        <v>0.13514682261850824</v>
      </c>
      <c r="I3" s="8">
        <f t="shared" ref="I3:I32" si="2">J3/F3</f>
        <v>6.1820062337579862E-2</v>
      </c>
      <c r="J3" s="6">
        <f>SUM(J4:J99692)</f>
        <v>30.021058672375538</v>
      </c>
      <c r="K3" s="6">
        <f t="shared" ref="K3:K32" si="3">J3/D3</f>
        <v>0.85774453349644397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1.5 - April
1.5 - May
1.5 - June
1.5 - July
4 - Aug
4 - Sept
4 - Oct
5.5 - Nov
5.5 - Dec
2 - Jan
1.5 - Feb")</f>
        <v>1.5 - March
1.5 - April
1.5 - May
1.5 - June
1.5 - July
4 - Aug
4 - Sept
4 - Oct
5.5 - Nov
5.5 - Dec
2 -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7</v>
      </c>
      <c r="X3" s="7">
        <f>W3/D3</f>
        <v>0.2</v>
      </c>
      <c r="Y3" s="6"/>
      <c r="Z3" s="5"/>
      <c r="AA3" s="5"/>
      <c r="AB3" s="5"/>
      <c r="AC3" s="5"/>
      <c r="AD3" s="6">
        <f>SUM(AD4:AD99692)</f>
        <v>-2.5275663276245655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Info!B2:BZ3000""),37,FALSE)),"""")*-1"),-3.997025)</f>
        <v>-3.9970249999999998</v>
      </c>
      <c r="AG3" s="6">
        <f>SUM(AG4:AG99692)</f>
        <v>0</v>
      </c>
    </row>
    <row r="4" spans="1:33" ht="15.75" customHeight="1" x14ac:dyDescent="0.2">
      <c r="A4" s="15" t="s">
        <v>32</v>
      </c>
      <c r="B4" s="15"/>
      <c r="C4" s="16">
        <f t="shared" ref="C4:C32" si="4">IFERROR(F4/D4," - ")</f>
        <v>18.989999999999998</v>
      </c>
      <c r="D4" s="17">
        <v>4</v>
      </c>
      <c r="E4" s="17">
        <v>0</v>
      </c>
      <c r="F4" s="18">
        <v>75.959999999999994</v>
      </c>
      <c r="G4" s="18">
        <v>-0.13</v>
      </c>
      <c r="H4" s="19">
        <f t="shared" si="1"/>
        <v>1.711427066877304E-3</v>
      </c>
      <c r="I4" s="19">
        <f t="shared" si="2"/>
        <v>0.37115646182201145</v>
      </c>
      <c r="J4" s="18">
        <f t="shared" ref="J4:J32" si="5">F4*0.85+G4+AF4*D4+D4*AE4+AG4+AD4</f>
        <v>28.193044839999988</v>
      </c>
      <c r="K4" s="18">
        <f t="shared" si="3"/>
        <v>7.0482612099999971</v>
      </c>
      <c r="L4" s="17">
        <v>19</v>
      </c>
      <c r="M4" s="20">
        <f t="shared" ref="M4:M32" si="6">IFERROR(D4/L4,"-")</f>
        <v>0.21052631578947367</v>
      </c>
      <c r="N4" s="17">
        <v>33</v>
      </c>
      <c r="O4" s="21">
        <f t="shared" ref="O4:P4" si="7">D4/7</f>
        <v>0.5714285714285714</v>
      </c>
      <c r="P4" s="21">
        <f t="shared" si="7"/>
        <v>0</v>
      </c>
      <c r="Q4" s="17">
        <f t="shared" ref="Q4:Q32" si="8">ROUNDDOWN(N4/(O4+P4),0)</f>
        <v>57</v>
      </c>
      <c r="R4" s="17"/>
      <c r="S4" s="22">
        <v>1.58762886597938</v>
      </c>
      <c r="T4" s="15">
        <v>1000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55</v>
      </c>
      <c r="AB4" s="27">
        <f t="shared" ref="AB4:AB32" si="11">IF(OR(AA4="UsLargeStandardSize",AA4="UsSmallStandardSize"),-0.69,-0.48)</f>
        <v>-0.69</v>
      </c>
      <c r="AC4" s="28">
        <v>5.2328833333333338E-2</v>
      </c>
      <c r="AD4" s="26">
        <f t="shared" ref="AD4:AD32" si="12">IFERROR(AB4*AC4*D4*2,0)</f>
        <v>-0.28885516</v>
      </c>
      <c r="AE4" s="26">
        <v>-4.9000000000000004</v>
      </c>
      <c r="AF4" s="26">
        <v>-4.0885249999999997</v>
      </c>
      <c r="AG4" s="26">
        <v>0</v>
      </c>
    </row>
    <row r="5" spans="1:33" ht="15.75" customHeight="1" x14ac:dyDescent="0.2">
      <c r="A5" s="29" t="s">
        <v>34</v>
      </c>
      <c r="B5" s="29" t="s">
        <v>437</v>
      </c>
      <c r="C5" s="16">
        <f t="shared" si="4"/>
        <v>16.96</v>
      </c>
      <c r="D5" s="30">
        <v>1</v>
      </c>
      <c r="E5" s="30">
        <v>0</v>
      </c>
      <c r="F5" s="31">
        <v>16.96</v>
      </c>
      <c r="G5" s="31">
        <v>-0.19</v>
      </c>
      <c r="H5" s="32">
        <f t="shared" si="1"/>
        <v>1.1202830188679245E-2</v>
      </c>
      <c r="I5" s="32">
        <f t="shared" si="2"/>
        <v>0.30455056205043846</v>
      </c>
      <c r="J5" s="33">
        <f t="shared" si="5"/>
        <v>5.1651775323754361</v>
      </c>
      <c r="K5" s="33">
        <f t="shared" si="3"/>
        <v>5.1651775323754361</v>
      </c>
      <c r="L5" s="30">
        <v>23</v>
      </c>
      <c r="M5" s="34">
        <f t="shared" si="6"/>
        <v>4.3478260869565216E-2</v>
      </c>
      <c r="N5" s="30">
        <v>30</v>
      </c>
      <c r="O5" s="35">
        <f t="shared" ref="O5:P5" si="13">D5/7</f>
        <v>0.14285714285714285</v>
      </c>
      <c r="P5" s="35">
        <f t="shared" si="13"/>
        <v>0</v>
      </c>
      <c r="Q5" s="30">
        <f t="shared" si="8"/>
        <v>210</v>
      </c>
      <c r="R5" s="30"/>
      <c r="S5" s="36">
        <v>1.64539007092198</v>
      </c>
      <c r="T5" s="29">
        <v>1000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55</v>
      </c>
      <c r="AB5" s="41">
        <f t="shared" si="11"/>
        <v>-0.69</v>
      </c>
      <c r="AC5" s="42">
        <v>5.238946929316339E-2</v>
      </c>
      <c r="AD5" s="40">
        <f t="shared" si="12"/>
        <v>-7.2297467624565473E-2</v>
      </c>
      <c r="AE5" s="40">
        <v>-4.9000000000000004</v>
      </c>
      <c r="AF5" s="40">
        <v>-4.0885249999999997</v>
      </c>
      <c r="AG5" s="40">
        <v>0</v>
      </c>
    </row>
    <row r="6" spans="1:33" ht="15.75" customHeight="1" x14ac:dyDescent="0.2">
      <c r="A6" s="29" t="s">
        <v>35</v>
      </c>
      <c r="B6" s="29" t="s">
        <v>71</v>
      </c>
      <c r="C6" s="16">
        <f t="shared" si="4"/>
        <v>13.093448275862075</v>
      </c>
      <c r="D6" s="30">
        <v>29</v>
      </c>
      <c r="E6" s="30">
        <v>0</v>
      </c>
      <c r="F6" s="31">
        <v>379.71000000000015</v>
      </c>
      <c r="G6" s="31">
        <v>-50</v>
      </c>
      <c r="H6" s="32">
        <f t="shared" si="1"/>
        <v>0.13167943957230513</v>
      </c>
      <c r="I6" s="32">
        <f t="shared" si="2"/>
        <v>2.6315016960312108E-2</v>
      </c>
      <c r="J6" s="33">
        <f t="shared" si="5"/>
        <v>9.9920750900001138</v>
      </c>
      <c r="K6" s="33">
        <f t="shared" si="3"/>
        <v>0.3445543134482798</v>
      </c>
      <c r="L6" s="30">
        <v>87</v>
      </c>
      <c r="M6" s="34">
        <f t="shared" si="6"/>
        <v>0.33333333333333331</v>
      </c>
      <c r="N6" s="30">
        <v>7</v>
      </c>
      <c r="O6" s="35">
        <f t="shared" ref="O6:P6" si="14">D6/7</f>
        <v>4.1428571428571432</v>
      </c>
      <c r="P6" s="35">
        <f t="shared" si="14"/>
        <v>0</v>
      </c>
      <c r="Q6" s="30">
        <f t="shared" si="8"/>
        <v>1</v>
      </c>
      <c r="R6" s="30"/>
      <c r="S6" s="36">
        <v>1.8513323983169701</v>
      </c>
      <c r="T6" s="29">
        <v>1000</v>
      </c>
      <c r="U6" s="37" t="s">
        <v>33</v>
      </c>
      <c r="V6" s="38" t="s">
        <v>36</v>
      </c>
      <c r="W6" s="29">
        <v>7</v>
      </c>
      <c r="X6" s="39">
        <f t="shared" si="9"/>
        <v>0.2413793103448276</v>
      </c>
      <c r="Y6" s="40">
        <f t="shared" si="10"/>
        <v>7.1428571428571432</v>
      </c>
      <c r="Z6" s="29">
        <v>0</v>
      </c>
      <c r="AA6" s="29" t="s">
        <v>55</v>
      </c>
      <c r="AB6" s="41">
        <f t="shared" si="11"/>
        <v>-0.69</v>
      </c>
      <c r="AC6" s="42">
        <v>5.2328833333333338E-2</v>
      </c>
      <c r="AD6" s="40">
        <f t="shared" si="12"/>
        <v>-2.0941999099999999</v>
      </c>
      <c r="AE6" s="40">
        <v>-4.9000000000000004</v>
      </c>
      <c r="AF6" s="40">
        <v>-4.0885249999999997</v>
      </c>
      <c r="AG6" s="40">
        <v>0</v>
      </c>
    </row>
    <row r="7" spans="1:33" ht="15.75" customHeight="1" x14ac:dyDescent="0.2">
      <c r="A7" s="29" t="s">
        <v>37</v>
      </c>
      <c r="B7" s="29" t="s">
        <v>438</v>
      </c>
      <c r="C7" s="16">
        <f t="shared" si="4"/>
        <v>12.99</v>
      </c>
      <c r="D7" s="30">
        <v>1</v>
      </c>
      <c r="E7" s="30">
        <v>0</v>
      </c>
      <c r="F7" s="31">
        <v>12.99</v>
      </c>
      <c r="G7" s="31">
        <v>-15.31</v>
      </c>
      <c r="H7" s="32">
        <f t="shared" si="1"/>
        <v>1.178598922247883</v>
      </c>
      <c r="I7" s="32">
        <f t="shared" si="2"/>
        <v>-1.0261153802925327</v>
      </c>
      <c r="J7" s="33">
        <f t="shared" si="5"/>
        <v>-13.32923879</v>
      </c>
      <c r="K7" s="33">
        <f t="shared" si="3"/>
        <v>-13.32923879</v>
      </c>
      <c r="L7" s="30">
        <v>39</v>
      </c>
      <c r="M7" s="34">
        <f t="shared" si="6"/>
        <v>2.564102564102564E-2</v>
      </c>
      <c r="N7" s="30">
        <v>0</v>
      </c>
      <c r="O7" s="35">
        <f t="shared" ref="O7:P7" si="15">D7/7</f>
        <v>0.14285714285714285</v>
      </c>
      <c r="P7" s="35">
        <f t="shared" si="15"/>
        <v>0</v>
      </c>
      <c r="Q7" s="30">
        <f t="shared" si="8"/>
        <v>0</v>
      </c>
      <c r="R7" s="30"/>
      <c r="S7" s="36" t="e">
        <v>#N/A</v>
      </c>
      <c r="T7" s="29">
        <v>1000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55</v>
      </c>
      <c r="AB7" s="41">
        <f t="shared" si="11"/>
        <v>-0.69</v>
      </c>
      <c r="AC7" s="42">
        <v>5.2328833333333338E-2</v>
      </c>
      <c r="AD7" s="40">
        <f t="shared" si="12"/>
        <v>-7.221379E-2</v>
      </c>
      <c r="AE7" s="40">
        <v>-4.9000000000000004</v>
      </c>
      <c r="AF7" s="40">
        <v>-4.0885249999999997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1000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-4.09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1000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-4.0885249999999997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1000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-4.0885249999999997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1000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-4.0885249999999997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1000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-4.0885249999999997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1000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-4.0885249999999997</v>
      </c>
      <c r="AG13" s="40">
        <v>0</v>
      </c>
    </row>
    <row r="14" spans="1:33" ht="1.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1000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-4.0885249999999997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1000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-4.0885249999999997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1000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-4.0885249999999997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1000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-3.9970249999999998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1000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-3.9970249999999998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1000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-3.9970249999999998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1000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-3.9970249999999998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1000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-3.9970249999999998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1000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-3.9970249999999998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1000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-3.9970249999999998</v>
      </c>
      <c r="AG23" s="40">
        <v>0</v>
      </c>
    </row>
    <row r="24" spans="1:33" ht="15.75" customHeight="1" x14ac:dyDescent="0.2">
      <c r="A24" s="29" t="s">
        <v>54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1000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5.2328833333333338E-2</v>
      </c>
      <c r="AD24" s="40">
        <f t="shared" si="12"/>
        <v>0</v>
      </c>
      <c r="AE24" s="40">
        <v>-4.9000000000000004</v>
      </c>
      <c r="AF24" s="40">
        <v>-3.9970249999999998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1000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5.2328833333333338E-2</v>
      </c>
      <c r="AD25" s="40">
        <f t="shared" si="12"/>
        <v>0</v>
      </c>
      <c r="AE25" s="40">
        <v>-4.9000000000000004</v>
      </c>
      <c r="AF25" s="40">
        <v>-4</v>
      </c>
      <c r="AG25" s="40">
        <v>0</v>
      </c>
    </row>
    <row r="26" spans="1:33" ht="15.75" customHeight="1" x14ac:dyDescent="0.2">
      <c r="A26" s="15" t="s">
        <v>57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1000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5.2328833333333338E-2</v>
      </c>
      <c r="AD26" s="40">
        <f t="shared" si="12"/>
        <v>0</v>
      </c>
      <c r="AE26" s="26">
        <v>-4.9000000000000004</v>
      </c>
      <c r="AF26" s="26">
        <v>-3.9970249999999998</v>
      </c>
      <c r="AG26" s="26">
        <v>0</v>
      </c>
    </row>
    <row r="27" spans="1:33" ht="15.75" customHeight="1" x14ac:dyDescent="0.2">
      <c r="A27" s="15" t="s">
        <v>58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1000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5.2328833333333338E-2</v>
      </c>
      <c r="AD27" s="40">
        <f t="shared" si="12"/>
        <v>0</v>
      </c>
      <c r="AE27" s="26">
        <v>-4.9000000000000004</v>
      </c>
      <c r="AF27" s="26">
        <v>-3.9970249999999998</v>
      </c>
      <c r="AG27" s="26">
        <v>0</v>
      </c>
    </row>
    <row r="28" spans="1:33" ht="15.75" customHeight="1" x14ac:dyDescent="0.2">
      <c r="A28" s="15" t="s">
        <v>59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>
        <v>1000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5.2328833333333338E-2</v>
      </c>
      <c r="AD28" s="40">
        <f t="shared" si="12"/>
        <v>0</v>
      </c>
      <c r="AE28" s="26">
        <v>-4.9000000000000004</v>
      </c>
      <c r="AF28" s="26">
        <v>-5.2811839499999902</v>
      </c>
      <c r="AG28" s="26">
        <v>0</v>
      </c>
    </row>
    <row r="29" spans="1:33" ht="15.75" customHeight="1" x14ac:dyDescent="0.2">
      <c r="A29" s="29" t="s">
        <v>60</v>
      </c>
      <c r="B29" s="29"/>
      <c r="C29" s="16" t="str">
        <f t="shared" si="4"/>
        <v xml:space="preserve"> - </v>
      </c>
      <c r="D29" s="30">
        <v>0</v>
      </c>
      <c r="E29" s="30">
        <v>0</v>
      </c>
      <c r="F29" s="33">
        <v>0</v>
      </c>
      <c r="G29" s="33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30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>
        <v>1000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5.2328833333333338E-2</v>
      </c>
      <c r="AD29" s="40">
        <f t="shared" si="12"/>
        <v>0</v>
      </c>
      <c r="AE29" s="40">
        <v>-4.9000000000000004</v>
      </c>
      <c r="AF29" s="26">
        <v>-5.2811839499999902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1000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5.2328833333333338E-2</v>
      </c>
      <c r="AD30" s="40">
        <f t="shared" si="12"/>
        <v>0</v>
      </c>
      <c r="AE30" s="26">
        <v>-4.9000000000000004</v>
      </c>
      <c r="AF30" s="26">
        <v>-3.9970249999999998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1000</v>
      </c>
      <c r="U31" s="23" t="s">
        <v>33</v>
      </c>
      <c r="V31" s="1" t="s">
        <v>439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5.2328833333333338E-2</v>
      </c>
      <c r="AD31" s="40">
        <f t="shared" si="12"/>
        <v>0</v>
      </c>
      <c r="AE31" s="44">
        <v>-4.9000000000000004</v>
      </c>
      <c r="AF31" s="44">
        <v>-3.9970249999999998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>
        <f ca="1">IFERROR(__xludf.DUMMYFUNCTION("IFERROR(VLOOKUP($B$2,IMPORTRANGE(""https://docs.google.com/spreadsheets/d/1KiWZV1ko8G7lnRucBRBd29jj3Be6ltMfljMDqzOkQmI/edit#gid=1381463014"",""Lookup!A:D""),4,FALSE),"""")"),1000)</f>
        <v>1000</v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1000 At Factory 50-75 days from Earliest Arrival")</f>
        <v>No Transit, But 1000 At Factory 50-75 days from Earliest Arrival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5.2328833333333338E-2</v>
      </c>
      <c r="AD32" s="40">
        <f t="shared" si="12"/>
        <v>0</v>
      </c>
      <c r="AE32" s="26">
        <v>-4.9000000000000004</v>
      </c>
      <c r="AF32" s="26">
        <v>-3.9970249999999998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1:33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1:33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1:33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1:33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1:33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1:33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Info!B1:BJ5000""),3,FALSE),"""")"),"Woodworking Chisel Set, 10 Piece - Wood Hand Tools with Storage Case for Carving and Carpentry - 6 Chisels, 2 Carpenter Pencils, 1 Honing Guide &amp; 1 Sharpening Stone")</f>
        <v>Woodworking Chisel Set, 10 Piece - Wood Hand Tools with Storage Case for Carving and Carpentry - 6 Chisels, 2 Carpenter Pencils, 1 Honing Guide &amp; 1 Sharpening Stone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Info!B1:BJ5000""),2,FALSE),"""")"),"B081K5HYMC")</f>
        <v>B081K5HYMC</v>
      </c>
      <c r="B2" s="3" t="s">
        <v>440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42" customHeight="1" x14ac:dyDescent="0.2">
      <c r="A3" s="56" t="s">
        <v>31</v>
      </c>
      <c r="B3" s="57"/>
      <c r="C3" s="4">
        <f>((AE32+AF32)/0.85)*-1</f>
        <v>20.06486227735294</v>
      </c>
      <c r="D3" s="5">
        <f>SUM(D4:D99692)</f>
        <v>6</v>
      </c>
      <c r="E3" s="5"/>
      <c r="F3" s="6">
        <f t="shared" ref="F3:G3" si="0">SUM(F4:F99692)</f>
        <v>152.94</v>
      </c>
      <c r="G3" s="6">
        <f t="shared" si="0"/>
        <v>-0.58000000000000007</v>
      </c>
      <c r="H3" s="7">
        <f t="shared" ref="H3:H32" si="1">G3/F3*-1</f>
        <v>3.7923368641297247E-3</v>
      </c>
      <c r="I3" s="8">
        <f t="shared" ref="I3:I32" si="2">J3/F3</f>
        <v>0.15273007863633797</v>
      </c>
      <c r="J3" s="6">
        <f>SUM(J4:J99692)</f>
        <v>23.358538226641528</v>
      </c>
      <c r="K3" s="6">
        <f t="shared" ref="K3:K32" si="3">J3/D3</f>
        <v>3.8930897044402548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Sheet!a1:g5000""),2,FALSE),"""")"),"DISCONTINUED - March
DISCONTINUED - April
DISCONTINUED - May
DISCONTINUED - June
DISCONTINUED - July
DISCONTINUED - Aug
DISCONTINUED - Sept
DISCONTINUED - Oct
DISCONTINUED - Nov
DISCONTINUED - Dec
DISCONTINUED - Jan
DISCONTINUED - Feb")</f>
        <v>DISCONTINUED - March
DISCONTINUED - April
DISCONTINUED - May
DISCONTINUED - June
DISCONTINUED - July
DISCONTINUED - Aug
DISCONTINUED - Sept
DISCONTINUED - Oct
DISCONTINUED - Nov
DISCONTINUED - Dec
DISCONTINUED - Jan
DISCONTINUED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SUM(W4:W99692)</f>
        <v>0</v>
      </c>
      <c r="X3" s="7">
        <f>W3/D3</f>
        <v>0</v>
      </c>
      <c r="Y3" s="6"/>
      <c r="Z3" s="5"/>
      <c r="AA3" s="5"/>
      <c r="AB3" s="5"/>
      <c r="AC3" s="5"/>
      <c r="AD3" s="6">
        <f>SUM(AD4:AD99692)</f>
        <v>-2.2863554097222218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Info!B2:BZ3000""),37,FALSE)),"""")*-1"),-10.77513293575)</f>
        <v>-10.775132935749999</v>
      </c>
      <c r="AG3" s="6">
        <f>SUM(AG4:AG99692)</f>
        <v>0</v>
      </c>
    </row>
    <row r="4" spans="1:33" ht="15.75" customHeight="1" x14ac:dyDescent="0.2">
      <c r="A4" s="15" t="s">
        <v>32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400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-10.147585000000001</v>
      </c>
      <c r="AG4" s="26">
        <v>0</v>
      </c>
    </row>
    <row r="5" spans="1:33" ht="15.75" customHeight="1" x14ac:dyDescent="0.2">
      <c r="A5" s="29" t="s">
        <v>34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400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-10.147585000000001</v>
      </c>
      <c r="AG5" s="40">
        <v>0</v>
      </c>
    </row>
    <row r="6" spans="1:33" ht="15.75" customHeight="1" x14ac:dyDescent="0.2">
      <c r="A6" s="29" t="s">
        <v>35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400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-10.147585000000001</v>
      </c>
      <c r="AG6" s="40">
        <v>0</v>
      </c>
    </row>
    <row r="7" spans="1:33" ht="15.75" customHeight="1" x14ac:dyDescent="0.2">
      <c r="A7" s="29" t="s">
        <v>37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400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-10.147585000000001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400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-10.15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400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-11.061690454545399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2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0.2857142857142857</v>
      </c>
      <c r="Q10" s="30">
        <f t="shared" si="8"/>
        <v>0</v>
      </c>
      <c r="R10" s="30"/>
      <c r="S10" s="36" t="e">
        <v>#N/A</v>
      </c>
      <c r="T10" s="29">
        <v>400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-11.061690454545399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400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-11.061690454545399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555</v>
      </c>
      <c r="U12" s="37">
        <v>155</v>
      </c>
      <c r="V12" s="38" t="s">
        <v>441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-11.061690454545399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555</v>
      </c>
      <c r="U13" s="37">
        <v>155</v>
      </c>
      <c r="V13" s="38" t="s">
        <v>441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-11.1961177272727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555</v>
      </c>
      <c r="U14" s="37">
        <v>155</v>
      </c>
      <c r="V14" s="38" t="s">
        <v>441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-11.1961177272727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555</v>
      </c>
      <c r="U15" s="37">
        <v>155</v>
      </c>
      <c r="V15" s="38" t="s">
        <v>441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-11.1961177272727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555</v>
      </c>
      <c r="U16" s="37">
        <v>155</v>
      </c>
      <c r="V16" s="38" t="s">
        <v>442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-11.1961177272727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555</v>
      </c>
      <c r="U17" s="37">
        <v>155</v>
      </c>
      <c r="V17" s="38" t="s">
        <v>442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-10.9690177272727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555</v>
      </c>
      <c r="U18" s="37">
        <v>155</v>
      </c>
      <c r="V18" s="38" t="s">
        <v>442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-10.9690177272727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555</v>
      </c>
      <c r="U19" s="37">
        <v>155</v>
      </c>
      <c r="V19" s="38" t="s">
        <v>442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-10.969017727272728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555</v>
      </c>
      <c r="U20" s="37">
        <v>155</v>
      </c>
      <c r="V20" s="38" t="s">
        <v>442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-10.969017727272728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555</v>
      </c>
      <c r="U21" s="37">
        <v>155</v>
      </c>
      <c r="V21" s="38" t="s">
        <v>442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-10.969017727272728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400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-10.969017727272728</v>
      </c>
      <c r="AG22" s="40">
        <v>0</v>
      </c>
    </row>
    <row r="23" spans="1:33" ht="15.75" customHeight="1" x14ac:dyDescent="0.2">
      <c r="A23" s="29" t="s">
        <v>53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400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-10.969017727272728</v>
      </c>
      <c r="AG23" s="40">
        <v>0</v>
      </c>
    </row>
    <row r="24" spans="1:33" ht="15.75" customHeight="1" x14ac:dyDescent="0.2">
      <c r="A24" s="29" t="s">
        <v>54</v>
      </c>
      <c r="B24" s="29"/>
      <c r="C24" s="16">
        <f t="shared" si="4"/>
        <v>25.99</v>
      </c>
      <c r="D24" s="30">
        <v>1</v>
      </c>
      <c r="E24" s="30">
        <v>0</v>
      </c>
      <c r="F24" s="33">
        <v>25.99</v>
      </c>
      <c r="G24" s="33">
        <v>-0.1</v>
      </c>
      <c r="H24" s="32">
        <f t="shared" si="1"/>
        <v>3.8476337052712585E-3</v>
      </c>
      <c r="I24" s="32">
        <f t="shared" si="2"/>
        <v>0.15714614950000175</v>
      </c>
      <c r="J24" s="33">
        <f t="shared" si="5"/>
        <v>4.0842284255050449</v>
      </c>
      <c r="K24" s="33">
        <f t="shared" si="3"/>
        <v>4.0842284255050449</v>
      </c>
      <c r="L24" s="30">
        <v>3</v>
      </c>
      <c r="M24" s="34">
        <f t="shared" si="6"/>
        <v>0.33333333333333331</v>
      </c>
      <c r="N24" s="30">
        <v>2</v>
      </c>
      <c r="O24" s="35">
        <f t="shared" ref="O24:P24" si="32">D24/7</f>
        <v>0.14285714285714285</v>
      </c>
      <c r="P24" s="35">
        <f t="shared" si="32"/>
        <v>0</v>
      </c>
      <c r="Q24" s="30">
        <f t="shared" si="8"/>
        <v>14</v>
      </c>
      <c r="R24" s="30"/>
      <c r="S24" s="36" t="e">
        <v>#N/A</v>
      </c>
      <c r="T24" s="29">
        <v>400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0.27409699074074068</v>
      </c>
      <c r="AD24" s="40">
        <f t="shared" si="12"/>
        <v>-0.37825384722222211</v>
      </c>
      <c r="AE24" s="40">
        <v>-6.56</v>
      </c>
      <c r="AF24" s="40">
        <v>-10.969017727272728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-0.04</v>
      </c>
      <c r="H25" s="32" t="e">
        <f t="shared" si="1"/>
        <v>#DIV/0!</v>
      </c>
      <c r="I25" s="32" t="e">
        <f t="shared" si="2"/>
        <v>#DIV/0!</v>
      </c>
      <c r="J25" s="33">
        <f t="shared" si="5"/>
        <v>-0.04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10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1.333333333333333</v>
      </c>
      <c r="T25" s="29">
        <v>245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0.27653645833333335</v>
      </c>
      <c r="AD25" s="40">
        <f t="shared" si="12"/>
        <v>0</v>
      </c>
      <c r="AE25" s="40">
        <v>-6.56</v>
      </c>
      <c r="AF25" s="40">
        <v>-10.97</v>
      </c>
      <c r="AG25" s="40">
        <v>0</v>
      </c>
    </row>
    <row r="26" spans="1:33" ht="15.75" customHeight="1" x14ac:dyDescent="0.2">
      <c r="A26" s="15" t="s">
        <v>57</v>
      </c>
      <c r="B26" s="15" t="s">
        <v>80</v>
      </c>
      <c r="C26" s="16">
        <f t="shared" si="4"/>
        <v>25.99</v>
      </c>
      <c r="D26" s="17">
        <v>1</v>
      </c>
      <c r="E26" s="17">
        <v>0</v>
      </c>
      <c r="F26" s="18">
        <v>25.99</v>
      </c>
      <c r="G26" s="18">
        <v>-0.08</v>
      </c>
      <c r="H26" s="32">
        <f t="shared" si="1"/>
        <v>3.0781069642170067E-3</v>
      </c>
      <c r="I26" s="32">
        <f t="shared" si="2"/>
        <v>0.16855952136311267</v>
      </c>
      <c r="J26" s="33">
        <f t="shared" si="5"/>
        <v>4.380861960227298</v>
      </c>
      <c r="K26" s="33">
        <f t="shared" si="3"/>
        <v>4.380861960227298</v>
      </c>
      <c r="L26" s="17">
        <v>8</v>
      </c>
      <c r="M26" s="34">
        <f t="shared" si="6"/>
        <v>0.125</v>
      </c>
      <c r="N26" s="17">
        <v>5</v>
      </c>
      <c r="O26" s="35">
        <f t="shared" ref="O26:P26" si="34">D26/7</f>
        <v>0.14285714285714285</v>
      </c>
      <c r="P26" s="35">
        <f t="shared" si="34"/>
        <v>0</v>
      </c>
      <c r="Q26" s="30">
        <f t="shared" si="8"/>
        <v>35</v>
      </c>
      <c r="R26" s="30"/>
      <c r="S26" s="22">
        <v>0.8</v>
      </c>
      <c r="T26" s="29">
        <v>245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0.27653645833333335</v>
      </c>
      <c r="AD26" s="40">
        <f t="shared" si="12"/>
        <v>-0.3816203125</v>
      </c>
      <c r="AE26" s="26">
        <v>-6.28</v>
      </c>
      <c r="AF26" s="26">
        <v>-10.9690177272727</v>
      </c>
      <c r="AG26" s="26">
        <v>0</v>
      </c>
    </row>
    <row r="27" spans="1:33" ht="15.75" customHeight="1" x14ac:dyDescent="0.2">
      <c r="A27" s="15" t="s">
        <v>58</v>
      </c>
      <c r="B27" s="15" t="s">
        <v>214</v>
      </c>
      <c r="C27" s="16">
        <f t="shared" si="4"/>
        <v>22.99</v>
      </c>
      <c r="D27" s="17">
        <v>1</v>
      </c>
      <c r="E27" s="17">
        <v>0</v>
      </c>
      <c r="F27" s="18">
        <v>22.99</v>
      </c>
      <c r="G27" s="18">
        <v>-0.16</v>
      </c>
      <c r="H27" s="32">
        <f t="shared" si="1"/>
        <v>6.9595476294040896E-3</v>
      </c>
      <c r="I27" s="32">
        <f t="shared" si="2"/>
        <v>7.6157545029460594E-2</v>
      </c>
      <c r="J27" s="33">
        <f t="shared" si="5"/>
        <v>1.750861960227299</v>
      </c>
      <c r="K27" s="33">
        <f t="shared" si="3"/>
        <v>1.750861960227299</v>
      </c>
      <c r="L27" s="17">
        <v>9</v>
      </c>
      <c r="M27" s="34">
        <f t="shared" si="6"/>
        <v>0.1111111111111111</v>
      </c>
      <c r="N27" s="17">
        <v>3</v>
      </c>
      <c r="O27" s="35">
        <f t="shared" ref="O27:P27" si="35">D27/7</f>
        <v>0.14285714285714285</v>
      </c>
      <c r="P27" s="35">
        <f t="shared" si="35"/>
        <v>0</v>
      </c>
      <c r="Q27" s="30">
        <f t="shared" si="8"/>
        <v>21</v>
      </c>
      <c r="R27" s="30"/>
      <c r="S27" s="22">
        <v>4</v>
      </c>
      <c r="T27" s="29">
        <v>245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0.27653645833333335</v>
      </c>
      <c r="AD27" s="40">
        <f t="shared" si="12"/>
        <v>-0.3816203125</v>
      </c>
      <c r="AE27" s="26">
        <v>-6.28</v>
      </c>
      <c r="AF27" s="26">
        <v>-10.9690177272727</v>
      </c>
      <c r="AG27" s="26">
        <v>0</v>
      </c>
    </row>
    <row r="28" spans="1:33" ht="15.75" customHeight="1" x14ac:dyDescent="0.2">
      <c r="A28" s="15" t="s">
        <v>59</v>
      </c>
      <c r="B28" s="15"/>
      <c r="C28" s="16">
        <f t="shared" si="4"/>
        <v>25.99</v>
      </c>
      <c r="D28" s="17">
        <v>2</v>
      </c>
      <c r="E28" s="17">
        <v>0</v>
      </c>
      <c r="F28" s="18">
        <v>51.98</v>
      </c>
      <c r="G28" s="18">
        <v>-9.0000000000000011E-2</v>
      </c>
      <c r="H28" s="32">
        <f t="shared" si="1"/>
        <v>1.7314351673720664E-3</v>
      </c>
      <c r="I28" s="32">
        <f t="shared" si="2"/>
        <v>0.16990619315995747</v>
      </c>
      <c r="J28" s="33">
        <f t="shared" si="5"/>
        <v>8.8317239204545892</v>
      </c>
      <c r="K28" s="33">
        <f t="shared" si="3"/>
        <v>4.4158619602272946</v>
      </c>
      <c r="L28" s="17">
        <v>17</v>
      </c>
      <c r="M28" s="34">
        <f t="shared" si="6"/>
        <v>0.11764705882352941</v>
      </c>
      <c r="N28" s="17">
        <v>2</v>
      </c>
      <c r="O28" s="35">
        <f t="shared" ref="O28:P28" si="36">D28/7</f>
        <v>0.2857142857142857</v>
      </c>
      <c r="P28" s="35">
        <f t="shared" si="36"/>
        <v>0</v>
      </c>
      <c r="Q28" s="30">
        <f t="shared" si="8"/>
        <v>7</v>
      </c>
      <c r="R28" s="30"/>
      <c r="S28" s="22">
        <v>8</v>
      </c>
      <c r="T28" s="29">
        <v>245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0.27653645833333335</v>
      </c>
      <c r="AD28" s="40">
        <f t="shared" si="12"/>
        <v>-0.76324062500000001</v>
      </c>
      <c r="AE28" s="26">
        <v>-6.28</v>
      </c>
      <c r="AF28" s="26">
        <v>-10.9690177272727</v>
      </c>
      <c r="AG28" s="26">
        <v>0</v>
      </c>
    </row>
    <row r="29" spans="1:33" ht="15.75" customHeight="1" x14ac:dyDescent="0.2">
      <c r="A29" s="29" t="s">
        <v>60</v>
      </c>
      <c r="B29" s="29"/>
      <c r="C29" s="16">
        <f t="shared" si="4"/>
        <v>25.99</v>
      </c>
      <c r="D29" s="30">
        <v>1</v>
      </c>
      <c r="E29" s="30">
        <v>0</v>
      </c>
      <c r="F29" s="33">
        <v>25.99</v>
      </c>
      <c r="G29" s="33">
        <v>-0.11</v>
      </c>
      <c r="H29" s="32">
        <f t="shared" si="1"/>
        <v>4.2323970757983847E-3</v>
      </c>
      <c r="I29" s="32">
        <f t="shared" si="2"/>
        <v>0.16740523125153126</v>
      </c>
      <c r="J29" s="33">
        <f t="shared" si="5"/>
        <v>4.3508619602272969</v>
      </c>
      <c r="K29" s="33">
        <f t="shared" si="3"/>
        <v>4.3508619602272969</v>
      </c>
      <c r="L29" s="30">
        <v>6</v>
      </c>
      <c r="M29" s="34">
        <f t="shared" si="6"/>
        <v>0.16666666666666666</v>
      </c>
      <c r="N29" s="17">
        <v>1</v>
      </c>
      <c r="O29" s="35">
        <f t="shared" ref="O29:P29" si="37">D29/7</f>
        <v>0.14285714285714285</v>
      </c>
      <c r="P29" s="35">
        <f t="shared" si="37"/>
        <v>0</v>
      </c>
      <c r="Q29" s="30">
        <f t="shared" si="8"/>
        <v>7</v>
      </c>
      <c r="R29" s="30"/>
      <c r="S29" s="22">
        <v>5</v>
      </c>
      <c r="T29" s="29">
        <v>245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0.27653645833333335</v>
      </c>
      <c r="AD29" s="40">
        <f t="shared" si="12"/>
        <v>-0.3816203125</v>
      </c>
      <c r="AE29" s="40">
        <v>-6.28</v>
      </c>
      <c r="AF29" s="26">
        <v>-10.9690177272727</v>
      </c>
      <c r="AG29" s="40">
        <v>0</v>
      </c>
    </row>
    <row r="30" spans="1:33" ht="15.75" customHeight="1" x14ac:dyDescent="0.2">
      <c r="A30" s="15" t="s">
        <v>61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245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55</v>
      </c>
      <c r="AB30" s="41">
        <f t="shared" si="11"/>
        <v>-0.69</v>
      </c>
      <c r="AC30" s="42">
        <v>0.27653645833333335</v>
      </c>
      <c r="AD30" s="40">
        <f t="shared" si="12"/>
        <v>0</v>
      </c>
      <c r="AE30" s="26">
        <v>-6.28</v>
      </c>
      <c r="AF30" s="26">
        <v>-10.775132935749999</v>
      </c>
      <c r="AG30" s="26">
        <v>0</v>
      </c>
    </row>
    <row r="31" spans="1:33" ht="15.75" customHeight="1" x14ac:dyDescent="0.2">
      <c r="A31" s="15" t="s">
        <v>62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1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245</v>
      </c>
      <c r="U31" s="23" t="s">
        <v>33</v>
      </c>
      <c r="V31" s="1" t="s">
        <v>443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0.27653645833333335</v>
      </c>
      <c r="AD31" s="40">
        <f t="shared" si="12"/>
        <v>0</v>
      </c>
      <c r="AE31" s="44">
        <v>-6.28</v>
      </c>
      <c r="AF31" s="44">
        <v>-10.775132935750001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0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</v>
      </c>
      <c r="T32" s="15">
        <f ca="1">IFERROR(__xludf.DUMMYFUNCTION("IFERROR(VLOOKUP($B$2,IMPORTRANGE(""https://docs.google.com/spreadsheets/d/1KiWZV1ko8G7lnRucBRBd29jj3Be6ltMfljMDqzOkQmI/edit#gid=1381463014"",""Lookup!A:D""),4,FALSE),"""")"),245)</f>
        <v>245</v>
      </c>
      <c r="U32" s="23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382  - 155 units 09/17")</f>
        <v>| 382  - 155 units 09/17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0.27653645833333335</v>
      </c>
      <c r="AD32" s="40">
        <f t="shared" si="12"/>
        <v>0</v>
      </c>
      <c r="AE32" s="26">
        <v>-6.28</v>
      </c>
      <c r="AF32" s="26">
        <v>-10.775132935749999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</row>
    <row r="170" spans="1:33" ht="15.75" customHeight="1" x14ac:dyDescent="0.2"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</row>
    <row r="171" spans="1:33" ht="15.75" customHeight="1" x14ac:dyDescent="0.2"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</row>
    <row r="172" spans="1:33" ht="15.75" customHeight="1" x14ac:dyDescent="0.2"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</row>
    <row r="173" spans="1:33" ht="15.75" customHeight="1" x14ac:dyDescent="0.2"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</row>
    <row r="174" spans="1:33" ht="15.75" customHeight="1" x14ac:dyDescent="0.2"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</row>
    <row r="175" spans="1:33" ht="15.75" customHeight="1" x14ac:dyDescent="0.2"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</row>
    <row r="176" spans="1:33" ht="15.75" customHeight="1" x14ac:dyDescent="0.2"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</row>
    <row r="177" spans="3:19" ht="15.75" customHeight="1" x14ac:dyDescent="0.2"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</row>
    <row r="178" spans="3:19" ht="15.75" customHeight="1" x14ac:dyDescent="0.2"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</row>
    <row r="179" spans="3:19" ht="15.75" customHeight="1" x14ac:dyDescent="0.2"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</row>
    <row r="180" spans="3:19" ht="15.75" customHeight="1" x14ac:dyDescent="0.2"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</row>
    <row r="181" spans="3:19" ht="15.75" customHeight="1" x14ac:dyDescent="0.2"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</row>
    <row r="182" spans="3:19" ht="15.75" customHeight="1" x14ac:dyDescent="0.2"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</row>
    <row r="183" spans="3:19" ht="15.75" customHeight="1" x14ac:dyDescent="0.2"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</row>
    <row r="184" spans="3:19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3:19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3:19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3:19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3:19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3:19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3:19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3:19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3:19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8.5" customWidth="1"/>
    <col min="3" max="3" width="9.1640625" customWidth="1"/>
    <col min="4" max="4" width="6.5" customWidth="1"/>
    <col min="5" max="5" width="10.1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47" t="str">
        <f ca="1">IFERROR(__xludf.DUMMYFUNCTION("IFERROR(VLOOKUP(B2,IMPORTRANGE(""https://docs.google.com/spreadsheets/d/1x0DhHglkXKoEBOD2MBsuK_EyIr1ouxD2ftIpqOYFa-k/edit?usp=sharing"",""Ubiquitty-SKU-Specific Info!B1:BJ5000""),3,FALSE),"""")"),"Woodworking Chisel Set, 10 Piece - Wood Hand Tools with Storage Case for Carving and Carpentry - 6 Chisels, 2 Carpenter Pencils, 1 Honing Guide &amp; 1 Sharpening Stone")</f>
        <v>Woodworking Chisel Set, 10 Piece - Wood Hand Tools with Storage Case for Carving and Carpentry - 6 Chisels, 2 Carpenter Pencils, 1 Honing Guide &amp; 1 Sharpening Stone</v>
      </c>
      <c r="B1" s="48"/>
      <c r="C1" s="49" t="s">
        <v>0</v>
      </c>
      <c r="D1" s="51" t="s">
        <v>1</v>
      </c>
      <c r="E1" s="51" t="s">
        <v>2</v>
      </c>
      <c r="F1" s="53" t="s">
        <v>3</v>
      </c>
      <c r="G1" s="53" t="s">
        <v>4</v>
      </c>
      <c r="H1" s="54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8" t="s">
        <v>10</v>
      </c>
      <c r="N1" s="59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60" t="s">
        <v>16</v>
      </c>
      <c r="T1" s="62" t="s">
        <v>449</v>
      </c>
      <c r="U1" s="62" t="s">
        <v>17</v>
      </c>
      <c r="V1" s="62" t="s">
        <v>18</v>
      </c>
      <c r="W1" s="62" t="s">
        <v>19</v>
      </c>
      <c r="X1" s="62" t="s">
        <v>20</v>
      </c>
      <c r="Y1" s="62" t="s">
        <v>21</v>
      </c>
      <c r="Z1" s="62" t="s">
        <v>22</v>
      </c>
      <c r="AA1" s="62" t="s">
        <v>23</v>
      </c>
      <c r="AB1" s="62" t="s">
        <v>24</v>
      </c>
      <c r="AC1" s="62" t="s">
        <v>25</v>
      </c>
      <c r="AD1" s="64" t="s">
        <v>26</v>
      </c>
      <c r="AE1" s="65" t="s">
        <v>27</v>
      </c>
      <c r="AF1" s="66" t="s">
        <v>28</v>
      </c>
      <c r="AG1" s="65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Info!B1:BJ5000""),2,FALSE),"""")"),"B0874WBSJX")</f>
        <v>B0874WBSJX</v>
      </c>
      <c r="B2" s="3" t="s">
        <v>444</v>
      </c>
      <c r="C2" s="50"/>
      <c r="D2" s="50"/>
      <c r="E2" s="52"/>
      <c r="F2" s="50"/>
      <c r="G2" s="50"/>
      <c r="H2" s="55"/>
      <c r="I2" s="50"/>
      <c r="J2" s="50"/>
      <c r="K2" s="55"/>
      <c r="L2" s="55"/>
      <c r="M2" s="55"/>
      <c r="N2" s="50"/>
      <c r="O2" s="50"/>
      <c r="P2" s="52"/>
      <c r="Q2" s="50"/>
      <c r="R2" s="50"/>
      <c r="S2" s="61"/>
      <c r="T2" s="48"/>
      <c r="U2" s="63"/>
      <c r="V2" s="63"/>
      <c r="W2" s="48"/>
      <c r="X2" s="48"/>
      <c r="Y2" s="48"/>
      <c r="Z2" s="48"/>
      <c r="AA2" s="63"/>
      <c r="AB2" s="63"/>
      <c r="AC2" s="63"/>
      <c r="AD2" s="63"/>
      <c r="AE2" s="48"/>
      <c r="AF2" s="48"/>
      <c r="AG2" s="48"/>
    </row>
    <row r="3" spans="1:33" ht="108.75" customHeight="1" x14ac:dyDescent="0.2">
      <c r="A3" s="56" t="s">
        <v>31</v>
      </c>
      <c r="B3" s="57"/>
      <c r="C3" s="4">
        <f>((AE32+AF32)/0.85)*-1</f>
        <v>20.06486227735294</v>
      </c>
      <c r="D3" s="5">
        <f>SUM(D4:D99692)</f>
        <v>10</v>
      </c>
      <c r="E3" s="5"/>
      <c r="F3" s="6">
        <f t="shared" ref="F3:G3" si="0">SUM(F4:F99692)</f>
        <v>298.91999999999996</v>
      </c>
      <c r="G3" s="6">
        <f t="shared" si="0"/>
        <v>-31.13</v>
      </c>
      <c r="H3" s="7">
        <f t="shared" ref="H3:H32" si="1">G3/F3*-1</f>
        <v>0.10414157634149607</v>
      </c>
      <c r="I3" s="8">
        <f t="shared" ref="I3:I32" si="2">J3/F3</f>
        <v>0.15688084912733014</v>
      </c>
      <c r="J3" s="6">
        <f>SUM(J4:J99692)</f>
        <v>46.894823421141517</v>
      </c>
      <c r="K3" s="6">
        <f t="shared" ref="K3:K32" si="3">J3/D3</f>
        <v>4.689482342114152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1 - Sept
1 - Oct
1 - Nov
1 - Dec
1 - Jan
1 - Feb")</f>
        <v>1 - March
1 - April
1 - May
1 - June
1 - July
1 - Aug
1 - Sept
1 - Oct
1 - Nov
1 -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SUM(W4:W99692)</f>
        <v>2</v>
      </c>
      <c r="X3" s="7">
        <f>W3/D3</f>
        <v>0.2</v>
      </c>
      <c r="Y3" s="6"/>
      <c r="Z3" s="5"/>
      <c r="AA3" s="5"/>
      <c r="AB3" s="5"/>
      <c r="AC3" s="5"/>
      <c r="AD3" s="6">
        <f>SUM(AD4:AD99692)</f>
        <v>-3.7825384722222211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Info!B2:BZ3000""),37,FALSE)),"""")*-1"),-10.77513293575)</f>
        <v>-10.775132935749999</v>
      </c>
      <c r="AG3" s="6">
        <f>SUM(AG4:AG99692)</f>
        <v>0</v>
      </c>
    </row>
    <row r="4" spans="1:33" ht="15.75" customHeight="1" x14ac:dyDescent="0.2">
      <c r="A4" s="15" t="s">
        <v>32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-10.806278636363638</v>
      </c>
      <c r="AG4" s="26">
        <v>0</v>
      </c>
    </row>
    <row r="5" spans="1:33" ht="15.75" customHeight="1" x14ac:dyDescent="0.2">
      <c r="A5" s="29" t="s">
        <v>34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-10.806278636363638</v>
      </c>
      <c r="AG5" s="40">
        <v>0</v>
      </c>
    </row>
    <row r="6" spans="1:33" ht="15.75" customHeight="1" x14ac:dyDescent="0.2">
      <c r="A6" s="29" t="s">
        <v>35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36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-10.806278636363638</v>
      </c>
      <c r="AG6" s="40">
        <v>0</v>
      </c>
    </row>
    <row r="7" spans="1:33" ht="15.75" customHeight="1" x14ac:dyDescent="0.2">
      <c r="A7" s="29" t="s">
        <v>37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36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-10.806278636363638</v>
      </c>
      <c r="AG7" s="40">
        <v>0</v>
      </c>
    </row>
    <row r="8" spans="1:33" ht="15.75" customHeight="1" x14ac:dyDescent="0.2">
      <c r="A8" s="29" t="s">
        <v>38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-10.81</v>
      </c>
      <c r="AG8" s="40">
        <v>0</v>
      </c>
    </row>
    <row r="9" spans="1:33" ht="15.75" customHeight="1" x14ac:dyDescent="0.2">
      <c r="A9" s="29" t="s">
        <v>39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-11.061690454545399</v>
      </c>
      <c r="AG9" s="40">
        <v>0</v>
      </c>
    </row>
    <row r="10" spans="1:33" ht="15.75" customHeight="1" x14ac:dyDescent="0.2">
      <c r="A10" s="29" t="s">
        <v>40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-11.061690454545399</v>
      </c>
      <c r="AG10" s="40">
        <v>0</v>
      </c>
    </row>
    <row r="11" spans="1:33" ht="15.75" customHeight="1" x14ac:dyDescent="0.2">
      <c r="A11" s="29" t="s">
        <v>41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-11.061690454545399</v>
      </c>
      <c r="AG11" s="40">
        <v>0</v>
      </c>
    </row>
    <row r="12" spans="1:33" ht="15.75" customHeight="1" x14ac:dyDescent="0.2">
      <c r="A12" s="29" t="s">
        <v>42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-11.061690454545399</v>
      </c>
      <c r="AG12" s="40">
        <v>0</v>
      </c>
    </row>
    <row r="13" spans="1:33" ht="15.75" customHeight="1" x14ac:dyDescent="0.2">
      <c r="A13" s="29" t="s">
        <v>43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-11.1961177272727</v>
      </c>
      <c r="AG13" s="40">
        <v>0</v>
      </c>
    </row>
    <row r="14" spans="1:33" ht="15.75" customHeight="1" x14ac:dyDescent="0.2">
      <c r="A14" s="29" t="s">
        <v>44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-11.1961177272727</v>
      </c>
      <c r="AG14" s="40">
        <v>0</v>
      </c>
    </row>
    <row r="15" spans="1:33" ht="15.75" customHeight="1" x14ac:dyDescent="0.2">
      <c r="A15" s="29" t="s">
        <v>45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-11.1961177272727</v>
      </c>
      <c r="AG15" s="40">
        <v>0</v>
      </c>
    </row>
    <row r="16" spans="1:33" ht="15.75" customHeight="1" x14ac:dyDescent="0.2">
      <c r="A16" s="29" t="s">
        <v>46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-11.1961177272727</v>
      </c>
      <c r="AG16" s="40">
        <v>0</v>
      </c>
    </row>
    <row r="17" spans="1:33" ht="15.75" customHeight="1" x14ac:dyDescent="0.2">
      <c r="A17" s="29" t="s">
        <v>47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-10.9690177272727</v>
      </c>
      <c r="AG17" s="40">
        <v>0</v>
      </c>
    </row>
    <row r="18" spans="1:33" ht="15.75" customHeight="1" x14ac:dyDescent="0.2">
      <c r="A18" s="29" t="s">
        <v>48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-10.9690177272727</v>
      </c>
      <c r="AG18" s="40">
        <v>0</v>
      </c>
    </row>
    <row r="19" spans="1:33" ht="15.75" customHeight="1" x14ac:dyDescent="0.2">
      <c r="A19" s="29" t="s">
        <v>49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-10.969017727272728</v>
      </c>
      <c r="AG19" s="40">
        <v>0</v>
      </c>
    </row>
    <row r="20" spans="1:33" ht="15.75" customHeight="1" x14ac:dyDescent="0.2">
      <c r="A20" s="29" t="s">
        <v>50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-10.969017727272728</v>
      </c>
      <c r="AG20" s="40">
        <v>0</v>
      </c>
    </row>
    <row r="21" spans="1:33" ht="15.75" customHeight="1" x14ac:dyDescent="0.2">
      <c r="A21" s="29" t="s">
        <v>51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-10.969017727272728</v>
      </c>
      <c r="AG21" s="40">
        <v>0</v>
      </c>
    </row>
    <row r="22" spans="1:33" ht="15.75" customHeight="1" x14ac:dyDescent="0.2">
      <c r="A22" s="29" t="s">
        <v>52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-10.969017727272728</v>
      </c>
      <c r="AG22" s="40">
        <v>0</v>
      </c>
    </row>
    <row r="23" spans="1:33" ht="15.75" customHeight="1" x14ac:dyDescent="0.2">
      <c r="A23" s="29" t="s">
        <v>53</v>
      </c>
      <c r="B23" s="29"/>
      <c r="C23" s="16">
        <f t="shared" si="4"/>
        <v>50</v>
      </c>
      <c r="D23" s="30">
        <v>1</v>
      </c>
      <c r="E23" s="30">
        <v>0</v>
      </c>
      <c r="F23" s="33">
        <v>50</v>
      </c>
      <c r="G23" s="31">
        <v>-0.08</v>
      </c>
      <c r="H23" s="32">
        <f t="shared" si="1"/>
        <v>1.6000000000000001E-3</v>
      </c>
      <c r="I23" s="32">
        <f t="shared" si="2"/>
        <v>0.49025456851010107</v>
      </c>
      <c r="J23" s="33">
        <f t="shared" si="5"/>
        <v>24.512728425505053</v>
      </c>
      <c r="K23" s="33">
        <f t="shared" si="3"/>
        <v>24.512728425505053</v>
      </c>
      <c r="L23" s="30">
        <v>4</v>
      </c>
      <c r="M23" s="34">
        <f t="shared" si="6"/>
        <v>0.25</v>
      </c>
      <c r="N23" s="30">
        <v>130</v>
      </c>
      <c r="O23" s="35">
        <f t="shared" ref="O23:P23" si="31">D23/7</f>
        <v>0.14285714285714285</v>
      </c>
      <c r="P23" s="35">
        <f t="shared" si="31"/>
        <v>0</v>
      </c>
      <c r="Q23" s="30">
        <f t="shared" si="8"/>
        <v>910</v>
      </c>
      <c r="R23" s="30"/>
      <c r="S23" s="36">
        <v>0</v>
      </c>
      <c r="T23" s="29">
        <v>0</v>
      </c>
      <c r="U23" s="37" t="s">
        <v>33</v>
      </c>
      <c r="V23" s="38" t="s">
        <v>33</v>
      </c>
      <c r="W23" s="29">
        <v>1</v>
      </c>
      <c r="X23" s="39">
        <f t="shared" si="9"/>
        <v>1</v>
      </c>
      <c r="Y23" s="40">
        <f t="shared" si="10"/>
        <v>0.08</v>
      </c>
      <c r="Z23" s="29">
        <v>0</v>
      </c>
      <c r="AA23" s="29" t="s">
        <v>55</v>
      </c>
      <c r="AB23" s="41">
        <f t="shared" si="11"/>
        <v>-0.69</v>
      </c>
      <c r="AC23" s="42">
        <v>0.27409699074074068</v>
      </c>
      <c r="AD23" s="40">
        <f t="shared" si="12"/>
        <v>-0.37825384722222211</v>
      </c>
      <c r="AE23" s="40">
        <v>-6.56</v>
      </c>
      <c r="AF23" s="40">
        <v>-10.969017727272728</v>
      </c>
      <c r="AG23" s="40">
        <v>0</v>
      </c>
    </row>
    <row r="24" spans="1:33" ht="15.75" customHeight="1" x14ac:dyDescent="0.2">
      <c r="A24" s="29" t="s">
        <v>54</v>
      </c>
      <c r="B24" s="29" t="s">
        <v>445</v>
      </c>
      <c r="C24" s="16">
        <f t="shared" si="4"/>
        <v>50</v>
      </c>
      <c r="D24" s="30">
        <v>1</v>
      </c>
      <c r="E24" s="30">
        <v>0</v>
      </c>
      <c r="F24" s="33">
        <v>50</v>
      </c>
      <c r="G24" s="33">
        <v>0</v>
      </c>
      <c r="H24" s="32">
        <f t="shared" si="1"/>
        <v>0</v>
      </c>
      <c r="I24" s="32">
        <f t="shared" si="2"/>
        <v>0.49185456851010101</v>
      </c>
      <c r="J24" s="33">
        <f t="shared" si="5"/>
        <v>24.592728425505051</v>
      </c>
      <c r="K24" s="33">
        <f t="shared" si="3"/>
        <v>24.592728425505051</v>
      </c>
      <c r="L24" s="30">
        <v>4</v>
      </c>
      <c r="M24" s="34">
        <f t="shared" si="6"/>
        <v>0.25</v>
      </c>
      <c r="N24" s="30">
        <v>106</v>
      </c>
      <c r="O24" s="35">
        <f t="shared" ref="O24:P24" si="32">D24/7</f>
        <v>0.14285714285714285</v>
      </c>
      <c r="P24" s="35">
        <f t="shared" si="32"/>
        <v>0</v>
      </c>
      <c r="Q24" s="30">
        <f t="shared" si="8"/>
        <v>742</v>
      </c>
      <c r="R24" s="30"/>
      <c r="S24" s="36">
        <v>6.9565217391304293E-2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55</v>
      </c>
      <c r="AB24" s="41">
        <f t="shared" si="11"/>
        <v>-0.69</v>
      </c>
      <c r="AC24" s="42">
        <v>0.27409699074074068</v>
      </c>
      <c r="AD24" s="40">
        <f t="shared" si="12"/>
        <v>-0.37825384722222211</v>
      </c>
      <c r="AE24" s="40">
        <v>-6.56</v>
      </c>
      <c r="AF24" s="40">
        <v>-10.969017727272728</v>
      </c>
      <c r="AG24" s="40">
        <v>0</v>
      </c>
    </row>
    <row r="25" spans="1:33" ht="15.75" customHeight="1" x14ac:dyDescent="0.2">
      <c r="A25" s="29" t="s">
        <v>56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-7.0000000000000007E-2</v>
      </c>
      <c r="H25" s="32" t="e">
        <f t="shared" si="1"/>
        <v>#DIV/0!</v>
      </c>
      <c r="I25" s="32" t="e">
        <f t="shared" si="2"/>
        <v>#DIV/0!</v>
      </c>
      <c r="J25" s="33">
        <f t="shared" si="5"/>
        <v>-7.0000000000000007E-2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63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0.1111111111111111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55</v>
      </c>
      <c r="AB25" s="41">
        <f t="shared" si="11"/>
        <v>-0.69</v>
      </c>
      <c r="AC25" s="42">
        <v>0.27409699074074068</v>
      </c>
      <c r="AD25" s="40">
        <f t="shared" si="12"/>
        <v>0</v>
      </c>
      <c r="AE25" s="40">
        <v>-6.56</v>
      </c>
      <c r="AF25" s="40">
        <v>-10.97</v>
      </c>
      <c r="AG25" s="40">
        <v>0</v>
      </c>
    </row>
    <row r="26" spans="1:33" ht="15.75" customHeight="1" x14ac:dyDescent="0.2">
      <c r="A26" s="15" t="s">
        <v>57</v>
      </c>
      <c r="B26" s="15" t="s">
        <v>446</v>
      </c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53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0.14035087719298239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55</v>
      </c>
      <c r="AB26" s="41">
        <f t="shared" si="11"/>
        <v>-0.69</v>
      </c>
      <c r="AC26" s="42">
        <v>0.27409699074074068</v>
      </c>
      <c r="AD26" s="40">
        <f t="shared" si="12"/>
        <v>0</v>
      </c>
      <c r="AE26" s="26">
        <v>-6.28</v>
      </c>
      <c r="AF26" s="26">
        <v>-10.9690177272727</v>
      </c>
      <c r="AG26" s="26">
        <v>0</v>
      </c>
    </row>
    <row r="27" spans="1:33" ht="15.75" customHeight="1" x14ac:dyDescent="0.2">
      <c r="A27" s="15" t="s">
        <v>58</v>
      </c>
      <c r="B27" s="15" t="s">
        <v>447</v>
      </c>
      <c r="C27" s="16">
        <f t="shared" si="4"/>
        <v>22.99</v>
      </c>
      <c r="D27" s="17">
        <v>1</v>
      </c>
      <c r="E27" s="17">
        <v>0</v>
      </c>
      <c r="F27" s="18">
        <v>22.99</v>
      </c>
      <c r="G27" s="18">
        <v>-0.2</v>
      </c>
      <c r="H27" s="32">
        <f t="shared" si="1"/>
        <v>8.6994345367551115E-3</v>
      </c>
      <c r="I27" s="32">
        <f t="shared" si="2"/>
        <v>7.4564089843631054E-2</v>
      </c>
      <c r="J27" s="33">
        <f t="shared" si="5"/>
        <v>1.7142284255050777</v>
      </c>
      <c r="K27" s="33">
        <f t="shared" si="3"/>
        <v>1.7142284255050777</v>
      </c>
      <c r="L27" s="17">
        <v>10</v>
      </c>
      <c r="M27" s="34">
        <f t="shared" si="6"/>
        <v>0.1</v>
      </c>
      <c r="N27" s="17">
        <v>53</v>
      </c>
      <c r="O27" s="35">
        <f t="shared" ref="O27:P27" si="35">D27/7</f>
        <v>0.14285714285714285</v>
      </c>
      <c r="P27" s="35">
        <f t="shared" si="35"/>
        <v>0</v>
      </c>
      <c r="Q27" s="30">
        <f t="shared" si="8"/>
        <v>371</v>
      </c>
      <c r="R27" s="30"/>
      <c r="S27" s="22">
        <v>3.864734299516908E-2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55</v>
      </c>
      <c r="AB27" s="41">
        <f t="shared" si="11"/>
        <v>-0.69</v>
      </c>
      <c r="AC27" s="42">
        <v>0.27409699074074068</v>
      </c>
      <c r="AD27" s="40">
        <f t="shared" si="12"/>
        <v>-0.37825384722222211</v>
      </c>
      <c r="AE27" s="26">
        <v>-6.28</v>
      </c>
      <c r="AF27" s="26">
        <v>-10.9690177272727</v>
      </c>
      <c r="AG27" s="26">
        <v>0</v>
      </c>
    </row>
    <row r="28" spans="1:33" ht="15.75" customHeight="1" x14ac:dyDescent="0.2">
      <c r="A28" s="15" t="s">
        <v>59</v>
      </c>
      <c r="B28" s="15"/>
      <c r="C28" s="16">
        <f t="shared" si="4"/>
        <v>22.99</v>
      </c>
      <c r="D28" s="17">
        <v>1</v>
      </c>
      <c r="E28" s="17">
        <v>0</v>
      </c>
      <c r="F28" s="18">
        <v>22.99</v>
      </c>
      <c r="G28" s="18">
        <v>-0.47</v>
      </c>
      <c r="H28" s="32">
        <f t="shared" si="1"/>
        <v>2.0443671161374511E-2</v>
      </c>
      <c r="I28" s="32">
        <f t="shared" si="2"/>
        <v>6.2819853219011665E-2</v>
      </c>
      <c r="J28" s="33">
        <f t="shared" si="5"/>
        <v>1.4442284255050781</v>
      </c>
      <c r="K28" s="33">
        <f t="shared" si="3"/>
        <v>1.4442284255050781</v>
      </c>
      <c r="L28" s="17">
        <v>13</v>
      </c>
      <c r="M28" s="34">
        <f t="shared" si="6"/>
        <v>7.6923076923076927E-2</v>
      </c>
      <c r="N28" s="17">
        <v>51</v>
      </c>
      <c r="O28" s="35">
        <f t="shared" ref="O28:P28" si="36">D28/7</f>
        <v>0.14285714285714285</v>
      </c>
      <c r="P28" s="35">
        <f t="shared" si="36"/>
        <v>0</v>
      </c>
      <c r="Q28" s="30">
        <f t="shared" si="8"/>
        <v>357</v>
      </c>
      <c r="R28" s="30"/>
      <c r="S28" s="22">
        <v>6.9767441860465115E-2</v>
      </c>
      <c r="T28" s="29">
        <v>0</v>
      </c>
      <c r="U28" s="37" t="s">
        <v>33</v>
      </c>
      <c r="V28" s="38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55</v>
      </c>
      <c r="AB28" s="41">
        <f t="shared" si="11"/>
        <v>-0.69</v>
      </c>
      <c r="AC28" s="42">
        <v>0.27409699074074068</v>
      </c>
      <c r="AD28" s="40">
        <f t="shared" si="12"/>
        <v>-0.37825384722222211</v>
      </c>
      <c r="AE28" s="26">
        <v>-6.28</v>
      </c>
      <c r="AF28" s="26">
        <v>-10.9690177272727</v>
      </c>
      <c r="AG28" s="26">
        <v>0</v>
      </c>
    </row>
    <row r="29" spans="1:33" ht="15.75" customHeight="1" x14ac:dyDescent="0.2">
      <c r="A29" s="29" t="s">
        <v>60</v>
      </c>
      <c r="B29" s="29" t="s">
        <v>448</v>
      </c>
      <c r="C29" s="16">
        <f t="shared" si="4"/>
        <v>24.49</v>
      </c>
      <c r="D29" s="30">
        <v>2</v>
      </c>
      <c r="E29" s="30">
        <v>0</v>
      </c>
      <c r="F29" s="33">
        <v>48.98</v>
      </c>
      <c r="G29" s="33">
        <v>-0.55999999999999994</v>
      </c>
      <c r="H29" s="32">
        <f t="shared" si="1"/>
        <v>1.1433238056349529E-2</v>
      </c>
      <c r="I29" s="32">
        <f t="shared" si="2"/>
        <v>0.11879250410392302</v>
      </c>
      <c r="J29" s="33">
        <f t="shared" si="5"/>
        <v>5.8184568510101489</v>
      </c>
      <c r="K29" s="33">
        <f t="shared" si="3"/>
        <v>2.9092284255050744</v>
      </c>
      <c r="L29" s="30">
        <v>19</v>
      </c>
      <c r="M29" s="34">
        <f t="shared" si="6"/>
        <v>0.10526315789473684</v>
      </c>
      <c r="N29" s="17">
        <v>50</v>
      </c>
      <c r="O29" s="35">
        <f t="shared" ref="O29:P29" si="37">D29/7</f>
        <v>0.2857142857142857</v>
      </c>
      <c r="P29" s="35">
        <f t="shared" si="37"/>
        <v>0</v>
      </c>
      <c r="Q29" s="30">
        <f t="shared" si="8"/>
        <v>175</v>
      </c>
      <c r="R29" s="30"/>
      <c r="S29" s="22">
        <v>0.14814814814814811</v>
      </c>
      <c r="T29" s="29">
        <v>0</v>
      </c>
      <c r="U29" s="37" t="s">
        <v>33</v>
      </c>
      <c r="V29" s="38" t="s">
        <v>33</v>
      </c>
      <c r="W29" s="29">
        <v>0</v>
      </c>
      <c r="X29" s="39">
        <f t="shared" si="9"/>
        <v>0</v>
      </c>
      <c r="Y29" s="40">
        <f t="shared" si="10"/>
        <v>0</v>
      </c>
      <c r="Z29" s="29">
        <v>0</v>
      </c>
      <c r="AA29" s="29" t="s">
        <v>55</v>
      </c>
      <c r="AB29" s="41">
        <f t="shared" si="11"/>
        <v>-0.69</v>
      </c>
      <c r="AC29" s="42">
        <v>0.27409699074074068</v>
      </c>
      <c r="AD29" s="40">
        <f t="shared" si="12"/>
        <v>-0.75650769444444421</v>
      </c>
      <c r="AE29" s="40">
        <v>-6.28</v>
      </c>
      <c r="AF29" s="26">
        <v>-10.9690177272727</v>
      </c>
      <c r="AG29" s="40">
        <v>0</v>
      </c>
    </row>
    <row r="30" spans="1:33" ht="15.75" customHeight="1" x14ac:dyDescent="0.2">
      <c r="A30" s="15" t="s">
        <v>61</v>
      </c>
      <c r="B30" s="15"/>
      <c r="C30" s="16">
        <f t="shared" si="4"/>
        <v>25.99</v>
      </c>
      <c r="D30" s="17">
        <v>3</v>
      </c>
      <c r="E30" s="17">
        <v>0</v>
      </c>
      <c r="F30" s="18">
        <v>77.97</v>
      </c>
      <c r="G30" s="18">
        <v>-22.59</v>
      </c>
      <c r="H30" s="32">
        <f t="shared" si="1"/>
        <v>0.28972681800692573</v>
      </c>
      <c r="I30" s="32">
        <f t="shared" si="2"/>
        <v>-0.1104996838388696</v>
      </c>
      <c r="J30" s="33">
        <f t="shared" si="5"/>
        <v>-8.6156603489166628</v>
      </c>
      <c r="K30" s="33">
        <f t="shared" si="3"/>
        <v>-2.8718867829722208</v>
      </c>
      <c r="L30" s="17">
        <v>15</v>
      </c>
      <c r="M30" s="34">
        <f t="shared" si="6"/>
        <v>0.2</v>
      </c>
      <c r="N30" s="17">
        <v>46</v>
      </c>
      <c r="O30" s="35">
        <f t="shared" ref="O30:P30" si="38">D30/7</f>
        <v>0.42857142857142855</v>
      </c>
      <c r="P30" s="35">
        <f t="shared" si="38"/>
        <v>0</v>
      </c>
      <c r="Q30" s="30">
        <f t="shared" si="8"/>
        <v>107</v>
      </c>
      <c r="R30" s="30"/>
      <c r="S30" s="22">
        <v>0.2434782608695652</v>
      </c>
      <c r="T30" s="29">
        <v>0</v>
      </c>
      <c r="U30" s="37" t="s">
        <v>33</v>
      </c>
      <c r="V30" s="38" t="s">
        <v>33</v>
      </c>
      <c r="W30" s="15">
        <v>1</v>
      </c>
      <c r="X30" s="39">
        <f t="shared" si="9"/>
        <v>0.33333333333333331</v>
      </c>
      <c r="Y30" s="40">
        <f t="shared" si="10"/>
        <v>22.59</v>
      </c>
      <c r="Z30" s="15">
        <v>0</v>
      </c>
      <c r="AA30" s="29" t="s">
        <v>55</v>
      </c>
      <c r="AB30" s="41">
        <f t="shared" si="11"/>
        <v>-0.69</v>
      </c>
      <c r="AC30" s="42">
        <v>0.27409699074074068</v>
      </c>
      <c r="AD30" s="40">
        <f t="shared" si="12"/>
        <v>-1.1347615416666663</v>
      </c>
      <c r="AE30" s="26">
        <v>-6.28</v>
      </c>
      <c r="AF30" s="26">
        <v>-10.775132935749999</v>
      </c>
      <c r="AG30" s="26">
        <v>0</v>
      </c>
    </row>
    <row r="31" spans="1:33" ht="15.75" customHeight="1" x14ac:dyDescent="0.2">
      <c r="A31" s="15" t="s">
        <v>62</v>
      </c>
      <c r="B31" s="15"/>
      <c r="C31" s="16">
        <f t="shared" si="4"/>
        <v>25.99</v>
      </c>
      <c r="D31" s="17">
        <v>1</v>
      </c>
      <c r="E31" s="17">
        <v>0</v>
      </c>
      <c r="F31" s="18">
        <v>25.99</v>
      </c>
      <c r="G31" s="43">
        <v>-6.84</v>
      </c>
      <c r="H31" s="32">
        <f t="shared" si="1"/>
        <v>0.26317814544055407</v>
      </c>
      <c r="I31" s="32">
        <f t="shared" si="2"/>
        <v>-8.3951011272498155E-2</v>
      </c>
      <c r="J31" s="33">
        <f t="shared" si="5"/>
        <v>-2.181886782972227</v>
      </c>
      <c r="K31" s="33">
        <f t="shared" si="3"/>
        <v>-2.181886782972227</v>
      </c>
      <c r="L31" s="17">
        <v>0</v>
      </c>
      <c r="M31" s="34" t="str">
        <f t="shared" si="6"/>
        <v>-</v>
      </c>
      <c r="N31" s="17">
        <v>45</v>
      </c>
      <c r="O31" s="35">
        <f t="shared" ref="O31:P31" si="39">D31/7</f>
        <v>0.14285714285714285</v>
      </c>
      <c r="P31" s="35">
        <f t="shared" si="39"/>
        <v>0</v>
      </c>
      <c r="Q31" s="30">
        <f t="shared" si="8"/>
        <v>315</v>
      </c>
      <c r="R31" s="30"/>
      <c r="S31" s="22">
        <v>0.34951456310679602</v>
      </c>
      <c r="T31" s="15" t="s">
        <v>33</v>
      </c>
      <c r="U31" s="23" t="s">
        <v>33</v>
      </c>
      <c r="V31" s="1" t="s">
        <v>73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55</v>
      </c>
      <c r="AB31" s="41">
        <f t="shared" si="11"/>
        <v>-0.69</v>
      </c>
      <c r="AC31" s="28">
        <v>0.27409699074074068</v>
      </c>
      <c r="AD31" s="40">
        <f t="shared" si="12"/>
        <v>-0.37825384722222211</v>
      </c>
      <c r="AE31" s="44">
        <v>-6.28</v>
      </c>
      <c r="AF31" s="44">
        <v>-10.775132935750001</v>
      </c>
      <c r="AG31" s="26">
        <v>0</v>
      </c>
    </row>
    <row r="32" spans="1:33" ht="15.75" customHeight="1" x14ac:dyDescent="0.2">
      <c r="A32" s="15" t="s">
        <v>63</v>
      </c>
      <c r="B32" s="15"/>
      <c r="C32" s="16" t="str">
        <f t="shared" si="4"/>
        <v xml:space="preserve"> - </v>
      </c>
      <c r="D32" s="17">
        <v>0</v>
      </c>
      <c r="E32" s="17">
        <v>0</v>
      </c>
      <c r="F32" s="18">
        <v>0</v>
      </c>
      <c r="G32" s="18">
        <v>-0.32</v>
      </c>
      <c r="H32" s="32" t="e">
        <f t="shared" si="1"/>
        <v>#DIV/0!</v>
      </c>
      <c r="I32" s="32" t="e">
        <f t="shared" si="2"/>
        <v>#DIV/0!</v>
      </c>
      <c r="J32" s="33">
        <f t="shared" si="5"/>
        <v>-0.32</v>
      </c>
      <c r="K32" s="33" t="e">
        <f t="shared" si="3"/>
        <v>#DIV/0!</v>
      </c>
      <c r="L32" s="17">
        <v>0</v>
      </c>
      <c r="M32" s="34" t="str">
        <f t="shared" si="6"/>
        <v>-</v>
      </c>
      <c r="N32" s="17">
        <v>44</v>
      </c>
      <c r="O32" s="35">
        <f t="shared" ref="O32:P32" si="40">D32/7</f>
        <v>0</v>
      </c>
      <c r="P32" s="35">
        <f t="shared" si="40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22">
        <v>0.1809954751131222</v>
      </c>
      <c r="T32" s="15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15">
        <v>0</v>
      </c>
      <c r="X32" s="39">
        <f t="shared" si="9"/>
        <v>0</v>
      </c>
      <c r="Y32" s="40">
        <f t="shared" si="10"/>
        <v>0</v>
      </c>
      <c r="Z32" s="15">
        <v>0</v>
      </c>
      <c r="AA32" s="15" t="s">
        <v>55</v>
      </c>
      <c r="AB32" s="41">
        <f t="shared" si="11"/>
        <v>-0.69</v>
      </c>
      <c r="AC32" s="28">
        <v>0.27409699074074068</v>
      </c>
      <c r="AD32" s="40">
        <f t="shared" si="12"/>
        <v>0</v>
      </c>
      <c r="AE32" s="26">
        <v>-6.28</v>
      </c>
      <c r="AF32" s="26">
        <v>-10.775132935749999</v>
      </c>
      <c r="AG32" s="26">
        <v>0</v>
      </c>
    </row>
    <row r="33" spans="1:33" ht="15.75" customHeight="1" x14ac:dyDescent="0.2">
      <c r="A33" s="15"/>
      <c r="B33" s="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45"/>
      <c r="R33" s="45"/>
      <c r="S33" s="22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15"/>
      <c r="AG33" s="15"/>
    </row>
    <row r="34" spans="1:33" ht="15.75" customHeight="1" x14ac:dyDescent="0.2">
      <c r="A34" s="15"/>
      <c r="B34" s="1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5"/>
      <c r="R34" s="45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5"/>
      <c r="R35" s="45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5"/>
      <c r="R36" s="45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5"/>
      <c r="R37" s="45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5"/>
      <c r="R38" s="45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5"/>
      <c r="R39" s="45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5"/>
      <c r="R40" s="45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5"/>
      <c r="R41" s="45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22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22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22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22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22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22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22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22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22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22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2"/>
    </row>
    <row r="185" spans="1:33" ht="15.75" customHeight="1" x14ac:dyDescent="0.2"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2"/>
    </row>
    <row r="186" spans="1:33" ht="15.75" customHeight="1" x14ac:dyDescent="0.2"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2"/>
    </row>
    <row r="187" spans="1:33" ht="15.75" customHeight="1" x14ac:dyDescent="0.2"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2"/>
    </row>
    <row r="188" spans="1:33" ht="15.75" customHeight="1" x14ac:dyDescent="0.2"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2"/>
    </row>
    <row r="189" spans="1:33" ht="15.75" customHeight="1" x14ac:dyDescent="0.2"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2"/>
    </row>
    <row r="190" spans="1:33" ht="15.75" customHeight="1" x14ac:dyDescent="0.2"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2"/>
    </row>
    <row r="191" spans="1:33" ht="15.75" customHeight="1" x14ac:dyDescent="0.2"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2"/>
    </row>
    <row r="192" spans="1:33" ht="15.75" customHeight="1" x14ac:dyDescent="0.2"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2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2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2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2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2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2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2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2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2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2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2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2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2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2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2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2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2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2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2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2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2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2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2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2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2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2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2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2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2"/>
    </row>
    <row r="221" spans="3:19" ht="15.75" customHeight="1" x14ac:dyDescent="0.2">
      <c r="R221" s="15"/>
      <c r="S221" s="22"/>
    </row>
    <row r="222" spans="3:19" ht="15.75" customHeight="1" x14ac:dyDescent="0.2">
      <c r="R222" s="15"/>
      <c r="S222" s="22"/>
    </row>
    <row r="223" spans="3:19" ht="15.75" customHeight="1" x14ac:dyDescent="0.2">
      <c r="R223" s="15"/>
      <c r="S223" s="22"/>
    </row>
    <row r="224" spans="3:19" ht="15.75" customHeight="1" x14ac:dyDescent="0.2">
      <c r="R224" s="15"/>
      <c r="S224" s="22"/>
    </row>
    <row r="225" spans="18:18" ht="15.75" customHeight="1" x14ac:dyDescent="0.2">
      <c r="R225" s="15"/>
    </row>
    <row r="226" spans="18:18" ht="15.75" customHeight="1" x14ac:dyDescent="0.2">
      <c r="R226" s="15"/>
    </row>
    <row r="227" spans="18:18" ht="15.75" customHeight="1" x14ac:dyDescent="0.2">
      <c r="R227" s="15"/>
    </row>
    <row r="228" spans="18:18" ht="15.75" customHeight="1" x14ac:dyDescent="0.2">
      <c r="R228" s="15"/>
    </row>
    <row r="229" spans="18:18" ht="15.75" customHeight="1" x14ac:dyDescent="0.2">
      <c r="R229" s="15"/>
    </row>
    <row r="230" spans="18:18" ht="15.75" customHeight="1" x14ac:dyDescent="0.2">
      <c r="R230" s="15"/>
    </row>
    <row r="231" spans="18:18" ht="15.75" customHeight="1" x14ac:dyDescent="0.2">
      <c r="R231" s="15"/>
    </row>
    <row r="232" spans="18:18" ht="15.75" customHeight="1" x14ac:dyDescent="0.2">
      <c r="R232" s="15"/>
    </row>
    <row r="233" spans="18:18" ht="15.75" customHeight="1" x14ac:dyDescent="0.2">
      <c r="R233" s="15"/>
    </row>
    <row r="234" spans="18:18" ht="15.75" customHeight="1" x14ac:dyDescent="0.2">
      <c r="R234" s="15"/>
    </row>
    <row r="235" spans="18:18" ht="15.75" customHeight="1" x14ac:dyDescent="0.2">
      <c r="R235" s="15"/>
    </row>
    <row r="236" spans="18:18" ht="15.75" customHeight="1" x14ac:dyDescent="0.2">
      <c r="R236" s="15"/>
    </row>
    <row r="237" spans="18:18" ht="15.75" customHeight="1" x14ac:dyDescent="0.2">
      <c r="R237" s="15"/>
    </row>
    <row r="238" spans="18:18" ht="15.75" customHeight="1" x14ac:dyDescent="0.2">
      <c r="R238" s="15"/>
    </row>
    <row r="239" spans="18:18" ht="15.75" customHeight="1" x14ac:dyDescent="0.2">
      <c r="R239" s="15"/>
    </row>
    <row r="240" spans="18:18" ht="15.75" customHeight="1" x14ac:dyDescent="0.2">
      <c r="R240" s="15"/>
    </row>
    <row r="241" spans="18:18" ht="15.75" customHeight="1" x14ac:dyDescent="0.2">
      <c r="R241" s="15"/>
    </row>
    <row r="242" spans="18:18" ht="15.75" customHeight="1" x14ac:dyDescent="0.2">
      <c r="R242" s="15"/>
    </row>
    <row r="243" spans="18:18" ht="15.75" customHeight="1" x14ac:dyDescent="0.2">
      <c r="R243" s="15"/>
    </row>
    <row r="244" spans="18:18" ht="15.75" customHeight="1" x14ac:dyDescent="0.2">
      <c r="R244" s="15"/>
    </row>
    <row r="245" spans="18:18" ht="15.75" customHeight="1" x14ac:dyDescent="0.2">
      <c r="R245" s="15"/>
    </row>
    <row r="246" spans="18:18" ht="15.75" customHeight="1" x14ac:dyDescent="0.2">
      <c r="R246" s="15"/>
    </row>
    <row r="247" spans="18:18" ht="15.75" customHeight="1" x14ac:dyDescent="0.2">
      <c r="R247" s="15"/>
    </row>
    <row r="248" spans="18:18" ht="15.75" customHeight="1" x14ac:dyDescent="0.2">
      <c r="R248" s="15"/>
    </row>
    <row r="249" spans="18:18" ht="15.75" customHeight="1" x14ac:dyDescent="0.2">
      <c r="R249" s="15"/>
    </row>
    <row r="250" spans="18:18" ht="15.75" customHeight="1" x14ac:dyDescent="0.2">
      <c r="R250" s="15"/>
    </row>
    <row r="251" spans="18:18" ht="15.75" customHeight="1" x14ac:dyDescent="0.2">
      <c r="R251" s="15"/>
    </row>
    <row r="252" spans="18:18" ht="15.75" customHeight="1" x14ac:dyDescent="0.2">
      <c r="R252" s="15"/>
    </row>
    <row r="253" spans="18:18" ht="15.75" customHeight="1" x14ac:dyDescent="0.2">
      <c r="R253" s="15"/>
    </row>
    <row r="254" spans="18:18" ht="15.75" customHeight="1" x14ac:dyDescent="0.2">
      <c r="R254" s="15"/>
    </row>
    <row r="255" spans="18:18" ht="15.75" customHeight="1" x14ac:dyDescent="0.2">
      <c r="R255" s="15"/>
    </row>
    <row r="256" spans="18:18" ht="15.75" customHeight="1" x14ac:dyDescent="0.2">
      <c r="R256" s="15"/>
    </row>
    <row r="257" spans="18:18" ht="15.75" customHeight="1" x14ac:dyDescent="0.2">
      <c r="R257" s="15"/>
    </row>
    <row r="258" spans="18:18" ht="15.75" customHeight="1" x14ac:dyDescent="0.2">
      <c r="R258" s="15"/>
    </row>
    <row r="259" spans="18:18" ht="15.75" customHeight="1" x14ac:dyDescent="0.2">
      <c r="R259" s="15"/>
    </row>
    <row r="260" spans="18:18" ht="15.75" customHeight="1" x14ac:dyDescent="0.2">
      <c r="R260" s="15"/>
    </row>
    <row r="261" spans="18:18" ht="15.75" customHeight="1" x14ac:dyDescent="0.2">
      <c r="R261" s="15"/>
    </row>
    <row r="262" spans="18:18" ht="15.75" customHeight="1" x14ac:dyDescent="0.2">
      <c r="R262" s="15"/>
    </row>
    <row r="263" spans="18:18" ht="15.75" customHeight="1" x14ac:dyDescent="0.2">
      <c r="R263" s="15"/>
    </row>
    <row r="264" spans="18:18" ht="15.75" customHeight="1" x14ac:dyDescent="0.2">
      <c r="R264" s="15"/>
    </row>
    <row r="265" spans="18:18" ht="15.75" customHeight="1" x14ac:dyDescent="0.2">
      <c r="R265" s="15"/>
    </row>
    <row r="266" spans="18:18" ht="15.75" customHeight="1" x14ac:dyDescent="0.2">
      <c r="R266" s="15"/>
    </row>
    <row r="267" spans="18:18" ht="15.75" customHeight="1" x14ac:dyDescent="0.2">
      <c r="R267" s="15"/>
    </row>
    <row r="268" spans="18:18" ht="15.75" customHeight="1" x14ac:dyDescent="0.2">
      <c r="R268" s="15"/>
    </row>
    <row r="269" spans="18:18" ht="15.75" customHeight="1" x14ac:dyDescent="0.2">
      <c r="R269" s="15"/>
    </row>
    <row r="270" spans="18:18" ht="15.75" customHeight="1" x14ac:dyDescent="0.2">
      <c r="R270" s="15"/>
    </row>
    <row r="271" spans="18:18" ht="15.75" customHeight="1" x14ac:dyDescent="0.2">
      <c r="R271" s="15"/>
    </row>
    <row r="272" spans="18:18" ht="15.75" customHeight="1" x14ac:dyDescent="0.2">
      <c r="R272" s="15"/>
    </row>
    <row r="273" spans="18:18" ht="15.75" customHeight="1" x14ac:dyDescent="0.2">
      <c r="R273" s="15"/>
    </row>
    <row r="274" spans="18:18" ht="15.75" customHeight="1" x14ac:dyDescent="0.2">
      <c r="R274" s="15"/>
    </row>
    <row r="275" spans="18:18" ht="15.75" customHeight="1" x14ac:dyDescent="0.2">
      <c r="R275" s="15"/>
    </row>
    <row r="276" spans="18:18" ht="15.75" customHeight="1" x14ac:dyDescent="0.2">
      <c r="R276" s="15"/>
    </row>
    <row r="277" spans="18:18" ht="15.75" customHeight="1" x14ac:dyDescent="0.2">
      <c r="R277" s="15"/>
    </row>
    <row r="278" spans="18:18" ht="15.75" customHeight="1" x14ac:dyDescent="0.2">
      <c r="R278" s="15"/>
    </row>
    <row r="279" spans="18:18" ht="15.75" customHeight="1" x14ac:dyDescent="0.2">
      <c r="R279" s="15"/>
    </row>
    <row r="280" spans="18:18" ht="15.75" customHeight="1" x14ac:dyDescent="0.2">
      <c r="R280" s="15"/>
    </row>
    <row r="281" spans="18:18" ht="15.75" customHeight="1" x14ac:dyDescent="0.2">
      <c r="R281" s="15"/>
    </row>
    <row r="282" spans="18:18" ht="15.75" customHeight="1" x14ac:dyDescent="0.2">
      <c r="R282" s="15"/>
    </row>
    <row r="283" spans="18:18" ht="15.75" customHeight="1" x14ac:dyDescent="0.2">
      <c r="R283" s="15"/>
    </row>
    <row r="284" spans="18:18" ht="15.75" customHeight="1" x14ac:dyDescent="0.2">
      <c r="R284" s="15"/>
    </row>
    <row r="285" spans="18:18" ht="15.75" customHeight="1" x14ac:dyDescent="0.2">
      <c r="R285" s="15"/>
    </row>
    <row r="286" spans="18:18" ht="15.75" customHeight="1" x14ac:dyDescent="0.2">
      <c r="R286" s="15"/>
    </row>
    <row r="287" spans="18:18" ht="15.75" customHeight="1" x14ac:dyDescent="0.2">
      <c r="R287" s="15"/>
    </row>
    <row r="288" spans="18:18" ht="15.75" customHeight="1" x14ac:dyDescent="0.2">
      <c r="R288" s="15"/>
    </row>
    <row r="289" spans="18:18" ht="15.75" customHeight="1" x14ac:dyDescent="0.2">
      <c r="R289" s="15"/>
    </row>
    <row r="290" spans="18:18" ht="15.75" customHeight="1" x14ac:dyDescent="0.2">
      <c r="R290" s="15"/>
    </row>
    <row r="291" spans="18:18" ht="15.75" customHeight="1" x14ac:dyDescent="0.2">
      <c r="R291" s="15"/>
    </row>
    <row r="292" spans="18:18" ht="15.75" customHeight="1" x14ac:dyDescent="0.2">
      <c r="R292" s="15"/>
    </row>
    <row r="293" spans="18:18" ht="15.75" customHeight="1" x14ac:dyDescent="0.2">
      <c r="R293" s="15"/>
    </row>
    <row r="294" spans="18:18" ht="15.75" customHeight="1" x14ac:dyDescent="0.2">
      <c r="R294" s="15"/>
    </row>
    <row r="295" spans="18:18" ht="15.75" customHeight="1" x14ac:dyDescent="0.2">
      <c r="R295" s="15"/>
    </row>
    <row r="296" spans="18:18" ht="15.75" customHeight="1" x14ac:dyDescent="0.2">
      <c r="R296" s="15"/>
    </row>
    <row r="297" spans="18:18" ht="15.75" customHeight="1" x14ac:dyDescent="0.2">
      <c r="R297" s="15"/>
    </row>
    <row r="298" spans="18:18" ht="15.75" customHeight="1" x14ac:dyDescent="0.2">
      <c r="R298" s="15"/>
    </row>
    <row r="299" spans="18:18" ht="15.75" customHeight="1" x14ac:dyDescent="0.2">
      <c r="R299" s="15"/>
    </row>
    <row r="300" spans="18:18" ht="15.75" customHeight="1" x14ac:dyDescent="0.2">
      <c r="R300" s="15"/>
    </row>
    <row r="301" spans="18:18" ht="15.75" customHeight="1" x14ac:dyDescent="0.2">
      <c r="R301" s="15"/>
    </row>
    <row r="302" spans="18:18" ht="15.75" customHeight="1" x14ac:dyDescent="0.2">
      <c r="R302" s="15"/>
    </row>
    <row r="303" spans="18:18" ht="15.75" customHeight="1" x14ac:dyDescent="0.2">
      <c r="R303" s="15"/>
    </row>
    <row r="304" spans="18:18" ht="15.75" customHeight="1" x14ac:dyDescent="0.2">
      <c r="R304" s="15"/>
    </row>
    <row r="305" spans="18:18" ht="15.75" customHeight="1" x14ac:dyDescent="0.2">
      <c r="R305" s="15"/>
    </row>
    <row r="306" spans="18:18" ht="15.75" customHeight="1" x14ac:dyDescent="0.2">
      <c r="R306" s="15"/>
    </row>
    <row r="307" spans="18:18" ht="15.75" customHeight="1" x14ac:dyDescent="0.2">
      <c r="R307" s="15"/>
    </row>
    <row r="308" spans="18:18" ht="15.75" customHeight="1" x14ac:dyDescent="0.2">
      <c r="R308" s="15"/>
    </row>
    <row r="309" spans="18:18" ht="15.75" customHeight="1" x14ac:dyDescent="0.2">
      <c r="R309" s="15"/>
    </row>
    <row r="310" spans="18:18" ht="15.75" customHeight="1" x14ac:dyDescent="0.2">
      <c r="R310" s="15"/>
    </row>
    <row r="311" spans="18:18" ht="15.75" customHeight="1" x14ac:dyDescent="0.2">
      <c r="R311" s="15"/>
    </row>
    <row r="312" spans="18:18" ht="15.75" customHeight="1" x14ac:dyDescent="0.2">
      <c r="R312" s="15"/>
    </row>
    <row r="313" spans="18:18" ht="15.75" customHeight="1" x14ac:dyDescent="0.2">
      <c r="R313" s="15"/>
    </row>
    <row r="314" spans="18:18" ht="15.75" customHeight="1" x14ac:dyDescent="0.2">
      <c r="R314" s="15"/>
    </row>
    <row r="315" spans="18:18" ht="15.75" customHeight="1" x14ac:dyDescent="0.2">
      <c r="R315" s="15"/>
    </row>
    <row r="316" spans="18:18" ht="15.75" customHeight="1" x14ac:dyDescent="0.2">
      <c r="R316" s="15"/>
    </row>
    <row r="317" spans="18:18" ht="15.75" customHeight="1" x14ac:dyDescent="0.2">
      <c r="R317" s="15"/>
    </row>
    <row r="318" spans="18:18" ht="15.75" customHeight="1" x14ac:dyDescent="0.2">
      <c r="R318" s="15"/>
    </row>
    <row r="319" spans="18:18" ht="15.75" customHeight="1" x14ac:dyDescent="0.2">
      <c r="R319" s="15"/>
    </row>
    <row r="320" spans="18:18" ht="15.75" customHeight="1" x14ac:dyDescent="0.2">
      <c r="R320" s="15"/>
    </row>
    <row r="321" spans="18:18" ht="15.75" customHeight="1" x14ac:dyDescent="0.2">
      <c r="R321" s="15"/>
    </row>
    <row r="322" spans="18:18" ht="15.75" customHeight="1" x14ac:dyDescent="0.2">
      <c r="R322" s="15"/>
    </row>
    <row r="323" spans="18:18" ht="15.75" customHeight="1" x14ac:dyDescent="0.2">
      <c r="R323" s="15"/>
    </row>
    <row r="324" spans="18:18" ht="15.75" customHeight="1" x14ac:dyDescent="0.2">
      <c r="R324" s="15"/>
    </row>
    <row r="325" spans="18:18" ht="15.75" customHeight="1" x14ac:dyDescent="0.2">
      <c r="R325" s="15"/>
    </row>
    <row r="326" spans="18:18" ht="15.75" customHeight="1" x14ac:dyDescent="0.2">
      <c r="R326" s="15"/>
    </row>
    <row r="327" spans="18:18" ht="15.75" customHeight="1" x14ac:dyDescent="0.2">
      <c r="R327" s="15"/>
    </row>
    <row r="328" spans="18:18" ht="15.75" customHeight="1" x14ac:dyDescent="0.2">
      <c r="R328" s="15"/>
    </row>
    <row r="329" spans="18:18" ht="15.75" customHeight="1" x14ac:dyDescent="0.2">
      <c r="R329" s="15"/>
    </row>
    <row r="330" spans="18:18" ht="15.75" customHeight="1" x14ac:dyDescent="0.2">
      <c r="R330" s="15"/>
    </row>
    <row r="331" spans="18:18" ht="15.75" customHeight="1" x14ac:dyDescent="0.2">
      <c r="R331" s="15"/>
    </row>
    <row r="332" spans="18:18" ht="15.75" customHeight="1" x14ac:dyDescent="0.2">
      <c r="R332" s="15"/>
    </row>
    <row r="333" spans="18:18" ht="15.75" customHeight="1" x14ac:dyDescent="0.2">
      <c r="R333" s="15"/>
    </row>
    <row r="334" spans="18:18" ht="15.75" customHeight="1" x14ac:dyDescent="0.2">
      <c r="R334" s="15"/>
    </row>
    <row r="335" spans="18:18" ht="15.75" customHeight="1" x14ac:dyDescent="0.2">
      <c r="R335" s="15"/>
    </row>
    <row r="336" spans="18:18" ht="15.75" customHeight="1" x14ac:dyDescent="0.2">
      <c r="R336" s="15"/>
    </row>
    <row r="337" spans="18:18" ht="15.75" customHeight="1" x14ac:dyDescent="0.2">
      <c r="R337" s="15"/>
    </row>
    <row r="338" spans="18:18" ht="15.75" customHeight="1" x14ac:dyDescent="0.2">
      <c r="R338" s="15"/>
    </row>
    <row r="339" spans="18:18" ht="15.75" customHeight="1" x14ac:dyDescent="0.2">
      <c r="R339" s="15"/>
    </row>
    <row r="340" spans="18:18" ht="15.75" customHeight="1" x14ac:dyDescent="0.2">
      <c r="R340" s="15"/>
    </row>
    <row r="341" spans="18:18" ht="15.75" customHeight="1" x14ac:dyDescent="0.2">
      <c r="R341" s="15"/>
    </row>
    <row r="342" spans="18:18" ht="15.75" customHeight="1" x14ac:dyDescent="0.2">
      <c r="R342" s="15"/>
    </row>
    <row r="343" spans="18:18" ht="15.75" customHeight="1" x14ac:dyDescent="0.2">
      <c r="R343" s="15"/>
    </row>
    <row r="344" spans="18:18" ht="15.75" customHeight="1" x14ac:dyDescent="0.2">
      <c r="R344" s="15"/>
    </row>
    <row r="345" spans="18:18" ht="15.75" customHeight="1" x14ac:dyDescent="0.2">
      <c r="R345" s="15"/>
    </row>
    <row r="346" spans="18:18" ht="15.75" customHeight="1" x14ac:dyDescent="0.2">
      <c r="R346" s="15"/>
    </row>
    <row r="347" spans="18:18" ht="15.75" customHeight="1" x14ac:dyDescent="0.2">
      <c r="R347" s="15"/>
    </row>
    <row r="348" spans="18:18" ht="15.75" customHeight="1" x14ac:dyDescent="0.2">
      <c r="R348" s="15"/>
    </row>
    <row r="349" spans="18:18" ht="15.75" customHeight="1" x14ac:dyDescent="0.2">
      <c r="R349" s="15"/>
    </row>
    <row r="350" spans="18:18" ht="15.75" customHeight="1" x14ac:dyDescent="0.2">
      <c r="R350" s="15"/>
    </row>
    <row r="351" spans="18:18" ht="15.75" customHeight="1" x14ac:dyDescent="0.2">
      <c r="R351" s="15"/>
    </row>
    <row r="352" spans="18:18" ht="15.75" customHeight="1" x14ac:dyDescent="0.2">
      <c r="R352" s="15"/>
    </row>
    <row r="353" spans="18:18" ht="15.75" customHeight="1" x14ac:dyDescent="0.2">
      <c r="R353" s="15"/>
    </row>
    <row r="354" spans="18:18" ht="15.75" customHeight="1" x14ac:dyDescent="0.2">
      <c r="R354" s="15"/>
    </row>
    <row r="355" spans="18:18" ht="15.75" customHeight="1" x14ac:dyDescent="0.2">
      <c r="R355" s="15"/>
    </row>
    <row r="356" spans="18:18" ht="15.75" customHeight="1" x14ac:dyDescent="0.2">
      <c r="R356" s="15"/>
    </row>
    <row r="357" spans="18:18" ht="15.75" customHeight="1" x14ac:dyDescent="0.2">
      <c r="R357" s="15"/>
    </row>
    <row r="358" spans="18:18" ht="15.75" customHeight="1" x14ac:dyDescent="0.2">
      <c r="R358" s="15"/>
    </row>
    <row r="359" spans="18:18" ht="15.75" customHeight="1" x14ac:dyDescent="0.2">
      <c r="R359" s="15"/>
    </row>
    <row r="360" spans="18:18" ht="15.75" customHeight="1" x14ac:dyDescent="0.2">
      <c r="R360" s="15"/>
    </row>
    <row r="361" spans="18:18" ht="15.75" customHeight="1" x14ac:dyDescent="0.2">
      <c r="R361" s="15"/>
    </row>
    <row r="362" spans="18:18" ht="15.75" customHeight="1" x14ac:dyDescent="0.2">
      <c r="R362" s="15"/>
    </row>
    <row r="363" spans="18:18" ht="15.75" customHeight="1" x14ac:dyDescent="0.2">
      <c r="R363" s="15"/>
    </row>
    <row r="364" spans="18:18" ht="15.75" customHeight="1" x14ac:dyDescent="0.2">
      <c r="R364" s="15"/>
    </row>
    <row r="365" spans="18:18" ht="15.75" customHeight="1" x14ac:dyDescent="0.2">
      <c r="R365" s="15"/>
    </row>
    <row r="366" spans="18:18" ht="15.75" customHeight="1" x14ac:dyDescent="0.2">
      <c r="R366" s="15"/>
    </row>
    <row r="367" spans="18:18" ht="15.75" customHeight="1" x14ac:dyDescent="0.2">
      <c r="R367" s="15"/>
    </row>
    <row r="368" spans="18:18" ht="15.75" customHeight="1" x14ac:dyDescent="0.2">
      <c r="R368" s="15"/>
    </row>
    <row r="369" spans="18:18" ht="15.75" customHeight="1" x14ac:dyDescent="0.2">
      <c r="R369" s="15"/>
    </row>
    <row r="370" spans="18:18" ht="15.75" customHeight="1" x14ac:dyDescent="0.2">
      <c r="R370" s="15"/>
    </row>
    <row r="371" spans="18:18" ht="15.75" customHeight="1" x14ac:dyDescent="0.2">
      <c r="R371" s="15"/>
    </row>
    <row r="372" spans="18:18" ht="15.75" customHeight="1" x14ac:dyDescent="0.2">
      <c r="R372" s="15"/>
    </row>
    <row r="373" spans="18:18" ht="15.75" customHeight="1" x14ac:dyDescent="0.2">
      <c r="R373" s="15"/>
    </row>
    <row r="374" spans="18:18" ht="15.75" customHeight="1" x14ac:dyDescent="0.2">
      <c r="R374" s="15"/>
    </row>
    <row r="375" spans="18:18" ht="15.75" customHeight="1" x14ac:dyDescent="0.2">
      <c r="R375" s="15"/>
    </row>
    <row r="376" spans="18:18" ht="15.75" customHeight="1" x14ac:dyDescent="0.2">
      <c r="R376" s="15"/>
    </row>
    <row r="377" spans="18:18" ht="15.75" customHeight="1" x14ac:dyDescent="0.2">
      <c r="R377" s="15"/>
    </row>
    <row r="378" spans="18:18" ht="15.75" customHeight="1" x14ac:dyDescent="0.2">
      <c r="R378" s="15"/>
    </row>
    <row r="379" spans="18:18" ht="15.75" customHeight="1" x14ac:dyDescent="0.2">
      <c r="R379" s="15"/>
    </row>
    <row r="380" spans="18:18" ht="15.75" customHeight="1" x14ac:dyDescent="0.2">
      <c r="R380" s="15"/>
    </row>
    <row r="381" spans="18:18" ht="15.75" customHeight="1" x14ac:dyDescent="0.2">
      <c r="R381" s="15"/>
    </row>
    <row r="382" spans="18:18" ht="15.75" customHeight="1" x14ac:dyDescent="0.2">
      <c r="R382" s="15"/>
    </row>
    <row r="383" spans="18:18" ht="15.75" customHeight="1" x14ac:dyDescent="0.2">
      <c r="R383" s="15"/>
    </row>
    <row r="384" spans="18:18" ht="15.75" customHeight="1" x14ac:dyDescent="0.2">
      <c r="R384" s="15"/>
    </row>
    <row r="385" spans="18:18" ht="15.75" customHeight="1" x14ac:dyDescent="0.2">
      <c r="R385" s="15"/>
    </row>
    <row r="386" spans="18:18" ht="15.75" customHeight="1" x14ac:dyDescent="0.2">
      <c r="R386" s="15"/>
    </row>
    <row r="387" spans="18:18" ht="15.75" customHeight="1" x14ac:dyDescent="0.2">
      <c r="R387" s="15"/>
    </row>
    <row r="388" spans="18:18" ht="15.75" customHeight="1" x14ac:dyDescent="0.2">
      <c r="R388" s="15"/>
    </row>
    <row r="389" spans="18:18" ht="15.75" customHeight="1" x14ac:dyDescent="0.2">
      <c r="R389" s="15"/>
    </row>
    <row r="390" spans="18:18" ht="15.75" customHeight="1" x14ac:dyDescent="0.2">
      <c r="R390" s="15"/>
    </row>
    <row r="391" spans="18:18" ht="15.75" customHeight="1" x14ac:dyDescent="0.2">
      <c r="R391" s="15"/>
    </row>
    <row r="392" spans="18:18" ht="15.75" customHeight="1" x14ac:dyDescent="0.2">
      <c r="R392" s="15"/>
    </row>
    <row r="393" spans="18:18" ht="15.75" customHeight="1" x14ac:dyDescent="0.2">
      <c r="R393" s="15"/>
    </row>
    <row r="394" spans="18:18" ht="15.75" customHeight="1" x14ac:dyDescent="0.2">
      <c r="R394" s="15"/>
    </row>
    <row r="395" spans="18:18" ht="15.75" customHeight="1" x14ac:dyDescent="0.2">
      <c r="R395" s="15"/>
    </row>
    <row r="396" spans="18:18" ht="15.75" customHeight="1" x14ac:dyDescent="0.2">
      <c r="R396" s="15"/>
    </row>
    <row r="397" spans="18:18" ht="15.75" customHeight="1" x14ac:dyDescent="0.2">
      <c r="R397" s="15"/>
    </row>
    <row r="398" spans="18:18" ht="15.75" customHeight="1" x14ac:dyDescent="0.2">
      <c r="R398" s="15"/>
    </row>
    <row r="399" spans="18:18" ht="15.75" customHeight="1" x14ac:dyDescent="0.2">
      <c r="R399" s="15"/>
    </row>
    <row r="400" spans="18:18" ht="15.75" customHeight="1" x14ac:dyDescent="0.2">
      <c r="R400" s="15"/>
    </row>
    <row r="401" spans="18:18" ht="15.75" customHeight="1" x14ac:dyDescent="0.2">
      <c r="R401" s="15"/>
    </row>
    <row r="402" spans="18:18" ht="15.75" customHeight="1" x14ac:dyDescent="0.2">
      <c r="R402" s="15"/>
    </row>
    <row r="403" spans="18:18" ht="15.75" customHeight="1" x14ac:dyDescent="0.2">
      <c r="R403" s="15"/>
    </row>
    <row r="404" spans="18:18" ht="15.75" customHeight="1" x14ac:dyDescent="0.2">
      <c r="R404" s="15"/>
    </row>
    <row r="405" spans="18:18" ht="15.75" customHeight="1" x14ac:dyDescent="0.2">
      <c r="R405" s="15"/>
    </row>
    <row r="406" spans="18:18" ht="15.75" customHeight="1" x14ac:dyDescent="0.2">
      <c r="R406" s="15"/>
    </row>
    <row r="407" spans="18:18" ht="15.75" customHeight="1" x14ac:dyDescent="0.2">
      <c r="R407" s="15"/>
    </row>
    <row r="408" spans="18:18" ht="15.75" customHeight="1" x14ac:dyDescent="0.2">
      <c r="R408" s="15"/>
    </row>
    <row r="409" spans="18:18" ht="15.75" customHeight="1" x14ac:dyDescent="0.2">
      <c r="R409" s="15"/>
    </row>
    <row r="410" spans="18:18" ht="15.75" customHeight="1" x14ac:dyDescent="0.2">
      <c r="R410" s="15"/>
    </row>
    <row r="411" spans="18:18" ht="15.75" customHeight="1" x14ac:dyDescent="0.2">
      <c r="R411" s="15"/>
    </row>
    <row r="412" spans="18:18" ht="15.75" customHeight="1" x14ac:dyDescent="0.2">
      <c r="R412" s="15"/>
    </row>
    <row r="413" spans="18:18" ht="15.75" customHeight="1" x14ac:dyDescent="0.2">
      <c r="R413" s="15"/>
    </row>
    <row r="414" spans="18:18" ht="15.75" customHeight="1" x14ac:dyDescent="0.2">
      <c r="R414" s="15"/>
    </row>
    <row r="415" spans="18:18" ht="15.75" customHeight="1" x14ac:dyDescent="0.2">
      <c r="R415" s="15"/>
    </row>
    <row r="416" spans="18:18" ht="15.75" customHeight="1" x14ac:dyDescent="0.2">
      <c r="R416" s="15"/>
    </row>
    <row r="417" spans="18:18" ht="15.75" customHeight="1" x14ac:dyDescent="0.2">
      <c r="R417" s="15"/>
    </row>
    <row r="418" spans="18:18" ht="15.75" customHeight="1" x14ac:dyDescent="0.2">
      <c r="R418" s="15"/>
    </row>
    <row r="419" spans="18:18" ht="15.75" customHeight="1" x14ac:dyDescent="0.2">
      <c r="R419" s="15"/>
    </row>
    <row r="420" spans="18:18" ht="15.75" customHeight="1" x14ac:dyDescent="0.2">
      <c r="R420" s="15"/>
    </row>
    <row r="421" spans="18:18" ht="15.75" customHeight="1" x14ac:dyDescent="0.2">
      <c r="R421" s="15"/>
    </row>
    <row r="422" spans="18:18" ht="15.75" customHeight="1" x14ac:dyDescent="0.2">
      <c r="R422" s="15"/>
    </row>
    <row r="423" spans="18:18" ht="15.75" customHeight="1" x14ac:dyDescent="0.2">
      <c r="R423" s="15"/>
    </row>
    <row r="424" spans="18:18" ht="15.75" customHeight="1" x14ac:dyDescent="0.2">
      <c r="R424" s="15"/>
    </row>
    <row r="425" spans="18:18" ht="15.75" customHeight="1" x14ac:dyDescent="0.2">
      <c r="R425" s="15"/>
    </row>
    <row r="426" spans="18:18" ht="15.75" customHeight="1" x14ac:dyDescent="0.2">
      <c r="R426" s="15"/>
    </row>
    <row r="427" spans="18:18" ht="15.75" customHeight="1" x14ac:dyDescent="0.2">
      <c r="R427" s="15"/>
    </row>
    <row r="428" spans="18:18" ht="15.75" customHeight="1" x14ac:dyDescent="0.2">
      <c r="R428" s="15"/>
    </row>
    <row r="429" spans="18:18" ht="15.75" customHeight="1" x14ac:dyDescent="0.2">
      <c r="R429" s="15"/>
    </row>
    <row r="430" spans="18:18" ht="15.75" customHeight="1" x14ac:dyDescent="0.2">
      <c r="R430" s="15"/>
    </row>
    <row r="431" spans="18:18" ht="15.75" customHeight="1" x14ac:dyDescent="0.2">
      <c r="R431" s="15"/>
    </row>
    <row r="432" spans="18:18" ht="15.75" customHeight="1" x14ac:dyDescent="0.2">
      <c r="R432" s="15"/>
    </row>
    <row r="433" spans="18:18" ht="15.75" customHeight="1" x14ac:dyDescent="0.2">
      <c r="R433" s="15"/>
    </row>
    <row r="434" spans="18:18" ht="15.75" customHeight="1" x14ac:dyDescent="0.2">
      <c r="R434" s="15"/>
    </row>
    <row r="435" spans="18:18" ht="15.75" customHeight="1" x14ac:dyDescent="0.2">
      <c r="R435" s="15"/>
    </row>
    <row r="436" spans="18:18" ht="15.75" customHeight="1" x14ac:dyDescent="0.2">
      <c r="R436" s="15"/>
    </row>
    <row r="437" spans="18:18" ht="15.75" customHeight="1" x14ac:dyDescent="0.2">
      <c r="R437" s="15"/>
    </row>
    <row r="438" spans="18:18" ht="15.75" customHeight="1" x14ac:dyDescent="0.2">
      <c r="R438" s="15"/>
    </row>
    <row r="439" spans="18:18" ht="15.75" customHeight="1" x14ac:dyDescent="0.2">
      <c r="R439" s="15"/>
    </row>
    <row r="440" spans="18:18" ht="15.75" customHeight="1" x14ac:dyDescent="0.2">
      <c r="R440" s="15"/>
    </row>
    <row r="441" spans="18:18" ht="15.75" customHeight="1" x14ac:dyDescent="0.2">
      <c r="R441" s="15"/>
    </row>
    <row r="442" spans="18:18" ht="15.75" customHeight="1" x14ac:dyDescent="0.2">
      <c r="R442" s="15"/>
    </row>
    <row r="443" spans="18:18" ht="15.75" customHeight="1" x14ac:dyDescent="0.2">
      <c r="R443" s="15"/>
    </row>
    <row r="444" spans="18:18" ht="15.75" customHeight="1" x14ac:dyDescent="0.2">
      <c r="R444" s="15"/>
    </row>
    <row r="445" spans="18:18" ht="15.75" customHeight="1" x14ac:dyDescent="0.2">
      <c r="R445" s="15"/>
    </row>
    <row r="446" spans="18:18" ht="15.75" customHeight="1" x14ac:dyDescent="0.2">
      <c r="R446" s="15"/>
    </row>
    <row r="447" spans="18:18" ht="15.75" customHeight="1" x14ac:dyDescent="0.2">
      <c r="R447" s="15"/>
    </row>
    <row r="448" spans="18:18" ht="15.75" customHeight="1" x14ac:dyDescent="0.2">
      <c r="R448" s="15"/>
    </row>
    <row r="449" spans="18:18" ht="15.75" customHeight="1" x14ac:dyDescent="0.2">
      <c r="R449" s="15"/>
    </row>
    <row r="450" spans="18:18" ht="15.75" customHeight="1" x14ac:dyDescent="0.2">
      <c r="R450" s="15"/>
    </row>
    <row r="451" spans="18:18" ht="15.75" customHeight="1" x14ac:dyDescent="0.2">
      <c r="R451" s="15"/>
    </row>
    <row r="452" spans="18:18" ht="15.75" customHeight="1" x14ac:dyDescent="0.2">
      <c r="R452" s="15"/>
    </row>
    <row r="453" spans="18:18" ht="15.75" customHeight="1" x14ac:dyDescent="0.2">
      <c r="R453" s="15"/>
    </row>
    <row r="454" spans="18:18" ht="15.75" customHeight="1" x14ac:dyDescent="0.2">
      <c r="R454" s="15"/>
    </row>
    <row r="455" spans="18:18" ht="15.75" customHeight="1" x14ac:dyDescent="0.2">
      <c r="R455" s="15"/>
    </row>
    <row r="456" spans="18:18" ht="15.75" customHeight="1" x14ac:dyDescent="0.2">
      <c r="R456" s="15"/>
    </row>
    <row r="457" spans="18:18" ht="15.75" customHeight="1" x14ac:dyDescent="0.2">
      <c r="R457" s="15"/>
    </row>
    <row r="458" spans="18:18" ht="15.75" customHeight="1" x14ac:dyDescent="0.2">
      <c r="R458" s="15"/>
    </row>
    <row r="459" spans="18:18" ht="15.75" customHeight="1" x14ac:dyDescent="0.2">
      <c r="R459" s="15"/>
    </row>
    <row r="460" spans="18:18" ht="15.75" customHeight="1" x14ac:dyDescent="0.2">
      <c r="R460" s="15"/>
    </row>
    <row r="461" spans="18:18" ht="15.75" customHeight="1" x14ac:dyDescent="0.2">
      <c r="R461" s="15"/>
    </row>
    <row r="462" spans="18:18" ht="15.75" customHeight="1" x14ac:dyDescent="0.2">
      <c r="R462" s="15"/>
    </row>
    <row r="463" spans="18:18" ht="15.75" customHeight="1" x14ac:dyDescent="0.2">
      <c r="R463" s="15"/>
    </row>
    <row r="464" spans="18:18" ht="15.75" customHeight="1" x14ac:dyDescent="0.2">
      <c r="R464" s="15"/>
    </row>
    <row r="465" spans="18:18" ht="15.75" customHeight="1" x14ac:dyDescent="0.2">
      <c r="R465" s="15"/>
    </row>
    <row r="466" spans="18:18" ht="15.75" customHeight="1" x14ac:dyDescent="0.2">
      <c r="R466" s="15"/>
    </row>
    <row r="467" spans="18:18" ht="15.75" customHeight="1" x14ac:dyDescent="0.2">
      <c r="R467" s="15"/>
    </row>
    <row r="468" spans="18:18" ht="15.75" customHeight="1" x14ac:dyDescent="0.2">
      <c r="R468" s="15"/>
    </row>
    <row r="469" spans="18:18" ht="15.75" customHeight="1" x14ac:dyDescent="0.2">
      <c r="R469" s="15"/>
    </row>
    <row r="470" spans="18:18" ht="15.75" customHeight="1" x14ac:dyDescent="0.2">
      <c r="R470" s="15"/>
    </row>
    <row r="471" spans="18:18" ht="15.75" customHeight="1" x14ac:dyDescent="0.2">
      <c r="R471" s="15"/>
    </row>
    <row r="472" spans="18:18" ht="15.75" customHeight="1" x14ac:dyDescent="0.2">
      <c r="R472" s="15"/>
    </row>
    <row r="473" spans="18:18" ht="15.75" customHeight="1" x14ac:dyDescent="0.2">
      <c r="R473" s="15"/>
    </row>
    <row r="474" spans="18:18" ht="15.75" customHeight="1" x14ac:dyDescent="0.2">
      <c r="R474" s="15"/>
    </row>
    <row r="475" spans="18:18" ht="15.75" customHeight="1" x14ac:dyDescent="0.2">
      <c r="R475" s="15"/>
    </row>
    <row r="476" spans="18:18" ht="15.75" customHeight="1" x14ac:dyDescent="0.2">
      <c r="R476" s="15"/>
    </row>
    <row r="477" spans="18:18" ht="15.75" customHeight="1" x14ac:dyDescent="0.2">
      <c r="R477" s="15"/>
    </row>
    <row r="478" spans="18:18" ht="15.75" customHeight="1" x14ac:dyDescent="0.2">
      <c r="R478" s="15"/>
    </row>
    <row r="479" spans="18:18" ht="15.75" customHeight="1" x14ac:dyDescent="0.2">
      <c r="R479" s="15"/>
    </row>
    <row r="480" spans="18:18" ht="15.75" customHeight="1" x14ac:dyDescent="0.2">
      <c r="R480" s="15"/>
    </row>
    <row r="481" spans="18:18" ht="15.75" customHeight="1" x14ac:dyDescent="0.2">
      <c r="R481" s="15"/>
    </row>
    <row r="482" spans="18:18" ht="15.75" customHeight="1" x14ac:dyDescent="0.2">
      <c r="R482" s="15"/>
    </row>
    <row r="483" spans="18:18" ht="15.75" customHeight="1" x14ac:dyDescent="0.2">
      <c r="R483" s="15"/>
    </row>
    <row r="484" spans="18:18" ht="15.75" customHeight="1" x14ac:dyDescent="0.2">
      <c r="R484" s="15"/>
    </row>
    <row r="485" spans="18:18" ht="15.75" customHeight="1" x14ac:dyDescent="0.2">
      <c r="R485" s="15"/>
    </row>
    <row r="486" spans="18:18" ht="15.75" customHeight="1" x14ac:dyDescent="0.2">
      <c r="R486" s="15"/>
    </row>
    <row r="487" spans="18:18" ht="15.75" customHeight="1" x14ac:dyDescent="0.2">
      <c r="R487" s="15"/>
    </row>
    <row r="488" spans="18:18" ht="15.75" customHeight="1" x14ac:dyDescent="0.2">
      <c r="R488" s="15"/>
    </row>
    <row r="489" spans="18:18" ht="15.75" customHeight="1" x14ac:dyDescent="0.2">
      <c r="R489" s="15"/>
    </row>
    <row r="490" spans="18:18" ht="15.75" customHeight="1" x14ac:dyDescent="0.2">
      <c r="R490" s="15"/>
    </row>
    <row r="491" spans="18:18" ht="15.75" customHeight="1" x14ac:dyDescent="0.2">
      <c r="R491" s="15"/>
    </row>
    <row r="492" spans="18:18" ht="15.75" customHeight="1" x14ac:dyDescent="0.2">
      <c r="R492" s="15"/>
    </row>
    <row r="493" spans="18:18" ht="15.75" customHeight="1" x14ac:dyDescent="0.2">
      <c r="R493" s="15"/>
    </row>
    <row r="494" spans="18:18" ht="15.75" customHeight="1" x14ac:dyDescent="0.2">
      <c r="R494" s="15"/>
    </row>
    <row r="495" spans="18:18" ht="15.75" customHeight="1" x14ac:dyDescent="0.2">
      <c r="R495" s="15"/>
    </row>
    <row r="496" spans="18:18" ht="15.75" customHeight="1" x14ac:dyDescent="0.2">
      <c r="R496" s="15"/>
    </row>
    <row r="497" spans="18:18" ht="15.75" customHeight="1" x14ac:dyDescent="0.2">
      <c r="R497" s="15"/>
    </row>
    <row r="498" spans="18:18" ht="15.75" customHeight="1" x14ac:dyDescent="0.2">
      <c r="R498" s="15"/>
    </row>
    <row r="499" spans="18:18" ht="15.75" customHeight="1" x14ac:dyDescent="0.2">
      <c r="R499" s="15"/>
    </row>
    <row r="500" spans="18:18" ht="15.75" customHeight="1" x14ac:dyDescent="0.2">
      <c r="R500" s="15"/>
    </row>
    <row r="501" spans="18:18" ht="15.75" customHeight="1" x14ac:dyDescent="0.2">
      <c r="R501" s="15"/>
    </row>
    <row r="502" spans="18:18" ht="15.75" customHeight="1" x14ac:dyDescent="0.2">
      <c r="R502" s="15"/>
    </row>
    <row r="503" spans="18:18" ht="15.75" customHeight="1" x14ac:dyDescent="0.2">
      <c r="R503" s="15"/>
    </row>
    <row r="504" spans="18:18" ht="15.75" customHeight="1" x14ac:dyDescent="0.2">
      <c r="R504" s="15"/>
    </row>
    <row r="505" spans="18:18" ht="15.75" customHeight="1" x14ac:dyDescent="0.2">
      <c r="R505" s="15"/>
    </row>
    <row r="506" spans="18:18" ht="15.75" customHeight="1" x14ac:dyDescent="0.2">
      <c r="R506" s="15"/>
    </row>
    <row r="507" spans="18:18" ht="15.75" customHeight="1" x14ac:dyDescent="0.2">
      <c r="R507" s="15"/>
    </row>
    <row r="508" spans="18:18" ht="15.75" customHeight="1" x14ac:dyDescent="0.2">
      <c r="R508" s="15"/>
    </row>
    <row r="509" spans="18:18" ht="15.75" customHeight="1" x14ac:dyDescent="0.2">
      <c r="R509" s="15"/>
    </row>
    <row r="510" spans="18:18" ht="15.75" customHeight="1" x14ac:dyDescent="0.2">
      <c r="R510" s="15"/>
    </row>
    <row r="511" spans="18:18" ht="15.75" customHeight="1" x14ac:dyDescent="0.2">
      <c r="R511" s="15"/>
    </row>
    <row r="512" spans="18:18" ht="15.75" customHeight="1" x14ac:dyDescent="0.2">
      <c r="R512" s="15"/>
    </row>
    <row r="513" spans="18:18" ht="15.75" customHeight="1" x14ac:dyDescent="0.2">
      <c r="R513" s="15"/>
    </row>
    <row r="514" spans="18:18" ht="15.75" customHeight="1" x14ac:dyDescent="0.2">
      <c r="R514" s="15"/>
    </row>
    <row r="515" spans="18:18" ht="15.75" customHeight="1" x14ac:dyDescent="0.2">
      <c r="R515" s="15"/>
    </row>
    <row r="516" spans="18:18" ht="15.75" customHeight="1" x14ac:dyDescent="0.2">
      <c r="R516" s="15"/>
    </row>
    <row r="517" spans="18:18" ht="15.75" customHeight="1" x14ac:dyDescent="0.2">
      <c r="R517" s="15"/>
    </row>
    <row r="518" spans="18:18" ht="15.75" customHeight="1" x14ac:dyDescent="0.2">
      <c r="R518" s="15"/>
    </row>
    <row r="519" spans="18:18" ht="15.75" customHeight="1" x14ac:dyDescent="0.2">
      <c r="R519" s="15"/>
    </row>
    <row r="520" spans="18:18" ht="15.75" customHeight="1" x14ac:dyDescent="0.2">
      <c r="R520" s="15"/>
    </row>
    <row r="521" spans="18:18" ht="15.75" customHeight="1" x14ac:dyDescent="0.2">
      <c r="R521" s="15"/>
    </row>
    <row r="522" spans="18:18" ht="15.75" customHeight="1" x14ac:dyDescent="0.2">
      <c r="R522" s="15"/>
    </row>
    <row r="523" spans="18:18" ht="15.75" customHeight="1" x14ac:dyDescent="0.2">
      <c r="R523" s="15"/>
    </row>
    <row r="524" spans="18:18" ht="15.75" customHeight="1" x14ac:dyDescent="0.2">
      <c r="R524" s="15"/>
    </row>
    <row r="525" spans="18:18" ht="15.75" customHeight="1" x14ac:dyDescent="0.2">
      <c r="R525" s="15"/>
    </row>
    <row r="526" spans="18:18" ht="15.75" customHeight="1" x14ac:dyDescent="0.2">
      <c r="R526" s="15"/>
    </row>
    <row r="527" spans="18:18" ht="15.75" customHeight="1" x14ac:dyDescent="0.2">
      <c r="R527" s="15"/>
    </row>
    <row r="528" spans="18:18" ht="15.75" customHeight="1" x14ac:dyDescent="0.2">
      <c r="R528" s="15"/>
    </row>
    <row r="529" spans="18:18" ht="15.75" customHeight="1" x14ac:dyDescent="0.2">
      <c r="R529" s="15"/>
    </row>
    <row r="530" spans="18:18" ht="15.75" customHeight="1" x14ac:dyDescent="0.2">
      <c r="R530" s="15"/>
    </row>
    <row r="531" spans="18:18" ht="15.75" customHeight="1" x14ac:dyDescent="0.2">
      <c r="R531" s="15"/>
    </row>
    <row r="532" spans="18:18" ht="15.75" customHeight="1" x14ac:dyDescent="0.2">
      <c r="R532" s="15"/>
    </row>
    <row r="533" spans="18:18" ht="15.75" customHeight="1" x14ac:dyDescent="0.2">
      <c r="R533" s="15"/>
    </row>
    <row r="534" spans="18:18" ht="15.75" customHeight="1" x14ac:dyDescent="0.2">
      <c r="R534" s="15"/>
    </row>
    <row r="535" spans="18:18" ht="15.75" customHeight="1" x14ac:dyDescent="0.2">
      <c r="R535" s="15"/>
    </row>
    <row r="536" spans="18:18" ht="15.75" customHeight="1" x14ac:dyDescent="0.2">
      <c r="R536" s="15"/>
    </row>
    <row r="537" spans="18:18" ht="15.75" customHeight="1" x14ac:dyDescent="0.2">
      <c r="R537" s="15"/>
    </row>
    <row r="538" spans="18:18" ht="15.75" customHeight="1" x14ac:dyDescent="0.2">
      <c r="R538" s="15"/>
    </row>
    <row r="539" spans="18:18" ht="15.75" customHeight="1" x14ac:dyDescent="0.2">
      <c r="R539" s="15"/>
    </row>
    <row r="540" spans="18:18" ht="15.75" customHeight="1" x14ac:dyDescent="0.2">
      <c r="R540" s="15"/>
    </row>
    <row r="541" spans="18:18" ht="15.75" customHeight="1" x14ac:dyDescent="0.2">
      <c r="R541" s="15"/>
    </row>
    <row r="542" spans="18:18" ht="15.75" customHeight="1" x14ac:dyDescent="0.2">
      <c r="R542" s="15"/>
    </row>
    <row r="543" spans="18:18" ht="15.75" customHeight="1" x14ac:dyDescent="0.2">
      <c r="R543" s="15"/>
    </row>
    <row r="544" spans="18:18" ht="15.75" customHeight="1" x14ac:dyDescent="0.2">
      <c r="R544" s="15"/>
    </row>
    <row r="545" spans="18:18" ht="15.75" customHeight="1" x14ac:dyDescent="0.2">
      <c r="R545" s="15"/>
    </row>
    <row r="546" spans="18:18" ht="15.75" customHeight="1" x14ac:dyDescent="0.2">
      <c r="R546" s="15"/>
    </row>
    <row r="547" spans="18:18" ht="15.75" customHeight="1" x14ac:dyDescent="0.2">
      <c r="R547" s="15"/>
    </row>
    <row r="548" spans="18:18" ht="15.75" customHeight="1" x14ac:dyDescent="0.2">
      <c r="R548" s="15"/>
    </row>
    <row r="549" spans="18:18" ht="15.75" customHeight="1" x14ac:dyDescent="0.2">
      <c r="R549" s="15"/>
    </row>
    <row r="550" spans="18:18" ht="15.75" customHeight="1" x14ac:dyDescent="0.2">
      <c r="R550" s="15"/>
    </row>
    <row r="551" spans="18:18" ht="15.75" customHeight="1" x14ac:dyDescent="0.2">
      <c r="R551" s="15"/>
    </row>
    <row r="552" spans="18:18" ht="15.75" customHeight="1" x14ac:dyDescent="0.2">
      <c r="R552" s="15"/>
    </row>
    <row r="553" spans="18:18" ht="15.75" customHeight="1" x14ac:dyDescent="0.2">
      <c r="R553" s="15"/>
    </row>
    <row r="554" spans="18:18" ht="15.75" customHeight="1" x14ac:dyDescent="0.2">
      <c r="R554" s="15"/>
    </row>
    <row r="555" spans="18:18" ht="15.75" customHeight="1" x14ac:dyDescent="0.2">
      <c r="R555" s="15"/>
    </row>
    <row r="556" spans="18:18" ht="15.75" customHeight="1" x14ac:dyDescent="0.2">
      <c r="R556" s="15"/>
    </row>
    <row r="557" spans="18:18" ht="15.75" customHeight="1" x14ac:dyDescent="0.2">
      <c r="R557" s="15"/>
    </row>
    <row r="558" spans="18:18" ht="15.75" customHeight="1" x14ac:dyDescent="0.2">
      <c r="R558" s="15"/>
    </row>
    <row r="559" spans="18:18" ht="15.75" customHeight="1" x14ac:dyDescent="0.2">
      <c r="R559" s="15"/>
    </row>
    <row r="560" spans="18:18" ht="15.75" customHeight="1" x14ac:dyDescent="0.2">
      <c r="R560" s="15"/>
    </row>
    <row r="561" spans="18:18" ht="15.75" customHeight="1" x14ac:dyDescent="0.2">
      <c r="R561" s="15"/>
    </row>
    <row r="562" spans="18:18" ht="15.75" customHeight="1" x14ac:dyDescent="0.2">
      <c r="R562" s="15"/>
    </row>
    <row r="563" spans="18:18" ht="15.75" customHeight="1" x14ac:dyDescent="0.2">
      <c r="R563" s="15"/>
    </row>
    <row r="564" spans="18:18" ht="15.75" customHeight="1" x14ac:dyDescent="0.2">
      <c r="R564" s="15"/>
    </row>
    <row r="565" spans="18:18" ht="15.75" customHeight="1" x14ac:dyDescent="0.2">
      <c r="R565" s="15"/>
    </row>
    <row r="566" spans="18:18" ht="15.75" customHeight="1" x14ac:dyDescent="0.2">
      <c r="R566" s="15"/>
    </row>
    <row r="567" spans="18:18" ht="15.75" customHeight="1" x14ac:dyDescent="0.2">
      <c r="R567" s="15"/>
    </row>
    <row r="568" spans="18:18" ht="15.75" customHeight="1" x14ac:dyDescent="0.2">
      <c r="R568" s="15"/>
    </row>
    <row r="569" spans="18:18" ht="15.75" customHeight="1" x14ac:dyDescent="0.2">
      <c r="R569" s="15"/>
    </row>
    <row r="570" spans="18:18" ht="15.75" customHeight="1" x14ac:dyDescent="0.2">
      <c r="R570" s="15"/>
    </row>
    <row r="571" spans="18:18" ht="15.75" customHeight="1" x14ac:dyDescent="0.2">
      <c r="R571" s="15"/>
    </row>
    <row r="572" spans="18:18" ht="15.75" customHeight="1" x14ac:dyDescent="0.2">
      <c r="R572" s="15"/>
    </row>
    <row r="573" spans="18:18" ht="15.75" customHeight="1" x14ac:dyDescent="0.2">
      <c r="R573" s="15"/>
    </row>
    <row r="574" spans="18:18" ht="15.75" customHeight="1" x14ac:dyDescent="0.2">
      <c r="R574" s="15"/>
    </row>
    <row r="575" spans="18:18" ht="15.75" customHeight="1" x14ac:dyDescent="0.2">
      <c r="R575" s="15"/>
    </row>
    <row r="576" spans="18:18" ht="15.75" customHeight="1" x14ac:dyDescent="0.2">
      <c r="R576" s="15"/>
    </row>
    <row r="577" spans="18:18" ht="15.75" customHeight="1" x14ac:dyDescent="0.2">
      <c r="R577" s="15"/>
    </row>
    <row r="578" spans="18:18" ht="15.75" customHeight="1" x14ac:dyDescent="0.2">
      <c r="R578" s="15"/>
    </row>
    <row r="579" spans="18:18" ht="15.75" customHeight="1" x14ac:dyDescent="0.2">
      <c r="R579" s="15"/>
    </row>
    <row r="580" spans="18:18" ht="15.75" customHeight="1" x14ac:dyDescent="0.2">
      <c r="R580" s="15"/>
    </row>
    <row r="581" spans="18:18" ht="15.75" customHeight="1" x14ac:dyDescent="0.2">
      <c r="R581" s="15"/>
    </row>
    <row r="582" spans="18:18" ht="15.75" customHeight="1" x14ac:dyDescent="0.2">
      <c r="R582" s="15"/>
    </row>
    <row r="583" spans="18:18" ht="15.75" customHeight="1" x14ac:dyDescent="0.2">
      <c r="R583" s="15"/>
    </row>
    <row r="584" spans="18:18" ht="15.75" customHeight="1" x14ac:dyDescent="0.2">
      <c r="R584" s="15"/>
    </row>
    <row r="585" spans="18:18" ht="15.75" customHeight="1" x14ac:dyDescent="0.2">
      <c r="R585" s="15"/>
    </row>
    <row r="586" spans="18:18" ht="15.75" customHeight="1" x14ac:dyDescent="0.2">
      <c r="R586" s="15"/>
    </row>
    <row r="587" spans="18:18" ht="15.75" customHeight="1" x14ac:dyDescent="0.2">
      <c r="R587" s="15"/>
    </row>
    <row r="588" spans="18:18" ht="15.75" customHeight="1" x14ac:dyDescent="0.2">
      <c r="R588" s="15"/>
    </row>
    <row r="589" spans="18:18" ht="15.75" customHeight="1" x14ac:dyDescent="0.2">
      <c r="R589" s="15"/>
    </row>
    <row r="590" spans="18:18" ht="15.75" customHeight="1" x14ac:dyDescent="0.2">
      <c r="R590" s="15"/>
    </row>
    <row r="591" spans="18:18" ht="15.75" customHeight="1" x14ac:dyDescent="0.2">
      <c r="R591" s="15"/>
    </row>
    <row r="592" spans="18:18" ht="15.75" customHeight="1" x14ac:dyDescent="0.2">
      <c r="R592" s="15"/>
    </row>
    <row r="593" spans="18:18" ht="15.75" customHeight="1" x14ac:dyDescent="0.2">
      <c r="R593" s="15"/>
    </row>
    <row r="594" spans="18:18" ht="15.75" customHeight="1" x14ac:dyDescent="0.2">
      <c r="R594" s="15"/>
    </row>
    <row r="595" spans="18:18" ht="15.75" customHeight="1" x14ac:dyDescent="0.2">
      <c r="R595" s="15"/>
    </row>
    <row r="596" spans="18:18" ht="15.75" customHeight="1" x14ac:dyDescent="0.2">
      <c r="R596" s="15"/>
    </row>
    <row r="597" spans="18:18" ht="15.75" customHeight="1" x14ac:dyDescent="0.2">
      <c r="R597" s="15"/>
    </row>
    <row r="598" spans="18:18" ht="15.75" customHeight="1" x14ac:dyDescent="0.2">
      <c r="R598" s="15"/>
    </row>
    <row r="599" spans="18:18" ht="15.75" customHeight="1" x14ac:dyDescent="0.2">
      <c r="R599" s="15"/>
    </row>
    <row r="600" spans="18:18" ht="15.75" customHeight="1" x14ac:dyDescent="0.2">
      <c r="R600" s="15"/>
    </row>
    <row r="601" spans="18:18" ht="15.75" customHeight="1" x14ac:dyDescent="0.2">
      <c r="R601" s="15"/>
    </row>
    <row r="602" spans="18:18" ht="15.75" customHeight="1" x14ac:dyDescent="0.2">
      <c r="R602" s="15"/>
    </row>
    <row r="603" spans="18:18" ht="15.75" customHeight="1" x14ac:dyDescent="0.2">
      <c r="R603" s="15"/>
    </row>
    <row r="604" spans="18:18" ht="15.75" customHeight="1" x14ac:dyDescent="0.2">
      <c r="R604" s="15"/>
    </row>
    <row r="605" spans="18:18" ht="15.75" customHeight="1" x14ac:dyDescent="0.2">
      <c r="R605" s="15"/>
    </row>
    <row r="606" spans="18:18" ht="15.75" customHeight="1" x14ac:dyDescent="0.2">
      <c r="R606" s="15"/>
    </row>
    <row r="607" spans="18:18" ht="15.75" customHeight="1" x14ac:dyDescent="0.2">
      <c r="R607" s="15"/>
    </row>
    <row r="608" spans="18:18" ht="15.75" customHeight="1" x14ac:dyDescent="0.2">
      <c r="R608" s="15"/>
    </row>
    <row r="609" spans="18:18" ht="15.75" customHeight="1" x14ac:dyDescent="0.2">
      <c r="R609" s="15"/>
    </row>
    <row r="610" spans="18:18" ht="15.75" customHeight="1" x14ac:dyDescent="0.2">
      <c r="R610" s="15"/>
    </row>
    <row r="611" spans="18:18" ht="15.75" customHeight="1" x14ac:dyDescent="0.2">
      <c r="R611" s="15"/>
    </row>
    <row r="612" spans="18:18" ht="15.75" customHeight="1" x14ac:dyDescent="0.2">
      <c r="R612" s="15"/>
    </row>
    <row r="613" spans="18:18" ht="15.75" customHeight="1" x14ac:dyDescent="0.2">
      <c r="R613" s="15"/>
    </row>
    <row r="614" spans="18:18" ht="15.75" customHeight="1" x14ac:dyDescent="0.2">
      <c r="R614" s="15"/>
    </row>
    <row r="615" spans="18:18" ht="15.75" customHeight="1" x14ac:dyDescent="0.2">
      <c r="R615" s="15"/>
    </row>
    <row r="616" spans="18:18" ht="15.75" customHeight="1" x14ac:dyDescent="0.2">
      <c r="R616" s="15"/>
    </row>
    <row r="617" spans="18:18" ht="15.75" customHeight="1" x14ac:dyDescent="0.2">
      <c r="R617" s="15"/>
    </row>
    <row r="618" spans="18:18" ht="15.75" customHeight="1" x14ac:dyDescent="0.2">
      <c r="R618" s="15"/>
    </row>
    <row r="619" spans="18:18" ht="15.75" customHeight="1" x14ac:dyDescent="0.2">
      <c r="R619" s="15"/>
    </row>
    <row r="620" spans="18:18" ht="15.75" customHeight="1" x14ac:dyDescent="0.2">
      <c r="R620" s="15"/>
    </row>
    <row r="621" spans="18:18" ht="15.75" customHeight="1" x14ac:dyDescent="0.2">
      <c r="R621" s="15"/>
    </row>
    <row r="622" spans="18:18" ht="15.75" customHeight="1" x14ac:dyDescent="0.2">
      <c r="R622" s="15"/>
    </row>
    <row r="623" spans="18:18" ht="15.75" customHeight="1" x14ac:dyDescent="0.2">
      <c r="R623" s="15"/>
    </row>
    <row r="624" spans="18:18" ht="15.75" customHeight="1" x14ac:dyDescent="0.2">
      <c r="R624" s="15"/>
    </row>
    <row r="625" spans="18:18" ht="15.75" customHeight="1" x14ac:dyDescent="0.2">
      <c r="R625" s="15"/>
    </row>
    <row r="626" spans="18:18" ht="15.75" customHeight="1" x14ac:dyDescent="0.2">
      <c r="R626" s="15"/>
    </row>
    <row r="627" spans="18:18" ht="15.75" customHeight="1" x14ac:dyDescent="0.2">
      <c r="R627" s="15"/>
    </row>
    <row r="628" spans="18:18" ht="15.75" customHeight="1" x14ac:dyDescent="0.2">
      <c r="R628" s="15"/>
    </row>
    <row r="629" spans="18:18" ht="15.75" customHeight="1" x14ac:dyDescent="0.2">
      <c r="R629" s="15"/>
    </row>
    <row r="630" spans="18:18" ht="15.75" customHeight="1" x14ac:dyDescent="0.2">
      <c r="R630" s="15"/>
    </row>
    <row r="631" spans="18:18" ht="15.75" customHeight="1" x14ac:dyDescent="0.2">
      <c r="R631" s="15"/>
    </row>
    <row r="632" spans="18:18" ht="15.75" customHeight="1" x14ac:dyDescent="0.2">
      <c r="R632" s="15"/>
    </row>
    <row r="633" spans="18:18" ht="15.75" customHeight="1" x14ac:dyDescent="0.2">
      <c r="R633" s="15"/>
    </row>
    <row r="634" spans="18:18" ht="15.75" customHeight="1" x14ac:dyDescent="0.2">
      <c r="R634" s="15"/>
    </row>
    <row r="635" spans="18:18" ht="15.75" customHeight="1" x14ac:dyDescent="0.2">
      <c r="R635" s="15"/>
    </row>
    <row r="636" spans="18:18" ht="15.75" customHeight="1" x14ac:dyDescent="0.2">
      <c r="R636" s="15"/>
    </row>
    <row r="637" spans="18:18" ht="15.75" customHeight="1" x14ac:dyDescent="0.2">
      <c r="R637" s="15"/>
    </row>
    <row r="638" spans="18:18" ht="15.75" customHeight="1" x14ac:dyDescent="0.2">
      <c r="R638" s="15"/>
    </row>
    <row r="639" spans="18:18" ht="15.75" customHeight="1" x14ac:dyDescent="0.2">
      <c r="R639" s="15"/>
    </row>
    <row r="640" spans="18:18" ht="15.75" customHeight="1" x14ac:dyDescent="0.2">
      <c r="R640" s="15"/>
    </row>
    <row r="641" spans="18:18" ht="15.75" customHeight="1" x14ac:dyDescent="0.2">
      <c r="R641" s="15"/>
    </row>
    <row r="642" spans="18:18" ht="15.75" customHeight="1" x14ac:dyDescent="0.2">
      <c r="R642" s="15"/>
    </row>
    <row r="643" spans="18:18" ht="15.75" customHeight="1" x14ac:dyDescent="0.2">
      <c r="R643" s="15"/>
    </row>
    <row r="644" spans="18:18" ht="15.75" customHeight="1" x14ac:dyDescent="0.2">
      <c r="R644" s="15"/>
    </row>
    <row r="645" spans="18:18" ht="15.75" customHeight="1" x14ac:dyDescent="0.2">
      <c r="R645" s="15"/>
    </row>
    <row r="646" spans="18:18" ht="15.75" customHeight="1" x14ac:dyDescent="0.2">
      <c r="R646" s="15"/>
    </row>
    <row r="647" spans="18:18" ht="15.75" customHeight="1" x14ac:dyDescent="0.2">
      <c r="R647" s="15"/>
    </row>
    <row r="648" spans="18:18" ht="15.75" customHeight="1" x14ac:dyDescent="0.2">
      <c r="R648" s="15"/>
    </row>
    <row r="649" spans="18:18" ht="15.75" customHeight="1" x14ac:dyDescent="0.2">
      <c r="R649" s="15"/>
    </row>
    <row r="650" spans="18:18" ht="15.75" customHeight="1" x14ac:dyDescent="0.2">
      <c r="R650" s="15"/>
    </row>
    <row r="651" spans="18:18" ht="15.75" customHeight="1" x14ac:dyDescent="0.2">
      <c r="R651" s="15"/>
    </row>
    <row r="652" spans="18:18" ht="15.75" customHeight="1" x14ac:dyDescent="0.2">
      <c r="R652" s="15"/>
    </row>
    <row r="653" spans="18:18" ht="15.75" customHeight="1" x14ac:dyDescent="0.2">
      <c r="R653" s="15"/>
    </row>
    <row r="654" spans="18:18" ht="15.75" customHeight="1" x14ac:dyDescent="0.2">
      <c r="R654" s="15"/>
    </row>
    <row r="655" spans="18:18" ht="15.75" customHeight="1" x14ac:dyDescent="0.2">
      <c r="R655" s="15"/>
    </row>
    <row r="656" spans="18:18" ht="15.75" customHeight="1" x14ac:dyDescent="0.2">
      <c r="R656" s="15"/>
    </row>
    <row r="657" spans="18:18" ht="15.75" customHeight="1" x14ac:dyDescent="0.2">
      <c r="R657" s="15"/>
    </row>
    <row r="658" spans="18:18" ht="15.75" customHeight="1" x14ac:dyDescent="0.2">
      <c r="R658" s="15"/>
    </row>
    <row r="659" spans="18:18" ht="15.75" customHeight="1" x14ac:dyDescent="0.2">
      <c r="R659" s="15"/>
    </row>
    <row r="660" spans="18:18" ht="15.75" customHeight="1" x14ac:dyDescent="0.2">
      <c r="R660" s="15"/>
    </row>
    <row r="661" spans="18:18" ht="15.75" customHeight="1" x14ac:dyDescent="0.2">
      <c r="R661" s="15"/>
    </row>
    <row r="662" spans="18:18" ht="15.75" customHeight="1" x14ac:dyDescent="0.2">
      <c r="R662" s="15"/>
    </row>
    <row r="663" spans="18:18" ht="15.75" customHeight="1" x14ac:dyDescent="0.2">
      <c r="R663" s="15"/>
    </row>
    <row r="664" spans="18:18" ht="15.75" customHeight="1" x14ac:dyDescent="0.2">
      <c r="R664" s="15"/>
    </row>
    <row r="665" spans="18:18" ht="15.75" customHeight="1" x14ac:dyDescent="0.2">
      <c r="R665" s="15"/>
    </row>
    <row r="666" spans="18:18" ht="15.75" customHeight="1" x14ac:dyDescent="0.2">
      <c r="R666" s="15"/>
    </row>
    <row r="667" spans="18:18" ht="15.75" customHeight="1" x14ac:dyDescent="0.2">
      <c r="R667" s="15"/>
    </row>
    <row r="668" spans="18:18" ht="15.75" customHeight="1" x14ac:dyDescent="0.2">
      <c r="R668" s="15"/>
    </row>
    <row r="669" spans="18:18" ht="15.75" customHeight="1" x14ac:dyDescent="0.2">
      <c r="R669" s="15"/>
    </row>
    <row r="670" spans="18:18" ht="15.75" customHeight="1" x14ac:dyDescent="0.2">
      <c r="R670" s="15"/>
    </row>
    <row r="671" spans="18:18" ht="15.75" customHeight="1" x14ac:dyDescent="0.2">
      <c r="R671" s="15"/>
    </row>
    <row r="672" spans="18:18" ht="15.75" customHeight="1" x14ac:dyDescent="0.2">
      <c r="R672" s="15"/>
    </row>
    <row r="673" spans="18:18" ht="15.75" customHeight="1" x14ac:dyDescent="0.2">
      <c r="R673" s="15"/>
    </row>
    <row r="674" spans="18:18" ht="15.75" customHeight="1" x14ac:dyDescent="0.2">
      <c r="R674" s="15"/>
    </row>
    <row r="675" spans="18:18" ht="15.75" customHeight="1" x14ac:dyDescent="0.2">
      <c r="R675" s="15"/>
    </row>
    <row r="676" spans="18:18" ht="15.75" customHeight="1" x14ac:dyDescent="0.2">
      <c r="R676" s="15"/>
    </row>
    <row r="677" spans="18:18" ht="15.75" customHeight="1" x14ac:dyDescent="0.2">
      <c r="R677" s="15"/>
    </row>
    <row r="678" spans="18:18" ht="15.75" customHeight="1" x14ac:dyDescent="0.2">
      <c r="R678" s="15"/>
    </row>
    <row r="679" spans="18:18" ht="15.75" customHeight="1" x14ac:dyDescent="0.2">
      <c r="R679" s="15"/>
    </row>
    <row r="680" spans="18:18" ht="15.75" customHeight="1" x14ac:dyDescent="0.2">
      <c r="R680" s="15"/>
    </row>
    <row r="681" spans="18:18" ht="15.75" customHeight="1" x14ac:dyDescent="0.2">
      <c r="R681" s="15"/>
    </row>
    <row r="682" spans="18:18" ht="15.75" customHeight="1" x14ac:dyDescent="0.2">
      <c r="R682" s="15"/>
    </row>
    <row r="683" spans="18:18" ht="15.75" customHeight="1" x14ac:dyDescent="0.2">
      <c r="R683" s="15"/>
    </row>
    <row r="684" spans="18:18" ht="15.75" customHeight="1" x14ac:dyDescent="0.2">
      <c r="R684" s="15"/>
    </row>
    <row r="685" spans="18:18" ht="15.75" customHeight="1" x14ac:dyDescent="0.2">
      <c r="R685" s="15"/>
    </row>
    <row r="686" spans="18:18" ht="15.75" customHeight="1" x14ac:dyDescent="0.2">
      <c r="R686" s="15"/>
    </row>
    <row r="687" spans="18:18" ht="15.75" customHeight="1" x14ac:dyDescent="0.2">
      <c r="R687" s="15"/>
    </row>
    <row r="688" spans="18:18" ht="15.75" customHeight="1" x14ac:dyDescent="0.2">
      <c r="R688" s="15"/>
    </row>
    <row r="689" spans="18:18" ht="15.75" customHeight="1" x14ac:dyDescent="0.2">
      <c r="R689" s="15"/>
    </row>
    <row r="690" spans="18:18" ht="15.75" customHeight="1" x14ac:dyDescent="0.2">
      <c r="R690" s="15"/>
    </row>
    <row r="691" spans="18:18" ht="15.75" customHeight="1" x14ac:dyDescent="0.2">
      <c r="R691" s="15"/>
    </row>
    <row r="692" spans="18:18" ht="15.75" customHeight="1" x14ac:dyDescent="0.2">
      <c r="R692" s="15"/>
    </row>
    <row r="693" spans="18:18" ht="15.75" customHeight="1" x14ac:dyDescent="0.2">
      <c r="R693" s="15"/>
    </row>
    <row r="694" spans="18:18" ht="15.75" customHeight="1" x14ac:dyDescent="0.2">
      <c r="R694" s="15"/>
    </row>
    <row r="695" spans="18:18" ht="15.75" customHeight="1" x14ac:dyDescent="0.2">
      <c r="R695" s="15"/>
    </row>
    <row r="696" spans="18:18" ht="15.75" customHeight="1" x14ac:dyDescent="0.2">
      <c r="R696" s="15"/>
    </row>
    <row r="697" spans="18:18" ht="15.75" customHeight="1" x14ac:dyDescent="0.2">
      <c r="R697" s="15"/>
    </row>
    <row r="698" spans="18:18" ht="15.75" customHeight="1" x14ac:dyDescent="0.2">
      <c r="R698" s="15"/>
    </row>
    <row r="699" spans="18:18" ht="15.75" customHeight="1" x14ac:dyDescent="0.2">
      <c r="R699" s="15"/>
    </row>
    <row r="700" spans="18:18" ht="15.75" customHeight="1" x14ac:dyDescent="0.2">
      <c r="R700" s="15"/>
    </row>
    <row r="701" spans="18:18" ht="15.75" customHeight="1" x14ac:dyDescent="0.2">
      <c r="R701" s="15"/>
    </row>
    <row r="702" spans="18:18" ht="15.75" customHeight="1" x14ac:dyDescent="0.2">
      <c r="R702" s="15"/>
    </row>
    <row r="703" spans="18:18" ht="15.75" customHeight="1" x14ac:dyDescent="0.2">
      <c r="R703" s="15"/>
    </row>
    <row r="704" spans="18:18" ht="15.75" customHeight="1" x14ac:dyDescent="0.2">
      <c r="R704" s="15"/>
    </row>
    <row r="705" spans="18:18" ht="15.75" customHeight="1" x14ac:dyDescent="0.2">
      <c r="R705" s="15"/>
    </row>
    <row r="706" spans="18:18" ht="15.75" customHeight="1" x14ac:dyDescent="0.2">
      <c r="R706" s="15"/>
    </row>
    <row r="707" spans="18:18" ht="15.75" customHeight="1" x14ac:dyDescent="0.2">
      <c r="R707" s="15"/>
    </row>
    <row r="708" spans="18:18" ht="15.75" customHeight="1" x14ac:dyDescent="0.2">
      <c r="R708" s="15"/>
    </row>
    <row r="709" spans="18:18" ht="15.75" customHeight="1" x14ac:dyDescent="0.2">
      <c r="R709" s="15"/>
    </row>
    <row r="710" spans="18:18" ht="15.75" customHeight="1" x14ac:dyDescent="0.2">
      <c r="R710" s="15"/>
    </row>
    <row r="711" spans="18:18" ht="15.75" customHeight="1" x14ac:dyDescent="0.2">
      <c r="R711" s="15"/>
    </row>
    <row r="712" spans="18:18" ht="15.75" customHeight="1" x14ac:dyDescent="0.2">
      <c r="R712" s="15"/>
    </row>
    <row r="713" spans="18:18" ht="15.75" customHeight="1" x14ac:dyDescent="0.2">
      <c r="R713" s="15"/>
    </row>
    <row r="714" spans="18:18" ht="15.75" customHeight="1" x14ac:dyDescent="0.2">
      <c r="R714" s="15"/>
    </row>
    <row r="715" spans="18:18" ht="15.75" customHeight="1" x14ac:dyDescent="0.2">
      <c r="R715" s="15"/>
    </row>
    <row r="716" spans="18:18" ht="15.75" customHeight="1" x14ac:dyDescent="0.2">
      <c r="R716" s="15"/>
    </row>
    <row r="717" spans="18:18" ht="15.75" customHeight="1" x14ac:dyDescent="0.2">
      <c r="R717" s="15"/>
    </row>
    <row r="718" spans="18:18" ht="15.75" customHeight="1" x14ac:dyDescent="0.2">
      <c r="R718" s="15"/>
    </row>
    <row r="719" spans="18:18" ht="15.75" customHeight="1" x14ac:dyDescent="0.2">
      <c r="R719" s="15"/>
    </row>
    <row r="720" spans="18:18" ht="15.75" customHeight="1" x14ac:dyDescent="0.2">
      <c r="R720" s="15"/>
    </row>
    <row r="721" spans="18:18" ht="15.75" customHeight="1" x14ac:dyDescent="0.2">
      <c r="R721" s="15"/>
    </row>
    <row r="722" spans="18:18" ht="15.75" customHeight="1" x14ac:dyDescent="0.2">
      <c r="R722" s="15"/>
    </row>
    <row r="723" spans="18:18" ht="15.75" customHeight="1" x14ac:dyDescent="0.2">
      <c r="R723" s="15"/>
    </row>
    <row r="724" spans="18:18" ht="15.75" customHeight="1" x14ac:dyDescent="0.2">
      <c r="R724" s="15"/>
    </row>
    <row r="725" spans="18:18" ht="15.75" customHeight="1" x14ac:dyDescent="0.2">
      <c r="R725" s="15"/>
    </row>
    <row r="726" spans="18:18" ht="15.75" customHeight="1" x14ac:dyDescent="0.2">
      <c r="R726" s="15"/>
    </row>
    <row r="727" spans="18:18" ht="15.75" customHeight="1" x14ac:dyDescent="0.2">
      <c r="R727" s="15"/>
    </row>
    <row r="728" spans="18:18" ht="15.75" customHeight="1" x14ac:dyDescent="0.2">
      <c r="R728" s="15"/>
    </row>
    <row r="729" spans="18:18" ht="15.75" customHeight="1" x14ac:dyDescent="0.2">
      <c r="R729" s="15"/>
    </row>
    <row r="730" spans="18:18" ht="15.75" customHeight="1" x14ac:dyDescent="0.2">
      <c r="R730" s="15"/>
    </row>
    <row r="731" spans="18:18" ht="15.75" customHeight="1" x14ac:dyDescent="0.2">
      <c r="R731" s="15"/>
    </row>
    <row r="732" spans="18:18" ht="15.75" customHeight="1" x14ac:dyDescent="0.2">
      <c r="R732" s="15"/>
    </row>
    <row r="733" spans="18:18" ht="15.75" customHeight="1" x14ac:dyDescent="0.2">
      <c r="R733" s="15"/>
    </row>
    <row r="734" spans="18:18" ht="15.75" customHeight="1" x14ac:dyDescent="0.2">
      <c r="R734" s="15"/>
    </row>
    <row r="735" spans="18:18" ht="15.75" customHeight="1" x14ac:dyDescent="0.2">
      <c r="R735" s="15"/>
    </row>
    <row r="736" spans="18:18" ht="15.75" customHeight="1" x14ac:dyDescent="0.2">
      <c r="R736" s="15"/>
    </row>
    <row r="737" spans="18:18" ht="15.75" customHeight="1" x14ac:dyDescent="0.2">
      <c r="R737" s="15"/>
    </row>
    <row r="738" spans="18:18" ht="15.75" customHeight="1" x14ac:dyDescent="0.2">
      <c r="R738" s="15"/>
    </row>
    <row r="739" spans="18:18" ht="15.75" customHeight="1" x14ac:dyDescent="0.2">
      <c r="R739" s="15"/>
    </row>
    <row r="740" spans="18:18" ht="15.75" customHeight="1" x14ac:dyDescent="0.2">
      <c r="R740" s="15"/>
    </row>
    <row r="741" spans="18:18" ht="15.75" customHeight="1" x14ac:dyDescent="0.2">
      <c r="R741" s="15"/>
    </row>
    <row r="742" spans="18:18" ht="15.75" customHeight="1" x14ac:dyDescent="0.2">
      <c r="R742" s="15"/>
    </row>
    <row r="743" spans="18:18" ht="15.75" customHeight="1" x14ac:dyDescent="0.2">
      <c r="R743" s="15"/>
    </row>
    <row r="744" spans="18:18" ht="15.75" customHeight="1" x14ac:dyDescent="0.2">
      <c r="R744" s="15"/>
    </row>
    <row r="745" spans="18:18" ht="15.75" customHeight="1" x14ac:dyDescent="0.2">
      <c r="R745" s="15"/>
    </row>
    <row r="746" spans="18:18" ht="15.75" customHeight="1" x14ac:dyDescent="0.2">
      <c r="R746" s="15"/>
    </row>
    <row r="747" spans="18:18" ht="15.75" customHeight="1" x14ac:dyDescent="0.2">
      <c r="R747" s="15"/>
    </row>
    <row r="748" spans="18:18" ht="15.75" customHeight="1" x14ac:dyDescent="0.2">
      <c r="R748" s="15"/>
    </row>
    <row r="749" spans="18:18" ht="15.75" customHeight="1" x14ac:dyDescent="0.2">
      <c r="R749" s="15"/>
    </row>
    <row r="750" spans="18:18" ht="15.75" customHeight="1" x14ac:dyDescent="0.2">
      <c r="R750" s="15"/>
    </row>
    <row r="751" spans="18:18" ht="15.75" customHeight="1" x14ac:dyDescent="0.2">
      <c r="R751" s="15"/>
    </row>
    <row r="752" spans="18:18" ht="15.75" customHeight="1" x14ac:dyDescent="0.2">
      <c r="R752" s="15"/>
    </row>
    <row r="753" spans="18:18" ht="15.75" customHeight="1" x14ac:dyDescent="0.2">
      <c r="R753" s="15"/>
    </row>
    <row r="754" spans="18:18" ht="15.75" customHeight="1" x14ac:dyDescent="0.2">
      <c r="R754" s="15"/>
    </row>
    <row r="755" spans="18:18" ht="15.75" customHeight="1" x14ac:dyDescent="0.2">
      <c r="R755" s="15"/>
    </row>
    <row r="756" spans="18:18" ht="15.75" customHeight="1" x14ac:dyDescent="0.2">
      <c r="R756" s="15"/>
    </row>
    <row r="757" spans="18:18" ht="15.75" customHeight="1" x14ac:dyDescent="0.2">
      <c r="R757" s="15"/>
    </row>
    <row r="758" spans="18:18" ht="15.75" customHeight="1" x14ac:dyDescent="0.2">
      <c r="R758" s="15"/>
    </row>
    <row r="759" spans="18:18" ht="15.75" customHeight="1" x14ac:dyDescent="0.2">
      <c r="R759" s="15"/>
    </row>
    <row r="760" spans="18:18" ht="15.75" customHeight="1" x14ac:dyDescent="0.2">
      <c r="R760" s="15"/>
    </row>
    <row r="761" spans="18:18" ht="15.75" customHeight="1" x14ac:dyDescent="0.2">
      <c r="R761" s="15"/>
    </row>
    <row r="762" spans="18:18" ht="15.75" customHeight="1" x14ac:dyDescent="0.2">
      <c r="R762" s="15"/>
    </row>
    <row r="763" spans="18:18" ht="15.75" customHeight="1" x14ac:dyDescent="0.2">
      <c r="R763" s="15"/>
    </row>
    <row r="764" spans="18:18" ht="15.75" customHeight="1" x14ac:dyDescent="0.2">
      <c r="R764" s="15"/>
    </row>
    <row r="765" spans="18:18" ht="15.75" customHeight="1" x14ac:dyDescent="0.2">
      <c r="R765" s="15"/>
    </row>
    <row r="766" spans="18:18" ht="15.75" customHeight="1" x14ac:dyDescent="0.2">
      <c r="R766" s="15"/>
    </row>
    <row r="767" spans="18:18" ht="15.75" customHeight="1" x14ac:dyDescent="0.2">
      <c r="R767" s="15"/>
    </row>
    <row r="768" spans="18:18" ht="15.75" customHeight="1" x14ac:dyDescent="0.2">
      <c r="R768" s="15"/>
    </row>
    <row r="769" spans="18:18" ht="15.75" customHeight="1" x14ac:dyDescent="0.2">
      <c r="R769" s="15"/>
    </row>
    <row r="770" spans="18:18" ht="15.75" customHeight="1" x14ac:dyDescent="0.2">
      <c r="R770" s="15"/>
    </row>
    <row r="771" spans="18:18" ht="15.75" customHeight="1" x14ac:dyDescent="0.2">
      <c r="R771" s="15"/>
    </row>
    <row r="772" spans="18:18" ht="15.75" customHeight="1" x14ac:dyDescent="0.2">
      <c r="R772" s="15"/>
    </row>
    <row r="773" spans="18:18" ht="15.75" customHeight="1" x14ac:dyDescent="0.2">
      <c r="R773" s="15"/>
    </row>
    <row r="774" spans="18:18" ht="15.75" customHeight="1" x14ac:dyDescent="0.2">
      <c r="R774" s="15"/>
    </row>
    <row r="775" spans="18:18" ht="15.75" customHeight="1" x14ac:dyDescent="0.2">
      <c r="R775" s="15"/>
    </row>
    <row r="776" spans="18:18" ht="15.75" customHeight="1" x14ac:dyDescent="0.2">
      <c r="R776" s="15"/>
    </row>
    <row r="777" spans="18:18" ht="15.75" customHeight="1" x14ac:dyDescent="0.2">
      <c r="R777" s="15"/>
    </row>
    <row r="778" spans="18:18" ht="15.75" customHeight="1" x14ac:dyDescent="0.2">
      <c r="R778" s="15"/>
    </row>
    <row r="779" spans="18:18" ht="15.75" customHeight="1" x14ac:dyDescent="0.2">
      <c r="R779" s="15"/>
    </row>
    <row r="780" spans="18:18" ht="15.75" customHeight="1" x14ac:dyDescent="0.2">
      <c r="R780" s="15"/>
    </row>
    <row r="781" spans="18:18" ht="15.75" customHeight="1" x14ac:dyDescent="0.2">
      <c r="R781" s="15"/>
    </row>
    <row r="782" spans="18:18" ht="15.75" customHeight="1" x14ac:dyDescent="0.2">
      <c r="R782" s="15"/>
    </row>
    <row r="783" spans="18:18" ht="15.75" customHeight="1" x14ac:dyDescent="0.2">
      <c r="R783" s="15"/>
    </row>
    <row r="784" spans="18:18" ht="15.75" customHeight="1" x14ac:dyDescent="0.2">
      <c r="R784" s="15"/>
    </row>
    <row r="785" spans="18:18" ht="15.75" customHeight="1" x14ac:dyDescent="0.2">
      <c r="R785" s="15"/>
    </row>
    <row r="786" spans="18:18" ht="15.75" customHeight="1" x14ac:dyDescent="0.2">
      <c r="R786" s="15"/>
    </row>
    <row r="787" spans="18:18" ht="15.75" customHeight="1" x14ac:dyDescent="0.2">
      <c r="R787" s="15"/>
    </row>
    <row r="788" spans="18:18" ht="15.75" customHeight="1" x14ac:dyDescent="0.2">
      <c r="R788" s="15"/>
    </row>
    <row r="789" spans="18:18" ht="15.75" customHeight="1" x14ac:dyDescent="0.2">
      <c r="R789" s="15"/>
    </row>
    <row r="790" spans="18:18" ht="15.75" customHeight="1" x14ac:dyDescent="0.2">
      <c r="R790" s="15"/>
    </row>
    <row r="791" spans="18:18" ht="15.75" customHeight="1" x14ac:dyDescent="0.2">
      <c r="R791" s="15"/>
    </row>
    <row r="792" spans="18:18" ht="15.75" customHeight="1" x14ac:dyDescent="0.2">
      <c r="R792" s="15"/>
    </row>
    <row r="793" spans="18:18" ht="15.75" customHeight="1" x14ac:dyDescent="0.2">
      <c r="R793" s="15"/>
    </row>
    <row r="794" spans="18:18" ht="15.75" customHeight="1" x14ac:dyDescent="0.2">
      <c r="R794" s="15"/>
    </row>
    <row r="795" spans="18:18" ht="15.75" customHeight="1" x14ac:dyDescent="0.2">
      <c r="R795" s="15"/>
    </row>
    <row r="796" spans="18:18" ht="15.75" customHeight="1" x14ac:dyDescent="0.2">
      <c r="R796" s="15"/>
    </row>
    <row r="797" spans="18:18" ht="15.75" customHeight="1" x14ac:dyDescent="0.2">
      <c r="R797" s="15"/>
    </row>
    <row r="798" spans="18:18" ht="15.75" customHeight="1" x14ac:dyDescent="0.2">
      <c r="R798" s="15"/>
    </row>
    <row r="799" spans="18:18" ht="15.75" customHeight="1" x14ac:dyDescent="0.2">
      <c r="R799" s="15"/>
    </row>
    <row r="800" spans="18:18" ht="15.75" customHeight="1" x14ac:dyDescent="0.2">
      <c r="R800" s="15"/>
    </row>
    <row r="801" spans="18:18" ht="15.75" customHeight="1" x14ac:dyDescent="0.2">
      <c r="R801" s="15"/>
    </row>
    <row r="802" spans="18:18" ht="15.75" customHeight="1" x14ac:dyDescent="0.2">
      <c r="R802" s="15"/>
    </row>
    <row r="803" spans="18:18" ht="15.75" customHeight="1" x14ac:dyDescent="0.2">
      <c r="R803" s="15"/>
    </row>
    <row r="804" spans="18:18" ht="15.75" customHeight="1" x14ac:dyDescent="0.2">
      <c r="R804" s="15"/>
    </row>
    <row r="805" spans="18:18" ht="15.75" customHeight="1" x14ac:dyDescent="0.2">
      <c r="R805" s="15"/>
    </row>
    <row r="806" spans="18:18" ht="15.75" customHeight="1" x14ac:dyDescent="0.2">
      <c r="R806" s="15"/>
    </row>
    <row r="807" spans="18:18" ht="15.75" customHeight="1" x14ac:dyDescent="0.2">
      <c r="R807" s="15"/>
    </row>
    <row r="808" spans="18:18" ht="15.75" customHeight="1" x14ac:dyDescent="0.2">
      <c r="R808" s="15"/>
    </row>
    <row r="809" spans="18:18" ht="15.75" customHeight="1" x14ac:dyDescent="0.2">
      <c r="R809" s="15"/>
    </row>
    <row r="810" spans="18:18" ht="15.75" customHeight="1" x14ac:dyDescent="0.2">
      <c r="R810" s="15"/>
    </row>
    <row r="811" spans="18:18" ht="15.75" customHeight="1" x14ac:dyDescent="0.2">
      <c r="R811" s="15"/>
    </row>
    <row r="812" spans="18:18" ht="15.75" customHeight="1" x14ac:dyDescent="0.2">
      <c r="R812" s="15"/>
    </row>
    <row r="813" spans="18:18" ht="15.75" customHeight="1" x14ac:dyDescent="0.2">
      <c r="R813" s="15"/>
    </row>
    <row r="814" spans="18:18" ht="15.75" customHeight="1" x14ac:dyDescent="0.2">
      <c r="R814" s="15"/>
    </row>
    <row r="815" spans="18:18" ht="15.75" customHeight="1" x14ac:dyDescent="0.2">
      <c r="R815" s="15"/>
    </row>
    <row r="816" spans="18:18" ht="15.75" customHeight="1" x14ac:dyDescent="0.2">
      <c r="R816" s="15"/>
    </row>
    <row r="817" spans="18:18" ht="15.75" customHeight="1" x14ac:dyDescent="0.2">
      <c r="R817" s="15"/>
    </row>
    <row r="818" spans="18:18" ht="15.75" customHeight="1" x14ac:dyDescent="0.2">
      <c r="R818" s="15"/>
    </row>
    <row r="819" spans="18:18" ht="15.75" customHeight="1" x14ac:dyDescent="0.2">
      <c r="R819" s="15"/>
    </row>
    <row r="820" spans="18:18" ht="15.75" customHeight="1" x14ac:dyDescent="0.2">
      <c r="R820" s="15"/>
    </row>
    <row r="821" spans="18:18" ht="15.75" customHeight="1" x14ac:dyDescent="0.2">
      <c r="R821" s="15"/>
    </row>
    <row r="822" spans="18:18" ht="15.75" customHeight="1" x14ac:dyDescent="0.2">
      <c r="R822" s="15"/>
    </row>
    <row r="823" spans="18:18" ht="15.75" customHeight="1" x14ac:dyDescent="0.2">
      <c r="R823" s="15"/>
    </row>
    <row r="824" spans="18:18" ht="15.75" customHeight="1" x14ac:dyDescent="0.2">
      <c r="R824" s="15"/>
    </row>
    <row r="825" spans="18:18" ht="15.75" customHeight="1" x14ac:dyDescent="0.2">
      <c r="R825" s="15"/>
    </row>
    <row r="826" spans="18:18" ht="15.75" customHeight="1" x14ac:dyDescent="0.2">
      <c r="R826" s="15"/>
    </row>
    <row r="827" spans="18:18" ht="15.75" customHeight="1" x14ac:dyDescent="0.2">
      <c r="R827" s="15"/>
    </row>
    <row r="828" spans="18:18" ht="15.75" customHeight="1" x14ac:dyDescent="0.2">
      <c r="R828" s="15"/>
    </row>
    <row r="829" spans="18:18" ht="15.75" customHeight="1" x14ac:dyDescent="0.2">
      <c r="R829" s="15"/>
    </row>
    <row r="830" spans="18:18" ht="15.75" customHeight="1" x14ac:dyDescent="0.2">
      <c r="R830" s="15"/>
    </row>
    <row r="831" spans="18:18" ht="15.75" customHeight="1" x14ac:dyDescent="0.2">
      <c r="R831" s="15"/>
    </row>
    <row r="832" spans="18:18" ht="15.75" customHeight="1" x14ac:dyDescent="0.2">
      <c r="R832" s="15"/>
    </row>
    <row r="833" spans="18:18" ht="15.75" customHeight="1" x14ac:dyDescent="0.2">
      <c r="R833" s="15"/>
    </row>
    <row r="834" spans="18:18" ht="15.75" customHeight="1" x14ac:dyDescent="0.2">
      <c r="R834" s="15"/>
    </row>
    <row r="835" spans="18:18" ht="15.75" customHeight="1" x14ac:dyDescent="0.2">
      <c r="R835" s="15"/>
    </row>
    <row r="836" spans="18:18" ht="15.75" customHeight="1" x14ac:dyDescent="0.2">
      <c r="R836" s="15"/>
    </row>
    <row r="837" spans="18:18" ht="15.75" customHeight="1" x14ac:dyDescent="0.2">
      <c r="R837" s="15"/>
    </row>
    <row r="838" spans="18:18" ht="15.75" customHeight="1" x14ac:dyDescent="0.2">
      <c r="R838" s="15"/>
    </row>
    <row r="839" spans="18:18" ht="15.75" customHeight="1" x14ac:dyDescent="0.2">
      <c r="R839" s="15"/>
    </row>
    <row r="840" spans="18:18" ht="15.75" customHeight="1" x14ac:dyDescent="0.2">
      <c r="R840" s="15"/>
    </row>
    <row r="841" spans="18:18" ht="15.75" customHeight="1" x14ac:dyDescent="0.2">
      <c r="R841" s="15"/>
    </row>
    <row r="842" spans="18:18" ht="15.75" customHeight="1" x14ac:dyDescent="0.2">
      <c r="R842" s="15"/>
    </row>
    <row r="843" spans="18:18" ht="15.75" customHeight="1" x14ac:dyDescent="0.2">
      <c r="R843" s="15"/>
    </row>
    <row r="844" spans="18:18" ht="15.75" customHeight="1" x14ac:dyDescent="0.2">
      <c r="R844" s="15"/>
    </row>
    <row r="845" spans="18:18" ht="15.75" customHeight="1" x14ac:dyDescent="0.2">
      <c r="R845" s="15"/>
    </row>
    <row r="846" spans="18:18" ht="15.75" customHeight="1" x14ac:dyDescent="0.2">
      <c r="R846" s="15"/>
    </row>
    <row r="847" spans="18:18" ht="15.75" customHeight="1" x14ac:dyDescent="0.2">
      <c r="R847" s="15"/>
    </row>
    <row r="848" spans="18:18" ht="15.75" customHeight="1" x14ac:dyDescent="0.2">
      <c r="R848" s="15"/>
    </row>
    <row r="849" spans="18:18" ht="15.75" customHeight="1" x14ac:dyDescent="0.2">
      <c r="R849" s="15"/>
    </row>
    <row r="850" spans="18:18" ht="15.75" customHeight="1" x14ac:dyDescent="0.2">
      <c r="R850" s="15"/>
    </row>
    <row r="851" spans="18:18" ht="15.75" customHeight="1" x14ac:dyDescent="0.2">
      <c r="R851" s="15"/>
    </row>
    <row r="852" spans="18:18" ht="15.75" customHeight="1" x14ac:dyDescent="0.2">
      <c r="R852" s="15"/>
    </row>
    <row r="853" spans="18:18" ht="15.75" customHeight="1" x14ac:dyDescent="0.2">
      <c r="R853" s="15"/>
    </row>
    <row r="854" spans="18:18" ht="15.75" customHeight="1" x14ac:dyDescent="0.2">
      <c r="R854" s="15"/>
    </row>
    <row r="855" spans="18:18" ht="15.75" customHeight="1" x14ac:dyDescent="0.2">
      <c r="R855" s="15"/>
    </row>
    <row r="856" spans="18:18" ht="15.75" customHeight="1" x14ac:dyDescent="0.2">
      <c r="R856" s="15"/>
    </row>
    <row r="857" spans="18:18" ht="15.75" customHeight="1" x14ac:dyDescent="0.2">
      <c r="R857" s="15"/>
    </row>
    <row r="858" spans="18:18" ht="15.75" customHeight="1" x14ac:dyDescent="0.2">
      <c r="R858" s="15"/>
    </row>
    <row r="859" spans="18:18" ht="15.75" customHeight="1" x14ac:dyDescent="0.2">
      <c r="R859" s="15"/>
    </row>
    <row r="860" spans="18:18" ht="15.75" customHeight="1" x14ac:dyDescent="0.2">
      <c r="R860" s="15"/>
    </row>
    <row r="861" spans="18:18" ht="15.75" customHeight="1" x14ac:dyDescent="0.2">
      <c r="R861" s="15"/>
    </row>
    <row r="862" spans="18:18" ht="15.75" customHeight="1" x14ac:dyDescent="0.2">
      <c r="R862" s="15"/>
    </row>
    <row r="863" spans="18:18" ht="15.75" customHeight="1" x14ac:dyDescent="0.2">
      <c r="R863" s="15"/>
    </row>
    <row r="864" spans="18:18" ht="15.75" customHeight="1" x14ac:dyDescent="0.2">
      <c r="R864" s="15"/>
    </row>
    <row r="865" spans="18:18" ht="15.75" customHeight="1" x14ac:dyDescent="0.2">
      <c r="R865" s="15"/>
    </row>
    <row r="866" spans="18:18" ht="15.75" customHeight="1" x14ac:dyDescent="0.2">
      <c r="R866" s="15"/>
    </row>
    <row r="867" spans="18:18" ht="15.75" customHeight="1" x14ac:dyDescent="0.2">
      <c r="R867" s="15"/>
    </row>
    <row r="868" spans="18:18" ht="15.75" customHeight="1" x14ac:dyDescent="0.2">
      <c r="R868" s="15"/>
    </row>
    <row r="869" spans="18:18" ht="15.75" customHeight="1" x14ac:dyDescent="0.2">
      <c r="R869" s="15"/>
    </row>
    <row r="870" spans="18:18" ht="15.75" customHeight="1" x14ac:dyDescent="0.2">
      <c r="R870" s="15"/>
    </row>
    <row r="871" spans="18:18" ht="15.75" customHeight="1" x14ac:dyDescent="0.2">
      <c r="R871" s="15"/>
    </row>
    <row r="872" spans="18:18" ht="15.75" customHeight="1" x14ac:dyDescent="0.2">
      <c r="R872" s="15"/>
    </row>
    <row r="873" spans="18:18" ht="15.75" customHeight="1" x14ac:dyDescent="0.2">
      <c r="R873" s="15"/>
    </row>
    <row r="874" spans="18:18" ht="15.75" customHeight="1" x14ac:dyDescent="0.2">
      <c r="R874" s="15"/>
    </row>
    <row r="875" spans="18:18" ht="15.75" customHeight="1" x14ac:dyDescent="0.2">
      <c r="R875" s="15"/>
    </row>
    <row r="876" spans="18:18" ht="15.75" customHeight="1" x14ac:dyDescent="0.2">
      <c r="R876" s="15"/>
    </row>
    <row r="877" spans="18:18" ht="15.75" customHeight="1" x14ac:dyDescent="0.2">
      <c r="R877" s="15"/>
    </row>
    <row r="878" spans="18:18" ht="15.75" customHeight="1" x14ac:dyDescent="0.2">
      <c r="R878" s="15"/>
    </row>
    <row r="879" spans="18:18" ht="15.75" customHeight="1" x14ac:dyDescent="0.2">
      <c r="R879" s="15"/>
    </row>
    <row r="880" spans="18:18" ht="15.75" customHeight="1" x14ac:dyDescent="0.2">
      <c r="R880" s="15"/>
    </row>
    <row r="881" spans="18:18" ht="15.75" customHeight="1" x14ac:dyDescent="0.2">
      <c r="R881" s="15"/>
    </row>
    <row r="882" spans="18:18" ht="15.75" customHeight="1" x14ac:dyDescent="0.2">
      <c r="R882" s="15"/>
    </row>
    <row r="883" spans="18:18" ht="15.75" customHeight="1" x14ac:dyDescent="0.2">
      <c r="R883" s="15"/>
    </row>
    <row r="884" spans="18:18" ht="15.75" customHeight="1" x14ac:dyDescent="0.2">
      <c r="R884" s="15"/>
    </row>
    <row r="885" spans="18:18" ht="15.75" customHeight="1" x14ac:dyDescent="0.2">
      <c r="R885" s="15"/>
    </row>
    <row r="886" spans="18:18" ht="15.75" customHeight="1" x14ac:dyDescent="0.2">
      <c r="R886" s="15"/>
    </row>
    <row r="887" spans="18:18" ht="15.75" customHeight="1" x14ac:dyDescent="0.2">
      <c r="R887" s="15"/>
    </row>
    <row r="888" spans="18:18" ht="15.75" customHeight="1" x14ac:dyDescent="0.2">
      <c r="R888" s="15"/>
    </row>
    <row r="889" spans="18:18" ht="15.75" customHeight="1" x14ac:dyDescent="0.2">
      <c r="R889" s="15"/>
    </row>
    <row r="890" spans="18:18" ht="15.75" customHeight="1" x14ac:dyDescent="0.2">
      <c r="R890" s="15"/>
    </row>
    <row r="891" spans="18:18" ht="15.75" customHeight="1" x14ac:dyDescent="0.2">
      <c r="R891" s="15"/>
    </row>
    <row r="892" spans="18:18" ht="15.75" customHeight="1" x14ac:dyDescent="0.2">
      <c r="R892" s="15"/>
    </row>
    <row r="893" spans="18:18" ht="15.75" customHeight="1" x14ac:dyDescent="0.2">
      <c r="R893" s="15"/>
    </row>
    <row r="894" spans="18:18" ht="15.75" customHeight="1" x14ac:dyDescent="0.2">
      <c r="R894" s="15"/>
    </row>
    <row r="895" spans="18:18" ht="15.75" customHeight="1" x14ac:dyDescent="0.2">
      <c r="R895" s="15"/>
    </row>
    <row r="896" spans="18:18" ht="15.75" customHeight="1" x14ac:dyDescent="0.2">
      <c r="R896" s="15"/>
    </row>
    <row r="897" spans="18:18" ht="15.75" customHeight="1" x14ac:dyDescent="0.2">
      <c r="R897" s="15"/>
    </row>
    <row r="898" spans="18:18" ht="15.75" customHeight="1" x14ac:dyDescent="0.2">
      <c r="R898" s="15"/>
    </row>
    <row r="899" spans="18:18" ht="15.75" customHeight="1" x14ac:dyDescent="0.2">
      <c r="R899" s="15"/>
    </row>
    <row r="900" spans="18:18" ht="15.75" customHeight="1" x14ac:dyDescent="0.2">
      <c r="R900" s="15"/>
    </row>
    <row r="901" spans="18:18" ht="15.75" customHeight="1" x14ac:dyDescent="0.2">
      <c r="R901" s="15"/>
    </row>
    <row r="902" spans="18:18" ht="15.75" customHeight="1" x14ac:dyDescent="0.2">
      <c r="R902" s="15"/>
    </row>
    <row r="903" spans="18:18" ht="15.75" customHeight="1" x14ac:dyDescent="0.2">
      <c r="R903" s="15"/>
    </row>
    <row r="904" spans="18:18" ht="15.75" customHeight="1" x14ac:dyDescent="0.2">
      <c r="R904" s="15"/>
    </row>
    <row r="905" spans="18:18" ht="15.75" customHeight="1" x14ac:dyDescent="0.2">
      <c r="R905" s="15"/>
    </row>
    <row r="906" spans="18:18" ht="15.75" customHeight="1" x14ac:dyDescent="0.2">
      <c r="R906" s="15"/>
    </row>
    <row r="907" spans="18:18" ht="15.75" customHeight="1" x14ac:dyDescent="0.2">
      <c r="R907" s="15"/>
    </row>
    <row r="908" spans="18:18" ht="15.75" customHeight="1" x14ac:dyDescent="0.2">
      <c r="R908" s="15"/>
    </row>
    <row r="909" spans="18:18" ht="15.75" customHeight="1" x14ac:dyDescent="0.2">
      <c r="R909" s="15"/>
    </row>
    <row r="910" spans="18:18" ht="15.75" customHeight="1" x14ac:dyDescent="0.2">
      <c r="R910" s="15"/>
    </row>
    <row r="911" spans="18:18" ht="15.75" customHeight="1" x14ac:dyDescent="0.2">
      <c r="R911" s="15"/>
    </row>
    <row r="912" spans="18:18" ht="15.75" customHeight="1" x14ac:dyDescent="0.2">
      <c r="R912" s="15"/>
    </row>
    <row r="913" spans="18:18" ht="15.75" customHeight="1" x14ac:dyDescent="0.2">
      <c r="R913" s="15"/>
    </row>
    <row r="914" spans="18:18" ht="15.75" customHeight="1" x14ac:dyDescent="0.2">
      <c r="R914" s="15"/>
    </row>
    <row r="915" spans="18:18" ht="15.75" customHeight="1" x14ac:dyDescent="0.2">
      <c r="R915" s="15"/>
    </row>
    <row r="916" spans="18:18" ht="15.75" customHeight="1" x14ac:dyDescent="0.2">
      <c r="R916" s="15"/>
    </row>
    <row r="917" spans="18:18" ht="15.75" customHeight="1" x14ac:dyDescent="0.2">
      <c r="R917" s="15"/>
    </row>
    <row r="918" spans="18:18" ht="15.75" customHeight="1" x14ac:dyDescent="0.2">
      <c r="R918" s="15"/>
    </row>
    <row r="919" spans="18:18" ht="15.75" customHeight="1" x14ac:dyDescent="0.2">
      <c r="R919" s="15"/>
    </row>
    <row r="920" spans="18:18" ht="15.75" customHeight="1" x14ac:dyDescent="0.2">
      <c r="R920" s="15"/>
    </row>
    <row r="921" spans="18:18" ht="15.75" customHeight="1" x14ac:dyDescent="0.2">
      <c r="R921" s="15"/>
    </row>
    <row r="922" spans="18:18" ht="15.75" customHeight="1" x14ac:dyDescent="0.2">
      <c r="R922" s="15"/>
    </row>
    <row r="923" spans="18:18" ht="15.75" customHeight="1" x14ac:dyDescent="0.2">
      <c r="R923" s="15"/>
    </row>
    <row r="924" spans="18:18" ht="15.75" customHeight="1" x14ac:dyDescent="0.2">
      <c r="R924" s="15"/>
    </row>
    <row r="925" spans="18:18" ht="15.75" customHeight="1" x14ac:dyDescent="0.2">
      <c r="R925" s="15"/>
    </row>
    <row r="926" spans="18:18" ht="15.75" customHeight="1" x14ac:dyDescent="0.2">
      <c r="R926" s="15"/>
    </row>
    <row r="927" spans="18:18" ht="15.75" customHeight="1" x14ac:dyDescent="0.2">
      <c r="R927" s="15"/>
    </row>
    <row r="928" spans="18:18" ht="15.75" customHeight="1" x14ac:dyDescent="0.2">
      <c r="R928" s="15"/>
    </row>
    <row r="929" spans="18:18" ht="15.75" customHeight="1" x14ac:dyDescent="0.2">
      <c r="R929" s="15"/>
    </row>
    <row r="930" spans="18:18" ht="15.75" customHeight="1" x14ac:dyDescent="0.2">
      <c r="R930" s="15"/>
    </row>
    <row r="931" spans="18:18" ht="15.75" customHeight="1" x14ac:dyDescent="0.2">
      <c r="R931" s="15"/>
    </row>
    <row r="932" spans="18:18" ht="15.75" customHeight="1" x14ac:dyDescent="0.2">
      <c r="R932" s="15"/>
    </row>
    <row r="933" spans="18:18" ht="15.75" customHeight="1" x14ac:dyDescent="0.2">
      <c r="R933" s="15"/>
    </row>
    <row r="934" spans="18:18" ht="15.75" customHeight="1" x14ac:dyDescent="0.2">
      <c r="R934" s="15"/>
    </row>
    <row r="935" spans="18:18" ht="15.75" customHeight="1" x14ac:dyDescent="0.2">
      <c r="R935" s="15"/>
    </row>
    <row r="936" spans="18:18" ht="15.75" customHeight="1" x14ac:dyDescent="0.2">
      <c r="R936" s="15"/>
    </row>
    <row r="937" spans="18:18" ht="15.75" customHeight="1" x14ac:dyDescent="0.2">
      <c r="R937" s="15"/>
    </row>
    <row r="938" spans="18:18" ht="15.75" customHeight="1" x14ac:dyDescent="0.2">
      <c r="R938" s="15"/>
    </row>
    <row r="939" spans="18:18" ht="15.75" customHeight="1" x14ac:dyDescent="0.2">
      <c r="R939" s="15"/>
    </row>
    <row r="940" spans="18:18" ht="15.75" customHeight="1" x14ac:dyDescent="0.2">
      <c r="R940" s="15"/>
    </row>
    <row r="941" spans="18:18" ht="15.75" customHeight="1" x14ac:dyDescent="0.2">
      <c r="R941" s="15"/>
    </row>
    <row r="942" spans="18:18" ht="15.75" customHeight="1" x14ac:dyDescent="0.2">
      <c r="R942" s="15"/>
    </row>
    <row r="943" spans="18:18" ht="15.75" customHeight="1" x14ac:dyDescent="0.2">
      <c r="R943" s="15"/>
    </row>
    <row r="944" spans="18:18" ht="15.75" customHeight="1" x14ac:dyDescent="0.2">
      <c r="R944" s="15"/>
    </row>
    <row r="945" spans="18:18" ht="15.75" customHeight="1" x14ac:dyDescent="0.2">
      <c r="R945" s="15"/>
    </row>
    <row r="946" spans="18:18" ht="15.75" customHeight="1" x14ac:dyDescent="0.2">
      <c r="R946" s="15"/>
    </row>
    <row r="947" spans="18:18" ht="15.75" customHeight="1" x14ac:dyDescent="0.2">
      <c r="R947" s="15"/>
    </row>
    <row r="948" spans="18:18" ht="15.75" customHeight="1" x14ac:dyDescent="0.2">
      <c r="R948" s="15"/>
    </row>
    <row r="949" spans="18:18" ht="15.75" customHeight="1" x14ac:dyDescent="0.2">
      <c r="R949" s="15"/>
    </row>
    <row r="950" spans="18:18" ht="15.75" customHeight="1" x14ac:dyDescent="0.2">
      <c r="R950" s="15"/>
    </row>
    <row r="951" spans="18:18" ht="15.75" customHeight="1" x14ac:dyDescent="0.2">
      <c r="R951" s="15"/>
    </row>
    <row r="952" spans="18:18" ht="15.75" customHeight="1" x14ac:dyDescent="0.2">
      <c r="R952" s="15"/>
    </row>
    <row r="953" spans="18:18" ht="15.75" customHeight="1" x14ac:dyDescent="0.2">
      <c r="R953" s="15"/>
    </row>
    <row r="954" spans="18:18" ht="15.75" customHeight="1" x14ac:dyDescent="0.2">
      <c r="R954" s="15"/>
    </row>
    <row r="955" spans="18:18" ht="15.75" customHeight="1" x14ac:dyDescent="0.2">
      <c r="R955" s="15"/>
    </row>
    <row r="956" spans="18:18" ht="15.75" customHeight="1" x14ac:dyDescent="0.2">
      <c r="R956" s="15"/>
    </row>
    <row r="957" spans="18:18" ht="15.75" customHeight="1" x14ac:dyDescent="0.2">
      <c r="R957" s="15"/>
    </row>
    <row r="958" spans="18:18" ht="15.75" customHeight="1" x14ac:dyDescent="0.2">
      <c r="R958" s="15"/>
    </row>
    <row r="959" spans="18:18" ht="15.75" customHeight="1" x14ac:dyDescent="0.2">
      <c r="R959" s="15"/>
    </row>
    <row r="960" spans="18:18" ht="15.75" customHeight="1" x14ac:dyDescent="0.2">
      <c r="R960" s="15"/>
    </row>
    <row r="961" spans="18:18" ht="15.75" customHeight="1" x14ac:dyDescent="0.2">
      <c r="R961" s="15"/>
    </row>
    <row r="962" spans="18:18" ht="15.75" customHeight="1" x14ac:dyDescent="0.2">
      <c r="R962" s="15"/>
    </row>
    <row r="963" spans="18:18" ht="15.75" customHeight="1" x14ac:dyDescent="0.2">
      <c r="R963" s="15"/>
    </row>
    <row r="964" spans="18:18" ht="15.75" customHeight="1" x14ac:dyDescent="0.2">
      <c r="R964" s="15"/>
    </row>
    <row r="965" spans="18:18" ht="15.75" customHeight="1" x14ac:dyDescent="0.2">
      <c r="R965" s="15"/>
    </row>
    <row r="966" spans="18:18" ht="15.75" customHeight="1" x14ac:dyDescent="0.2">
      <c r="R966" s="15"/>
    </row>
    <row r="967" spans="18:18" ht="15.75" customHeight="1" x14ac:dyDescent="0.2">
      <c r="R967" s="15"/>
    </row>
    <row r="968" spans="18:18" ht="15.75" customHeight="1" x14ac:dyDescent="0.2">
      <c r="R968" s="15"/>
    </row>
    <row r="969" spans="18:18" ht="15.75" customHeight="1" x14ac:dyDescent="0.2">
      <c r="R969" s="15"/>
    </row>
    <row r="970" spans="18:18" ht="15.75" customHeight="1" x14ac:dyDescent="0.2">
      <c r="R970" s="15"/>
    </row>
    <row r="971" spans="18:18" ht="15.75" customHeight="1" x14ac:dyDescent="0.2">
      <c r="R971" s="15"/>
    </row>
    <row r="972" spans="18:18" ht="15.75" customHeight="1" x14ac:dyDescent="0.2">
      <c r="R972" s="15"/>
    </row>
    <row r="973" spans="18:18" ht="15.75" customHeight="1" x14ac:dyDescent="0.2">
      <c r="R973" s="15"/>
    </row>
    <row r="974" spans="18:18" ht="15.75" customHeight="1" x14ac:dyDescent="0.2">
      <c r="R974" s="15"/>
    </row>
    <row r="975" spans="18:18" ht="15.75" customHeight="1" x14ac:dyDescent="0.2">
      <c r="R975" s="15"/>
    </row>
    <row r="976" spans="18:18" ht="15.75" customHeight="1" x14ac:dyDescent="0.2">
      <c r="R976" s="15"/>
    </row>
    <row r="977" spans="18:18" ht="15.75" customHeight="1" x14ac:dyDescent="0.2">
      <c r="R977" s="15"/>
    </row>
    <row r="978" spans="18:18" ht="15.75" customHeight="1" x14ac:dyDescent="0.2">
      <c r="R978" s="15"/>
    </row>
    <row r="979" spans="18:18" ht="15.75" customHeight="1" x14ac:dyDescent="0.2">
      <c r="R979" s="15"/>
    </row>
    <row r="980" spans="18:18" ht="15.75" customHeight="1" x14ac:dyDescent="0.2">
      <c r="R980" s="15"/>
    </row>
    <row r="981" spans="18:18" ht="15.75" customHeight="1" x14ac:dyDescent="0.2">
      <c r="R981" s="15"/>
    </row>
    <row r="982" spans="18:18" ht="15.75" customHeight="1" x14ac:dyDescent="0.2">
      <c r="R982" s="15"/>
    </row>
    <row r="983" spans="18:18" ht="15.75" customHeight="1" x14ac:dyDescent="0.2">
      <c r="R983" s="15"/>
    </row>
    <row r="984" spans="18:18" ht="15.75" customHeight="1" x14ac:dyDescent="0.2">
      <c r="R984" s="15"/>
    </row>
    <row r="985" spans="18:18" ht="15.75" customHeight="1" x14ac:dyDescent="0.2">
      <c r="R985" s="15"/>
    </row>
    <row r="986" spans="18:18" ht="15.75" customHeight="1" x14ac:dyDescent="0.2">
      <c r="R986" s="15"/>
    </row>
    <row r="987" spans="18:18" ht="15.75" customHeight="1" x14ac:dyDescent="0.2">
      <c r="R987" s="15"/>
    </row>
    <row r="988" spans="18:18" ht="15.75" customHeight="1" x14ac:dyDescent="0.2">
      <c r="R988" s="15"/>
    </row>
    <row r="989" spans="18:18" ht="15.75" customHeight="1" x14ac:dyDescent="0.2">
      <c r="R989" s="15"/>
    </row>
    <row r="990" spans="18:18" ht="15.75" customHeight="1" x14ac:dyDescent="0.2">
      <c r="R990" s="15"/>
    </row>
    <row r="991" spans="18:18" ht="15.75" customHeight="1" x14ac:dyDescent="0.2">
      <c r="R991" s="15"/>
    </row>
    <row r="992" spans="18:18" ht="15.75" customHeight="1" x14ac:dyDescent="0.2">
      <c r="R992" s="15"/>
    </row>
    <row r="993" spans="18:18" ht="15.75" customHeight="1" x14ac:dyDescent="0.2">
      <c r="R993" s="15"/>
    </row>
    <row r="994" spans="18:18" ht="15.75" customHeight="1" x14ac:dyDescent="0.2">
      <c r="R994" s="15"/>
    </row>
    <row r="995" spans="18:18" ht="15.75" customHeight="1" x14ac:dyDescent="0.2">
      <c r="R995" s="15"/>
    </row>
    <row r="996" spans="18:18" ht="15.75" customHeight="1" x14ac:dyDescent="0.2">
      <c r="R996" s="15"/>
    </row>
    <row r="997" spans="18:18" ht="15.75" customHeight="1" x14ac:dyDescent="0.2">
      <c r="R997" s="15"/>
    </row>
    <row r="998" spans="18:18" ht="15.75" customHeight="1" x14ac:dyDescent="0.2">
      <c r="R998" s="15"/>
    </row>
    <row r="999" spans="18:18" ht="15.75" customHeight="1" x14ac:dyDescent="0.2">
      <c r="R999" s="15"/>
    </row>
    <row r="1000" spans="18:18" ht="15.75" customHeight="1" x14ac:dyDescent="0.2">
      <c r="R1000" s="15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PL-IFC-TK-52PC-PNK</vt:lpstr>
      <vt:lpstr>PL-IFT-ALW-10MET</vt:lpstr>
      <vt:lpstr>PL-IFT-ALW-36SAEMET</vt:lpstr>
      <vt:lpstr>PL-IFT-ALW-STARMETSAE</vt:lpstr>
      <vt:lpstr>PL-IFT-DB-10MAS</vt:lpstr>
      <vt:lpstr>PL-IFT-HK-20PCSTN-ORGY</vt:lpstr>
      <vt:lpstr>PL-IFT-BC02</vt:lpstr>
      <vt:lpstr>PL-IFT-BC08</vt:lpstr>
      <vt:lpstr>PL-IFT-GWHD-BK1X8</vt:lpstr>
      <vt:lpstr>PL-IFT-GWRG-S1X6</vt:lpstr>
      <vt:lpstr>PL-IFT-GWSM-S1X6</vt:lpstr>
      <vt:lpstr>PL-IFT-GWSTD-S1X4</vt:lpstr>
      <vt:lpstr>PL-IFT-GWUM-S1X6</vt:lpstr>
      <vt:lpstr>PL-IFTP-80GATS1X30BK</vt:lpstr>
      <vt:lpstr>PL-IFTP-80GATS1X30CL</vt:lpstr>
      <vt:lpstr>PL-IFTP-80GATS3X30BK</vt:lpstr>
      <vt:lpstr>PL-IFTP-80GATS3X30CL</vt:lpstr>
      <vt:lpstr>PL-IFTP-80GATS4X30BK</vt:lpstr>
      <vt:lpstr>PL-IFTP-80GATS4X30CL</vt:lpstr>
      <vt:lpstr>PL-IFTP-80GATS6X30BK</vt:lpstr>
      <vt:lpstr>PL-IFTP-80GATS6X30CL</vt:lpstr>
      <vt:lpstr>PL-IFTP-B-GLW.5X30</vt:lpstr>
      <vt:lpstr>PL-IFTP-B-GLW1X30</vt:lpstr>
      <vt:lpstr>PL-IFTP-B-GLW2X30</vt:lpstr>
      <vt:lpstr>PL-IFTP-GLW.5X30</vt:lpstr>
      <vt:lpstr>PL-IFTP-GLW1X30</vt:lpstr>
      <vt:lpstr>PL-IFTP-GLW2X30</vt:lpstr>
      <vt:lpstr>PL-IFTP-GF3X30BK-2PK</vt:lpstr>
      <vt:lpstr>PL-IFTP-GF2X30WH-2PK</vt:lpstr>
      <vt:lpstr>PL-IFTP-PK1.88X60CL-36PK</vt:lpstr>
      <vt:lpstr>PL-IFT-QUICKDIGGUN</vt:lpstr>
      <vt:lpstr>PL-IFT-QUICKDIGGUN-A</vt:lpstr>
      <vt:lpstr>PL-IFT-SPF24X200-HDW</vt:lpstr>
      <vt:lpstr>PL-IFT-PRYB-4PC</vt:lpstr>
      <vt:lpstr>PL-IFT-PTOJ3-NAT</vt:lpstr>
      <vt:lpstr>PL-IFT-PTOJ4-NAT</vt:lpstr>
      <vt:lpstr>PL-IFT-PTOJ5-NAT</vt:lpstr>
      <vt:lpstr>PL-IFT-PTOL3-NAT</vt:lpstr>
      <vt:lpstr>PL-IFT-PTOL4-NAT</vt:lpstr>
      <vt:lpstr>PL-IFT-PTOL-NAT</vt:lpstr>
      <vt:lpstr>PL-IFT-RBK-.25PL-12PK</vt:lpstr>
      <vt:lpstr>PL-IFT-SD-100PCSTN-RED</vt:lpstr>
      <vt:lpstr>PL-IFT-SD-26PCSTN-RED</vt:lpstr>
      <vt:lpstr>PL-IFT-SHEDPEAK</vt:lpstr>
      <vt:lpstr>PL-IFT-SO3x14-NAT</vt:lpstr>
      <vt:lpstr>PL-IFT-TK-39PNK</vt:lpstr>
      <vt:lpstr>PL-IFT-WCS-4PC</vt:lpstr>
      <vt:lpstr>PL-IFT-WCS-CS-10PC</vt:lpstr>
      <vt:lpstr>PL-IFT-WCS-CS-10PC-A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2021-07-19T19:54:12Z</dcterms:modified>
</cp:coreProperties>
</file>